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689" activeTab="1"/>
  </bookViews>
  <sheets>
    <sheet name="Performance Summary" sheetId="1" r:id="rId1"/>
    <sheet name="FY2007 Data Report" sheetId="2" r:id="rId2"/>
    <sheet name="New Building Designs" sheetId="3" r:id="rId3"/>
    <sheet name="Source Energy Savings Credit" sheetId="4" r:id="rId4"/>
  </sheets>
  <definedNames>
    <definedName name="_xlnm.Print_Area" localSheetId="1">'FY2007 Data Report'!$A$1:$J$178</definedName>
  </definedNames>
  <calcPr fullCalcOnLoad="1"/>
</workbook>
</file>

<file path=xl/comments2.xml><?xml version="1.0" encoding="utf-8"?>
<comments xmlns="http://schemas.openxmlformats.org/spreadsheetml/2006/main">
  <authors>
    <author>ctremper</author>
    <author>Chris Tremper</author>
    <author>Kevin DeGroat</author>
  </authors>
  <commentList>
    <comment ref="E11" authorId="0">
      <text>
        <r>
          <rPr>
            <sz val="8"/>
            <rFont val="Tahoma"/>
            <family val="2"/>
          </rPr>
          <t>FY06 Federal Average:
$0.08/kWh</t>
        </r>
      </text>
    </comment>
    <comment ref="E12" authorId="0">
      <text>
        <r>
          <rPr>
            <sz val="8"/>
            <rFont val="Tahoma"/>
            <family val="2"/>
          </rPr>
          <t>FY06 Federal Average:
$1.87/gallon</t>
        </r>
      </text>
    </comment>
    <comment ref="E13" authorId="0">
      <text>
        <r>
          <rPr>
            <sz val="8"/>
            <rFont val="Tahoma"/>
            <family val="2"/>
          </rPr>
          <t>FY06 Federal Average:
$10.82/Thou. Cu. Ft.</t>
        </r>
      </text>
    </comment>
    <comment ref="E14" authorId="0">
      <text>
        <r>
          <rPr>
            <sz val="8"/>
            <rFont val="Tahoma"/>
            <family val="2"/>
          </rPr>
          <t>FY06 Federal Average:
$1.47/gallon</t>
        </r>
      </text>
    </comment>
    <comment ref="E15" authorId="0">
      <text>
        <r>
          <rPr>
            <sz val="8"/>
            <rFont val="Tahoma"/>
            <family val="2"/>
          </rPr>
          <t>FY06 Federal Average:
$71.51/Short Ton</t>
        </r>
      </text>
    </comment>
    <comment ref="E16" authorId="0">
      <text>
        <r>
          <rPr>
            <sz val="8"/>
            <rFont val="Tahoma"/>
            <family val="2"/>
          </rPr>
          <t>FY06 Federal Average:
$19.78/MMBtu</t>
        </r>
      </text>
    </comment>
    <comment ref="E17" authorId="0">
      <text>
        <r>
          <rPr>
            <sz val="8"/>
            <rFont val="Tahoma"/>
            <family val="2"/>
          </rPr>
          <t>FY06 Federal Average:
$14.80/MMBtu</t>
        </r>
      </text>
    </comment>
    <comment ref="E39" authorId="0">
      <text>
        <r>
          <rPr>
            <sz val="8"/>
            <rFont val="Tahoma"/>
            <family val="2"/>
          </rPr>
          <t>FY06 Federal Average:
$2.49/gallon</t>
        </r>
      </text>
    </comment>
    <comment ref="E40" authorId="0">
      <text>
        <r>
          <rPr>
            <sz val="8"/>
            <rFont val="Tahoma"/>
            <family val="2"/>
          </rPr>
          <t>FY06 Federal Average:
$2.03/gallon</t>
        </r>
      </text>
    </comment>
    <comment ref="E41" authorId="0">
      <text>
        <r>
          <rPr>
            <sz val="8"/>
            <rFont val="Tahoma"/>
            <family val="2"/>
          </rPr>
          <t>FY06 Federal Average:
$1.95/gallon</t>
        </r>
      </text>
    </comment>
    <comment ref="E42" authorId="0">
      <text>
        <r>
          <rPr>
            <sz val="8"/>
            <rFont val="Tahoma"/>
            <family val="2"/>
          </rPr>
          <t>FY06 Federal Average:
$2.54/gallon</t>
        </r>
      </text>
    </comment>
    <comment ref="E43" authorId="0">
      <text>
        <r>
          <rPr>
            <sz val="8"/>
            <rFont val="Tahoma"/>
            <family val="2"/>
          </rPr>
          <t>FY06 Federal Average:
$2.34/gallon</t>
        </r>
      </text>
    </comment>
    <comment ref="E44" authorId="0">
      <text>
        <r>
          <rPr>
            <sz val="8"/>
            <rFont val="Tahoma"/>
            <family val="2"/>
          </rPr>
          <t>FY06 Federal Average:
$1.58/gallon</t>
        </r>
      </text>
    </comment>
    <comment ref="E45" authorId="0">
      <text>
        <r>
          <rPr>
            <sz val="8"/>
            <rFont val="Tahoma"/>
            <family val="2"/>
          </rPr>
          <t>FY06 Federal Average:
$19.20/MMBtu</t>
        </r>
      </text>
    </comment>
    <comment ref="A80" authorId="0">
      <text>
        <r>
          <rPr>
            <sz val="8"/>
            <rFont val="Tahoma"/>
            <family val="2"/>
          </rPr>
          <t>Examples are geothermal, solar thermal, and geothermal heat pumps, and the thermal portion of combined heat and power renewable projects.  Energy savings from geothermal heat pumps should be based on energy savings compared to conventional alternatives like air-to-air heat pumps. If only electricity savings are known, multiply kWh savings by 3,412 to estimate renewable energy Btu.</t>
        </r>
      </text>
    </comment>
    <comment ref="A81" authorId="0">
      <text>
        <r>
          <rPr>
            <sz val="8"/>
            <rFont val="Tahoma"/>
            <family val="2"/>
          </rPr>
          <t>For other renewable energy that does not fit any category, fill in the type, units used, annual consumption and cost, and include any additional information in your narrative submission.  For example, mechanical energy or energy displaced by daylighting technology or passive solar design.</t>
        </r>
      </text>
    </comment>
    <comment ref="F66" authorId="0">
      <text>
        <r>
          <rPr>
            <sz val="8"/>
            <rFont val="Tahoma"/>
            <family val="2"/>
          </rPr>
          <t>Also includes RE produced on Indian land and RE electricity sold to 3rd parties if Government retains related RECs.</t>
        </r>
      </text>
    </comment>
    <comment ref="A75" authorId="0">
      <text>
        <r>
          <rPr>
            <sz val="8"/>
            <rFont val="Tahoma"/>
            <family val="2"/>
          </rPr>
          <t xml:space="preserve">Includes municipal solid waste and other waste to energy. Also includes biodiesel used in generators. </t>
        </r>
      </text>
    </comment>
    <comment ref="A69" authorId="0">
      <text>
        <r>
          <rPr>
            <sz val="8"/>
            <rFont val="Tahoma"/>
            <family val="2"/>
          </rPr>
          <t xml:space="preserve">Includes municipal solid waste and other waste to energy. Also includes biodiesel used in generators. </t>
        </r>
      </text>
    </comment>
    <comment ref="I10" authorId="1">
      <text>
        <r>
          <rPr>
            <sz val="8"/>
            <rFont val="Tahoma"/>
            <family val="2"/>
          </rPr>
          <t>Carbon Dioxide, Nitrous Oxide, and Methane in Metric Tons of Carbon Dioxide Equivalent</t>
        </r>
      </text>
    </comment>
    <comment ref="I24" authorId="1">
      <text>
        <r>
          <rPr>
            <sz val="8"/>
            <rFont val="Tahoma"/>
            <family val="2"/>
          </rPr>
          <t>Carbon Dioxide, Nitrous Oxide, and Methane in Metric Tons of Carbon Dioxide Equivalent</t>
        </r>
      </text>
    </comment>
    <comment ref="H38" authorId="1">
      <text>
        <r>
          <rPr>
            <sz val="8"/>
            <rFont val="Tahoma"/>
            <family val="2"/>
          </rPr>
          <t>Carbon Dioxide in Metric Tons</t>
        </r>
      </text>
    </comment>
    <comment ref="E25" authorId="0">
      <text>
        <r>
          <rPr>
            <sz val="8"/>
            <rFont val="Tahoma"/>
            <family val="2"/>
          </rPr>
          <t>FY06 Federal Average:
$0.08/kWh</t>
        </r>
      </text>
    </comment>
    <comment ref="E26" authorId="0">
      <text>
        <r>
          <rPr>
            <sz val="8"/>
            <rFont val="Tahoma"/>
            <family val="2"/>
          </rPr>
          <t>FY06 Federal Average:
$1.87/gallon</t>
        </r>
      </text>
    </comment>
    <comment ref="E27" authorId="0">
      <text>
        <r>
          <rPr>
            <sz val="8"/>
            <rFont val="Tahoma"/>
            <family val="2"/>
          </rPr>
          <t>FY06 Federal Average:
$10.82/Thou. Cu. Ft.</t>
        </r>
      </text>
    </comment>
    <comment ref="E28" authorId="0">
      <text>
        <r>
          <rPr>
            <sz val="8"/>
            <rFont val="Tahoma"/>
            <family val="2"/>
          </rPr>
          <t>FY06 Federal Average:
$1.47/gallon</t>
        </r>
      </text>
    </comment>
    <comment ref="E29" authorId="0">
      <text>
        <r>
          <rPr>
            <sz val="8"/>
            <rFont val="Tahoma"/>
            <family val="2"/>
          </rPr>
          <t>FY06 Federal Average:
$71.51/Short Ton</t>
        </r>
      </text>
    </comment>
    <comment ref="E30" authorId="0">
      <text>
        <r>
          <rPr>
            <sz val="8"/>
            <rFont val="Tahoma"/>
            <family val="2"/>
          </rPr>
          <t>FY06 Federal Average:
$19.78/MMBtu</t>
        </r>
      </text>
    </comment>
    <comment ref="E31" authorId="0">
      <text>
        <r>
          <rPr>
            <sz val="8"/>
            <rFont val="Tahoma"/>
            <family val="2"/>
          </rPr>
          <t>FY06 Federal Average:
$14.80/MMBtu</t>
        </r>
      </text>
    </comment>
    <comment ref="F82" authorId="2">
      <text>
        <r>
          <rPr>
            <sz val="8"/>
            <rFont val="Tahoma"/>
            <family val="0"/>
          </rPr>
          <t>Must be equal to or less than annual energy produced.  If this cell shows an error review entries for new renewable energy for column F.</t>
        </r>
      </text>
    </comment>
    <comment ref="F83" authorId="2">
      <text>
        <r>
          <rPr>
            <sz val="8"/>
            <rFont val="Tahoma"/>
            <family val="0"/>
          </rPr>
          <t>If this cell shows ERROR, check to see that energy used does not exceed energy produced.</t>
        </r>
      </text>
    </comment>
    <comment ref="A72" authorId="2">
      <text>
        <r>
          <rPr>
            <sz val="8"/>
            <rFont val="Tahoma"/>
            <family val="0"/>
          </rPr>
          <t>Includes incremental hydropower which is defined as the energy generated as a result of modifications to existing dams, when the modification was put into service after 1/1/1999.  Also includes hydrokinetic generation.</t>
        </r>
      </text>
    </comment>
    <comment ref="A78" authorId="2">
      <text>
        <r>
          <rPr>
            <sz val="8"/>
            <rFont val="Tahoma"/>
            <family val="0"/>
          </rPr>
          <t>Includes incremental hydropower which is defined as the energy generated as a result of modifications to existing dams, when the modification was put into service before 1/1/1999.  Also includes hydrokinetic generation.</t>
        </r>
      </text>
    </comment>
    <comment ref="I91" authorId="2">
      <text>
        <r>
          <rPr>
            <sz val="8"/>
            <rFont val="Tahoma"/>
            <family val="2"/>
          </rPr>
          <t>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new projects, this amount also contributes to the requirement that 50% of the goal must come from new renewable energy sources.  This amount is always maximized compared to the amount reported in the cell below that represents old projects.</t>
        </r>
        <r>
          <rPr>
            <sz val="8"/>
            <rFont val="Tahoma"/>
            <family val="0"/>
          </rPr>
          <t xml:space="preserve">
</t>
        </r>
      </text>
    </comment>
    <comment ref="I92" authorId="2">
      <text>
        <r>
          <rPr>
            <sz val="8"/>
            <rFont val="Tahoma"/>
            <family val="2"/>
          </rPr>
          <t xml:space="preserve">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projects built before 1999, this amount </t>
        </r>
        <r>
          <rPr>
            <b/>
            <sz val="8"/>
            <rFont val="Tahoma"/>
            <family val="2"/>
          </rPr>
          <t>does not</t>
        </r>
        <r>
          <rPr>
            <sz val="8"/>
            <rFont val="Tahoma"/>
            <family val="2"/>
          </rPr>
          <t xml:space="preserve"> contribute to the requirement that 50% of the goal must come from new renewable energy sources.</t>
        </r>
        <r>
          <rPr>
            <sz val="8"/>
            <rFont val="Tahoma"/>
            <family val="0"/>
          </rPr>
          <t xml:space="preserve">
</t>
        </r>
      </text>
    </comment>
    <comment ref="C119" authorId="2">
      <text>
        <r>
          <rPr>
            <sz val="8"/>
            <rFont val="Tahoma"/>
            <family val="2"/>
          </rPr>
          <t>This cell adds together all of the "old" renewable energy reported and compares it to the renewable energy goal for the agency.  If it is less than 1.5% of total electricity use, it is all eligible to report.  If it is more than 1.5% of total electricity usel, the amount in excess of 1.5% is only eligible to report if the requirement that half of the goal must come from new renewable energy is satisfied.</t>
        </r>
      </text>
    </comment>
    <comment ref="C118" authorId="2">
      <text>
        <r>
          <rPr>
            <sz val="8"/>
            <rFont val="Tahoma"/>
            <family val="2"/>
          </rPr>
          <t>This cell captures the bonus for on-site generation or purchased renewable energy generated on Federal or Indian lands, from new projects.</t>
        </r>
        <r>
          <rPr>
            <sz val="8"/>
            <rFont val="Tahoma"/>
            <family val="0"/>
          </rPr>
          <t xml:space="preserve">
</t>
        </r>
      </text>
    </comment>
    <comment ref="C117" authorId="2">
      <text>
        <r>
          <rPr>
            <sz val="8"/>
            <rFont val="Tahoma"/>
            <family val="0"/>
          </rPr>
          <t>This cell captures the amount of renewable energy from new sources for purposes of meeting the requirement that at least half of the goal must be met with new sources.</t>
        </r>
      </text>
    </comment>
    <comment ref="F103" authorId="2">
      <text>
        <r>
          <rPr>
            <sz val="8"/>
            <rFont val="Tahoma"/>
            <family val="0"/>
          </rPr>
          <t xml:space="preserve">If this cell shows ERROR check to see that the values in F are less than or equal to the values in D -- F should be the same or smaller than D because it is a subset.
</t>
        </r>
      </text>
    </comment>
    <comment ref="B51" authorId="0">
      <text>
        <r>
          <rPr>
            <sz val="8"/>
            <rFont val="Tahoma"/>
            <family val="2"/>
          </rPr>
          <t>Gasoline Equivalent Gallons</t>
        </r>
      </text>
    </comment>
    <comment ref="B52" authorId="0">
      <text>
        <r>
          <rPr>
            <sz val="8"/>
            <rFont val="Tahoma"/>
            <family val="2"/>
          </rPr>
          <t>Gasoline Equivalent Gallons</t>
        </r>
      </text>
    </comment>
    <comment ref="B53" authorId="0">
      <text>
        <r>
          <rPr>
            <sz val="8"/>
            <rFont val="Tahoma"/>
            <family val="2"/>
          </rPr>
          <t>Gasoline Equivalent Gallons</t>
        </r>
      </text>
    </comment>
    <comment ref="B54" authorId="0">
      <text>
        <r>
          <rPr>
            <sz val="8"/>
            <rFont val="Tahoma"/>
            <family val="2"/>
          </rPr>
          <t>Gasoline Equivalent Gallons</t>
        </r>
      </text>
    </comment>
    <comment ref="B55" authorId="0">
      <text>
        <r>
          <rPr>
            <sz val="8"/>
            <rFont val="Tahoma"/>
            <family val="2"/>
          </rPr>
          <t>Gasoline Equivalent Gallons</t>
        </r>
      </text>
    </comment>
    <comment ref="B56" authorId="0">
      <text>
        <r>
          <rPr>
            <sz val="8"/>
            <rFont val="Tahoma"/>
            <family val="2"/>
          </rPr>
          <t>Gasoline Equivalent Gallons</t>
        </r>
      </text>
    </comment>
    <comment ref="B57" authorId="0">
      <text>
        <r>
          <rPr>
            <sz val="8"/>
            <rFont val="Tahoma"/>
            <family val="2"/>
          </rPr>
          <t>Gasoline Equivalent Gallons</t>
        </r>
      </text>
    </comment>
    <comment ref="B58" authorId="0">
      <text>
        <r>
          <rPr>
            <sz val="8"/>
            <rFont val="Tahoma"/>
            <family val="2"/>
          </rPr>
          <t>Gasoline Equivalent Gallons</t>
        </r>
      </text>
    </comment>
    <comment ref="B59" authorId="0">
      <text>
        <r>
          <rPr>
            <sz val="8"/>
            <rFont val="Tahoma"/>
            <family val="2"/>
          </rPr>
          <t>Gasoline Equivalent Gallons</t>
        </r>
      </text>
    </comment>
    <comment ref="B60" authorId="0">
      <text>
        <r>
          <rPr>
            <sz val="8"/>
            <rFont val="Tahoma"/>
            <family val="2"/>
          </rPr>
          <t>Gasoline Equivalent Gallons</t>
        </r>
      </text>
    </comment>
    <comment ref="B61" authorId="0">
      <text>
        <r>
          <rPr>
            <sz val="8"/>
            <rFont val="Tahoma"/>
            <family val="2"/>
          </rPr>
          <t>Gasoline Equivalent Gallons</t>
        </r>
      </text>
    </comment>
    <comment ref="F69" authorId="0">
      <text>
        <r>
          <rPr>
            <sz val="8"/>
            <rFont val="Tahoma"/>
            <family val="2"/>
          </rPr>
          <t>The fuel for a biomass project must come from Federal or Indian land to be reported here.</t>
        </r>
      </text>
    </comment>
  </commentList>
</comments>
</file>

<file path=xl/comments4.xml><?xml version="1.0" encoding="utf-8"?>
<comments xmlns="http://schemas.openxmlformats.org/spreadsheetml/2006/main">
  <authors>
    <author>ctremper</author>
  </authors>
  <commentList>
    <comment ref="D5" authorId="0">
      <text>
        <r>
          <rPr>
            <sz val="8"/>
            <rFont val="Tahoma"/>
            <family val="2"/>
          </rPr>
          <t>(Generally kWh of Grid Electricity Displaced Times 8,438 Btu/kWh)</t>
        </r>
      </text>
    </comment>
    <comment ref="D14" authorId="0">
      <text>
        <r>
          <rPr>
            <sz val="8"/>
            <rFont val="Tahoma"/>
            <family val="2"/>
          </rPr>
          <t>(Generally kWh of Grid Electricity Displaced Times 8,438 Btu/kWh)</t>
        </r>
      </text>
    </comment>
  </commentList>
</comments>
</file>

<file path=xl/sharedStrings.xml><?xml version="1.0" encoding="utf-8"?>
<sst xmlns="http://schemas.openxmlformats.org/spreadsheetml/2006/main" count="365" uniqueCount="254">
  <si>
    <t>Phone:</t>
  </si>
  <si>
    <t>Prepared by:</t>
  </si>
  <si>
    <t>Agency:</t>
  </si>
  <si>
    <t>Date:</t>
  </si>
  <si>
    <t>Electricity</t>
  </si>
  <si>
    <t>Fuel Oil</t>
  </si>
  <si>
    <t>Natural Gas</t>
  </si>
  <si>
    <t>LPG/Propane</t>
  </si>
  <si>
    <t>Purch. Steam</t>
  </si>
  <si>
    <t>Other</t>
  </si>
  <si>
    <t>MWH</t>
  </si>
  <si>
    <t>Thou. Gal.</t>
  </si>
  <si>
    <t>S. Ton</t>
  </si>
  <si>
    <t>BBtu</t>
  </si>
  <si>
    <t>Annual Consumption</t>
  </si>
  <si>
    <t>Annual Cost (Thou. $)</t>
  </si>
  <si>
    <t>Consumption Units</t>
  </si>
  <si>
    <t xml:space="preserve">Auto Gasoline </t>
  </si>
  <si>
    <t xml:space="preserve">Diesel-Distillate </t>
  </si>
  <si>
    <t xml:space="preserve">LPG/Propane </t>
  </si>
  <si>
    <t xml:space="preserve">Aviation Gasoline </t>
  </si>
  <si>
    <t xml:space="preserve">Jet Fuel </t>
  </si>
  <si>
    <t>Navy Special</t>
  </si>
  <si>
    <t xml:space="preserve">Other </t>
  </si>
  <si>
    <t>(Thou. $)</t>
  </si>
  <si>
    <t>(number)</t>
  </si>
  <si>
    <t>(number/Thou. $)</t>
  </si>
  <si>
    <t>Number of personnel trained/Expenditure</t>
  </si>
  <si>
    <t>Coal</t>
  </si>
  <si>
    <t>/kWh</t>
  </si>
  <si>
    <t>/gallon</t>
  </si>
  <si>
    <t>/Thou Cu Ft</t>
  </si>
  <si>
    <t>/S. Ton</t>
  </si>
  <si>
    <t>/MMBtu</t>
  </si>
  <si>
    <t>Unit Cost ($)</t>
  </si>
  <si>
    <t>Btu/GSF:</t>
  </si>
  <si>
    <t>Site-Delivered Btu (Billion)</t>
  </si>
  <si>
    <t>Est. Source Btu (Billion)</t>
  </si>
  <si>
    <t>Direct obligations for facility energy efficiency improvements, including facility surveys/audits</t>
  </si>
  <si>
    <t>PART 2:  ENERGY EFFICIENCY IMPROVEMENTS</t>
  </si>
  <si>
    <t>2-1.  DIRECT AGENCY OBLIGATIONS</t>
  </si>
  <si>
    <t>2-3.  UTILITY ENERGY SERVICES CONTRACTS (UESC)</t>
  </si>
  <si>
    <t>Thou. Cubic Ft.</t>
  </si>
  <si>
    <t>Total Costs:</t>
  </si>
  <si>
    <t>Energy                                 Type</t>
  </si>
  <si>
    <t>Total:</t>
  </si>
  <si>
    <t>Btu (Billion)</t>
  </si>
  <si>
    <t>Estimated annual savings anticipated from obligations</t>
  </si>
  <si>
    <t>2-2.  ENERGY SAVINGS PERFORMANCE CONTRACTS (ESPC)</t>
  </si>
  <si>
    <t xml:space="preserve">Total payments made to all UESC contractors in fiscal year. </t>
  </si>
  <si>
    <t>Investment value of ESPC Task/Delivery Orders awarded in fiscal year.</t>
  </si>
  <si>
    <t>Amount privately financed under ESPC Task/Delivery Orders awarded in fiscal year.</t>
  </si>
  <si>
    <t>Number of ESPC Task/Delivery Orders awarded in fiscal year &amp; annual energy (MMBTU) savings.</t>
  </si>
  <si>
    <t>Number of UESC Task/Delivery Orders awarded in fiscal year &amp; annual energy (MMBTU) savings.</t>
  </si>
  <si>
    <t>Investment value of UESC Task/Delivery Orders awarded in fiscal year.</t>
  </si>
  <si>
    <t>Amount privately financed under UESC Task/Delivery Orders awarded in fiscal year.</t>
  </si>
  <si>
    <t>Cumulative guaranteed cost savings of ESPCs awarded in fiscal year relative to the baseline spending.</t>
  </si>
  <si>
    <t>Cumulative cost savings of UESCs awarded in fiscal year relative to the baseline spending.</t>
  </si>
  <si>
    <t>Total contract award value of ESPCs awarded in fiscal year (sum of contractor payments for debt repayment, M&amp;V, and other negotiated performance period services).</t>
  </si>
  <si>
    <t>Total contract award value of UESCs awarded in fiscal year (sum of payments for debt repayment and other negotiated performance period services).</t>
  </si>
  <si>
    <t>Btu/GSF w/ RE Purchase Credit:</t>
  </si>
  <si>
    <t>State or Region of Generation or Source</t>
  </si>
  <si>
    <t>Total All Purchases</t>
  </si>
  <si>
    <t>Totals</t>
  </si>
  <si>
    <t>Annual Site Energy Increase with the Project</t>
  </si>
  <si>
    <t>Annual Source Energy Saved with the Project</t>
  </si>
  <si>
    <t>Name of Project Saving Source Energy in Current Fiscal Year (insert additional rows as necessary)</t>
  </si>
  <si>
    <t>(See http://www.eere.energy.gov/femp/pdfs/sec502e_%20guidance.pdf)</t>
  </si>
  <si>
    <t>(Million Btu)</t>
  </si>
  <si>
    <t>Project No. 1</t>
  </si>
  <si>
    <t>Project No. 2</t>
  </si>
  <si>
    <t>Project No. 3</t>
  </si>
  <si>
    <t>RE as a Percentage of Electricity Use</t>
  </si>
  <si>
    <t>EPACT Goal Subject Buildings</t>
  </si>
  <si>
    <t>EPACT Excluded Facilities</t>
  </si>
  <si>
    <t>Goal Excluded Facilities 
(Thou. Gross Square Feet)</t>
  </si>
  <si>
    <t>Goal Subject Buildings
(Thou. Gross Square Feet)</t>
  </si>
  <si>
    <r>
      <t xml:space="preserve">Electricity from </t>
    </r>
    <r>
      <rPr>
        <i/>
        <sz val="10"/>
        <rFont val="Arial"/>
        <family val="2"/>
      </rPr>
      <t>New</t>
    </r>
    <r>
      <rPr>
        <sz val="10"/>
        <rFont val="Arial"/>
        <family val="0"/>
      </rPr>
      <t xml:space="preserve"> Renewable Source </t>
    </r>
  </si>
  <si>
    <r>
      <t xml:space="preserve">Electricity from </t>
    </r>
    <r>
      <rPr>
        <i/>
        <sz val="10"/>
        <rFont val="Arial"/>
        <family val="2"/>
      </rPr>
      <t>Old</t>
    </r>
    <r>
      <rPr>
        <sz val="10"/>
        <rFont val="Arial"/>
        <family val="0"/>
      </rPr>
      <t xml:space="preserve"> Renewable Source </t>
    </r>
  </si>
  <si>
    <t>(New renewable energy is from resources developed after January 1, 1999)</t>
  </si>
  <si>
    <r>
      <t xml:space="preserve">RECs from </t>
    </r>
    <r>
      <rPr>
        <i/>
        <sz val="10"/>
        <rFont val="Arial"/>
        <family val="2"/>
      </rPr>
      <t>New</t>
    </r>
    <r>
      <rPr>
        <sz val="10"/>
        <rFont val="Arial"/>
        <family val="0"/>
      </rPr>
      <t xml:space="preserve"> Renewable Source</t>
    </r>
  </si>
  <si>
    <r>
      <t xml:space="preserve">RECs from </t>
    </r>
    <r>
      <rPr>
        <i/>
        <sz val="10"/>
        <rFont val="Arial"/>
        <family val="2"/>
      </rPr>
      <t>Old</t>
    </r>
    <r>
      <rPr>
        <sz val="10"/>
        <rFont val="Arial"/>
        <family val="0"/>
      </rPr>
      <t xml:space="preserve"> Renewable Source</t>
    </r>
  </si>
  <si>
    <r>
      <t xml:space="preserve">Gas from </t>
    </r>
    <r>
      <rPr>
        <sz val="10"/>
        <rFont val="Arial"/>
        <family val="0"/>
      </rPr>
      <t xml:space="preserve">Renewable Source </t>
    </r>
  </si>
  <si>
    <r>
      <t xml:space="preserve">Thermal Energy from </t>
    </r>
    <r>
      <rPr>
        <sz val="10"/>
        <rFont val="Arial"/>
        <family val="0"/>
      </rPr>
      <t xml:space="preserve">Renewable Source </t>
    </r>
  </si>
  <si>
    <t>Purchases of Non-Electric Renewable Energy</t>
  </si>
  <si>
    <t>RE:  100%
EE-Credit:  100%</t>
  </si>
  <si>
    <t>RE:  Up to 1.5% of total electricty use
EE-Credit:  100%</t>
  </si>
  <si>
    <t xml:space="preserve">FY 2007 Goal Application
Renewable Energy Goal (RE)
Energy Efficiency Goal (EE) Credit </t>
  </si>
  <si>
    <t>RE:  no contribution to goal
EE-Credit:  100%</t>
  </si>
  <si>
    <t>End Use Category (Goal or Excluded)</t>
  </si>
  <si>
    <t>Goal</t>
  </si>
  <si>
    <t>Total Purchases for Goal Buildings</t>
  </si>
  <si>
    <t>Total Purchases for Excluded Facilities</t>
  </si>
  <si>
    <t>Number of Projects</t>
  </si>
  <si>
    <t>Annual Energy Produced</t>
  </si>
  <si>
    <r>
      <t xml:space="preserve">Electricity from </t>
    </r>
    <r>
      <rPr>
        <i/>
        <sz val="10"/>
        <rFont val="Arial"/>
        <family val="2"/>
      </rPr>
      <t>New</t>
    </r>
    <r>
      <rPr>
        <sz val="10"/>
        <rFont val="Arial"/>
        <family val="0"/>
      </rPr>
      <t xml:space="preserve"> </t>
    </r>
    <r>
      <rPr>
        <u val="single"/>
        <sz val="10"/>
        <rFont val="Arial"/>
        <family val="2"/>
      </rPr>
      <t>Wind</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</si>
  <si>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Biomass</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</si>
  <si>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Geothermal</t>
    </r>
    <r>
      <rPr>
        <sz val="10"/>
        <rFont val="Arial"/>
        <family val="0"/>
      </rPr>
      <t xml:space="preserve"> projects (MWH)</t>
    </r>
  </si>
  <si>
    <t>Natural Gas from Landfill/Biomass (Million Btu)</t>
  </si>
  <si>
    <t>Renewable Thermal Energy (Million Btu)</t>
  </si>
  <si>
    <r>
      <t>Other Renewable Energy (</t>
    </r>
    <r>
      <rPr>
        <u val="single"/>
        <sz val="10"/>
        <rFont val="Arial"/>
        <family val="2"/>
      </rPr>
      <t>Specify Type</t>
    </r>
    <r>
      <rPr>
        <sz val="10"/>
        <rFont val="Arial"/>
        <family val="0"/>
      </rPr>
      <t>) (Million Btu)</t>
    </r>
  </si>
  <si>
    <t>Total New Renewable Electricity (MWH)</t>
  </si>
  <si>
    <t>Total Old Renewable Electricity (MWH)</t>
  </si>
  <si>
    <t>Non-Electric Renewable Energy (Million Btu)</t>
  </si>
  <si>
    <t>Total Renewable Energy Generation (Million Btu)</t>
  </si>
  <si>
    <t>A PERCENTAGE OF FACILITY ELECTRICITY USE</t>
  </si>
  <si>
    <r>
      <t xml:space="preserve">Electricity from </t>
    </r>
    <r>
      <rPr>
        <i/>
        <sz val="10"/>
        <rFont val="Arial"/>
        <family val="2"/>
      </rPr>
      <t>New</t>
    </r>
    <r>
      <rPr>
        <sz val="10"/>
        <rFont val="Arial"/>
        <family val="0"/>
      </rPr>
      <t xml:space="preserve"> </t>
    </r>
    <r>
      <rPr>
        <u val="single"/>
        <sz val="10"/>
        <rFont val="Arial"/>
        <family val="2"/>
      </rPr>
      <t>Solar</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</si>
  <si>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Biomass</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</si>
  <si>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Geothermal</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</si>
  <si>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Hydro/Ocean</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</si>
  <si>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Solar</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</si>
  <si>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Wind</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</si>
  <si>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Hydro/Ocean</t>
    </r>
    <r>
      <rPr>
        <sz val="10"/>
        <rFont val="Arial"/>
        <family val="0"/>
      </rPr>
      <t xml:space="preserve"> projects (MWH)</t>
    </r>
  </si>
  <si>
    <t>Eligible RE Total</t>
  </si>
  <si>
    <t>Components of Eligible RE Use</t>
  </si>
  <si>
    <t>Renewable Electricity Use  (MWH)</t>
  </si>
  <si>
    <t>Eligible Old RE</t>
  </si>
  <si>
    <t>(This energy is only counted toward the renewable energy goal if the agency has enough new RECs to qualify for the on-site bonus.)</t>
  </si>
  <si>
    <t>Total Facility Electricity Use (MWH)</t>
  </si>
  <si>
    <t>PART 1:  ENERGY/WATER CONSUMPTION AND COST DATA</t>
  </si>
  <si>
    <t>1-5.  ON-SITE RENEWABLE ENERGY GENERATION WHERE RECS ARE NOT RETAINED BY THE GOVERNMENT</t>
  </si>
  <si>
    <t>1-6.  RENEWABLE ENERGY/RENEWABLE ENERGY CERTIFICATE PURCHASES IN FY 2007</t>
  </si>
  <si>
    <r>
      <t>Est. GHG Emissions (MTCO</t>
    </r>
    <r>
      <rPr>
        <vertAlign val="subscript"/>
        <sz val="10"/>
        <rFont val="Arial"/>
        <family val="2"/>
      </rPr>
      <t>2</t>
    </r>
    <r>
      <rPr>
        <sz val="10"/>
        <rFont val="Arial"/>
        <family val="0"/>
      </rPr>
      <t>e)</t>
    </r>
  </si>
  <si>
    <r>
      <t>Est. GHG Emissions (MTCO</t>
    </r>
    <r>
      <rPr>
        <vertAlign val="subscript"/>
        <sz val="10"/>
        <rFont val="Arial"/>
        <family val="2"/>
      </rPr>
      <t>2</t>
    </r>
    <r>
      <rPr>
        <sz val="10"/>
        <rFont val="Arial"/>
        <family val="0"/>
      </rPr>
      <t>)</t>
    </r>
  </si>
  <si>
    <t xml:space="preserve">1-7.  GOAL-ELIGIBLE RENEWABLE ENERGY USE AS </t>
  </si>
  <si>
    <t>All Renewable Energy Use  (Billion Btu)</t>
  </si>
  <si>
    <t>RE as a Percentage of Energy Use</t>
  </si>
  <si>
    <t>AGENCY COMPILATION WORKSHEET FOR CREDIT FOR PROJECTS THAT INCREASE SITE ENERGY USE BUT SAVE SOURCE ENERGY</t>
  </si>
  <si>
    <t>FY 2007</t>
  </si>
  <si>
    <t>Projected FY 2008</t>
  </si>
  <si>
    <t>(Calculated from input above per FEMP Renewable Energy Guidance)</t>
  </si>
  <si>
    <t>(Calculated from input above for information only)</t>
  </si>
  <si>
    <t xml:space="preserve">Renewable energy project types in service during FY 2007, by age and source </t>
  </si>
  <si>
    <t xml:space="preserve"> (Million Btu)</t>
  </si>
  <si>
    <t>Annual savings (Million Btu)</t>
  </si>
  <si>
    <t>Annual Consumption
(Million Gallons)</t>
  </si>
  <si>
    <t>Potable Water</t>
  </si>
  <si>
    <t>Gallons per Gross Square Foot</t>
  </si>
  <si>
    <t>Percent</t>
  </si>
  <si>
    <t>1-9.  WATER USE INTENSITY AND COST</t>
  </si>
  <si>
    <t>Btu/GSF w/ RE &amp; Source Btu Credit:</t>
  </si>
  <si>
    <t>Reduction in energy intensity in facilities subject to the EPACT and E.O. 13423 goals</t>
  </si>
  <si>
    <t>FY 2007 Goal Target</t>
  </si>
  <si>
    <t>FY 2003 Btu/GSF</t>
  </si>
  <si>
    <t>FY 2007 Btu/GSF</t>
  </si>
  <si>
    <t>Percent Change 2003 - 2007</t>
  </si>
  <si>
    <t>Renewable Electricity Use
(MWH)</t>
  </si>
  <si>
    <t>Total Electricity Use 
(MWH)</t>
  </si>
  <si>
    <t>Percentage</t>
  </si>
  <si>
    <t>FY 2007 Gallon/GSF</t>
  </si>
  <si>
    <t>Reduction in potable water consumption intensity</t>
  </si>
  <si>
    <t xml:space="preserve">Total payments made to all ESPC contractors in fiscal year. </t>
  </si>
  <si>
    <t>Goal Performance</t>
  </si>
  <si>
    <t>Energy Management Requirement</t>
  </si>
  <si>
    <t>Renewable Energy Requirement</t>
  </si>
  <si>
    <t>Water Intensity Reduction Goal</t>
  </si>
  <si>
    <t>Eligible renewable electricity use as a percentage of total electricity use</t>
  </si>
  <si>
    <t>Investments in Energy and Water Management</t>
  </si>
  <si>
    <t>Approx. percentage of reported water consumption that is estimated:</t>
  </si>
  <si>
    <t>Anticipated Annual Savings  (Million Btu)</t>
  </si>
  <si>
    <t>Direct obligations for facility energy efficiency improvements</t>
  </si>
  <si>
    <t>Investment value of ESPC Task/Delivery Orders awarded in fiscal year</t>
  </si>
  <si>
    <t>Investment value of UESC Task/Delivery Orders awarded in fiscal year</t>
  </si>
  <si>
    <t>Investment Value 
(Thou. $)</t>
  </si>
  <si>
    <t>Total</t>
  </si>
  <si>
    <t>Sources of Investment</t>
  </si>
  <si>
    <t>FY 2007 Energy Management Performance Summary</t>
  </si>
  <si>
    <t>Department of X</t>
  </si>
  <si>
    <t>Total Facility Electricity Use (Billion Btu)</t>
  </si>
  <si>
    <t>(New renewable energy is from projects placed in service after January 1, 1999)</t>
  </si>
  <si>
    <r>
      <t xml:space="preserve">Electricity from </t>
    </r>
    <r>
      <rPr>
        <i/>
        <sz val="10"/>
        <rFont val="Arial"/>
        <family val="2"/>
      </rPr>
      <t>Old</t>
    </r>
    <r>
      <rPr>
        <sz val="10"/>
        <rFont val="Arial"/>
        <family val="0"/>
      </rPr>
      <t xml:space="preserve"> </t>
    </r>
    <r>
      <rPr>
        <u val="single"/>
        <sz val="10"/>
        <rFont val="Arial"/>
        <family val="2"/>
      </rPr>
      <t>Landfill Gas</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</si>
  <si>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Landfill Gas</t>
    </r>
    <r>
      <rPr>
        <sz val="10"/>
        <rFont val="Arial"/>
        <family val="0"/>
      </rPr>
      <t xml:space="preserve"> projects (MWH)</t>
    </r>
  </si>
  <si>
    <t>Amount Qualified for Goal</t>
  </si>
  <si>
    <t>Amount Produced or Used</t>
  </si>
  <si>
    <t xml:space="preserve">1-8.  ALL RENEWABLE ENERGY USE (INCLUDING NON-ELECTRIC) </t>
  </si>
  <si>
    <t>AS A PERCENTAGE OF FACILITY ELECTRICITY USE</t>
  </si>
  <si>
    <t>Total investment as a percentage of total facilty energy costs</t>
  </si>
  <si>
    <t>Energy Produced on Federal or Indian Land and Used at a Federal Facility</t>
  </si>
  <si>
    <t>1-4.  RENEWABLE ENERGY GENERATED ON FEDERAL OR INDIAN LAND WHERE RECS ARE RETAINED BY THE GOVERNMENT</t>
  </si>
  <si>
    <t>Total Amount 
Purchased 
(MWH)</t>
  </si>
  <si>
    <t>Bonus, Federal or Indian Land</t>
  </si>
  <si>
    <r>
      <t xml:space="preserve">Total Purchases of </t>
    </r>
    <r>
      <rPr>
        <i/>
        <sz val="10"/>
        <rFont val="Arial"/>
        <family val="2"/>
      </rPr>
      <t>New</t>
    </r>
    <r>
      <rPr>
        <sz val="10"/>
        <rFont val="Arial"/>
        <family val="0"/>
      </rPr>
      <t xml:space="preserve"> Renewable Electricity or RECs</t>
    </r>
  </si>
  <si>
    <r>
      <t xml:space="preserve">Total Purchases of </t>
    </r>
    <r>
      <rPr>
        <i/>
        <sz val="10"/>
        <rFont val="Arial"/>
        <family val="2"/>
      </rPr>
      <t>Old</t>
    </r>
    <r>
      <rPr>
        <sz val="10"/>
        <rFont val="Arial"/>
        <family val="0"/>
      </rPr>
      <t xml:space="preserve"> Renewable Electricity or RECs</t>
    </r>
  </si>
  <si>
    <r>
      <t xml:space="preserve">Renewable energy reported here comes from projects: 1) placed in service </t>
    </r>
    <r>
      <rPr>
        <b/>
        <sz val="10"/>
        <rFont val="Arial"/>
        <family val="2"/>
      </rPr>
      <t>after 1/1/1999 (New)</t>
    </r>
    <r>
      <rPr>
        <sz val="10"/>
        <rFont val="Arial"/>
        <family val="0"/>
      </rPr>
      <t>; 2) where RECs have not been retained by the government; 3) where the amount has not been reported elsewhere on this data report; and 4) where the energy or RECs have not been sold to another agency that is counting it toward their renewable energy goal. (MWH)</t>
    </r>
  </si>
  <si>
    <r>
      <t xml:space="preserve">Renewable energy reported here must come from projects:  1) placed in service </t>
    </r>
    <r>
      <rPr>
        <b/>
        <sz val="10"/>
        <rFont val="Arial"/>
        <family val="2"/>
      </rPr>
      <t>before 1/1/1999 (Old)</t>
    </r>
    <r>
      <rPr>
        <sz val="10"/>
        <rFont val="Arial"/>
        <family val="0"/>
      </rPr>
      <t>; 2) where RECs have not been retained by the government; 3) where the amount has not been reported elsewhere on this data report; and 4) where the energy or RECs have not been sold to another agency that is counting it toward their renewable energy goal. (MWH)</t>
    </r>
  </si>
  <si>
    <t>Total Amount Purchased (Million Btu)</t>
  </si>
  <si>
    <t>Portion of Total Purchased from Projects on Federal or Indian Lands</t>
  </si>
  <si>
    <t>New RE (without Bonus)</t>
  </si>
  <si>
    <t>2-4.  METERING OF ELECTRICITY USE</t>
  </si>
  <si>
    <t>FY</t>
  </si>
  <si>
    <t>Standard Meters</t>
  </si>
  <si>
    <t>Advanced Meters</t>
  </si>
  <si>
    <t>2008 planned</t>
  </si>
  <si>
    <t>Cumulative # 
of Buildings Metered</t>
  </si>
  <si>
    <t>Cumulative % of Electricity Metered</t>
  </si>
  <si>
    <t>Bonus for Purchases from New Projects on Federal or Indian Land</t>
  </si>
  <si>
    <t>Metering of Electricity Use</t>
  </si>
  <si>
    <t>Standard Electricity Meters in FY 2007</t>
  </si>
  <si>
    <t>Advanced Electricity Meters in FY 2007</t>
  </si>
  <si>
    <t>FY 2012 Goal Target</t>
  </si>
  <si>
    <t>Maximum Extent Practicable</t>
  </si>
  <si>
    <t>Reporting Begins 
FY 2008</t>
  </si>
  <si>
    <t>E-85</t>
  </si>
  <si>
    <t>M-85</t>
  </si>
  <si>
    <t>LPG</t>
  </si>
  <si>
    <t>NG</t>
  </si>
  <si>
    <t>TOTAL</t>
  </si>
  <si>
    <t>GEG</t>
  </si>
  <si>
    <t>Annual Cost (Actual $)</t>
  </si>
  <si>
    <t>Biodiesel</t>
  </si>
  <si>
    <t>Diesel</t>
  </si>
  <si>
    <t>Electric</t>
  </si>
  <si>
    <t>Gasoline</t>
  </si>
  <si>
    <t>Hydrogen</t>
  </si>
  <si>
    <t>Description</t>
  </si>
  <si>
    <t>Optional 1-3a.  Fleet Vehicle Consumption and Costs Captured by the FAST System</t>
  </si>
  <si>
    <t>1-3.  Non-Fleet Vehicles and Other Equipment (Does not include Fleet Vehicle Data Captured by FAST System)</t>
  </si>
  <si>
    <t>(Input reflects format of Section IV, Part C, Annual Fuel Consumption Report, by Fuel Type of FAST SF 82 - Aggregate Combined Report)</t>
  </si>
  <si>
    <t>Percentage of agency metering plan milestones met in FY 2007:</t>
  </si>
  <si>
    <t xml:space="preserve">2-6.  TRAINING </t>
  </si>
  <si>
    <t>Is the FY 2007 agency water intensity baseline preliminary or final?</t>
  </si>
  <si>
    <t>NA
Base Year</t>
  </si>
  <si>
    <t>Baseline 
Status</t>
  </si>
  <si>
    <t xml:space="preserve"> </t>
  </si>
  <si>
    <t>Number of 
New Building 
Designs</t>
  </si>
  <si>
    <t>Total new building designs started in FY 2007:</t>
  </si>
  <si>
    <t>Percent of 
New Building 
Designs</t>
  </si>
  <si>
    <t>Financed (ESPC/UESC) investment as a percentage of total facilty energy costs</t>
  </si>
  <si>
    <t>Federal Building 
Energy Efficiency Standards</t>
  </si>
  <si>
    <t>2-5.  FEDERAL BUILDING ENERGY EFFICIENCY STANDARDS</t>
  </si>
  <si>
    <r>
      <t xml:space="preserve">Description of </t>
    </r>
    <r>
      <rPr>
        <i/>
        <sz val="9"/>
        <rFont val="Arial"/>
        <family val="0"/>
      </rPr>
      <t>Each</t>
    </r>
    <r>
      <rPr>
        <sz val="9"/>
        <rFont val="Arial"/>
        <family val="0"/>
      </rPr>
      <t xml:space="preserve"> Renewable Energy Purchase (examples below, insert additional rows as necessary for each separate purchase.  Insert rows after the first row of each color-coded category.)</t>
    </r>
  </si>
  <si>
    <t>1-1.  EPACT/E.O. 13423 Goal Subject Buildings</t>
  </si>
  <si>
    <t>1-2.  EPACT/E.O. 13423 Goal Excluded Facilities</t>
  </si>
  <si>
    <t>Facility Gross Square Feet (Thou.)</t>
  </si>
  <si>
    <t>Percent of new building designs started in 
FY 2007 that are 30 percent more energy efficient than relevant code, where life-cycle cost effective:</t>
  </si>
  <si>
    <t>Percent of new building designs started in FY 2007 that are expected to be 30 percent more energy efficient than relevant code, where life-cycle cost effective:</t>
  </si>
  <si>
    <t>Total new building designs started in FY 2007 that are expected to be 30 percent more energy efficient than relevant code, where life-cycle cost effective:</t>
  </si>
  <si>
    <t>List of New Federal Building Designs and Construction</t>
  </si>
  <si>
    <t>New Construction Project Information</t>
  </si>
  <si>
    <t>Design</t>
  </si>
  <si>
    <t>Completed New Construction</t>
  </si>
  <si>
    <t>Project ID</t>
  </si>
  <si>
    <t>Building Name</t>
  </si>
  <si>
    <t>Location
(City, State)</t>
  </si>
  <si>
    <t>Design Started (FY)</t>
  </si>
  <si>
    <t>Date Construction Completed
(FY)</t>
  </si>
  <si>
    <t>In terms of energy use, percentage below ANSI/ASHRAE/IESNA Standard 90.1--2004 achieved</t>
  </si>
  <si>
    <t>20??</t>
  </si>
  <si>
    <t>Yes or No</t>
  </si>
  <si>
    <t>Percentage below ANSI/ASHRAE/IESNA 
Standard 90.1--2004 
in terms of energy use</t>
  </si>
  <si>
    <t>FY 2007 ENERGY MANAGEMENT DATA REPORT</t>
  </si>
  <si>
    <t>Adjustment to Annual  Site Energy</t>
  </si>
  <si>
    <t>If not at least 30% below ANSI/ASHRAE/IESNA 
Standard 90.1--2004, will design achieve maximum level of energy efficiency that is life-cycle cost-effective?</t>
  </si>
  <si>
    <t>Buildings &amp; Facilities Subject to Water Goal</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</si>
</sst>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_);\(#,##0.0\)"/>
    <numFmt numFmtId="173" formatCode="_(* #,##0.0_);_(* \(#,##0.0\);_(* &quot;-&quot;??_);_(@_)"/>
    <numFmt numFmtId="174" formatCode="_(* #,##0.0_);_(* \(#,##0.0\);_(* &quot;-&quot;?_);_(@_)"/>
    <numFmt numFmtId="175" formatCode="_(* #,##0_);_(* \(#,##0\);_(* &quot;-&quot;??_);_(@_)"/>
    <numFmt numFmtId="176" formatCode="_(* #,##0_);_(* \(#,##0\);_(* &quot;-&quot;?_);_(@_)"/>
    <numFmt numFmtId="177" formatCode="_(* #,##0.00_);_(* \(#,##0.00\);_(* &quot;-&quot;?_);_(@_)"/>
    <numFmt numFmtId="178" formatCode="#,##0.0"/>
    <numFmt numFmtId="179" formatCode="&quot;$&quot;#,##0.0"/>
    <numFmt numFmtId="180" formatCode="&quot;$&quot;#,##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00000"/>
    <numFmt numFmtId="188" formatCode="0.00000"/>
    <numFmt numFmtId="189" formatCode="0.0000"/>
    <numFmt numFmtId="190" formatCode="0.000"/>
    <numFmt numFmtId="191" formatCode="#,##0.000"/>
    <numFmt numFmtId="192" formatCode="#,##0.0000"/>
    <numFmt numFmtId="193" formatCode="#,##0.00000"/>
    <numFmt numFmtId="194" formatCode="#,##0.000000"/>
    <numFmt numFmtId="195" formatCode="#,##0.0000000"/>
    <numFmt numFmtId="196" formatCode="#,##0.00000000"/>
    <numFmt numFmtId="197" formatCode="&quot;$&quot;#,##0.00"/>
    <numFmt numFmtId="198" formatCode="0.000%"/>
    <numFmt numFmtId="199" formatCode="0.0000%"/>
    <numFmt numFmtId="200" formatCode="0.00000%"/>
  </numFmts>
  <fonts count="20">
    <font>
      <sz val="10"/>
      <name val="Arial"/>
      <family val="0"/>
    </font>
    <font>
      <b/>
      <sz val="10"/>
      <name val="Arial"/>
      <family val="2"/>
    </font>
    <font>
      <b/>
      <sz val="14"/>
      <name val="Arial"/>
      <family val="2"/>
    </font>
    <font>
      <sz val="10"/>
      <color indexed="12"/>
      <name val="Arial"/>
      <family val="2"/>
    </font>
    <font>
      <sz val="10"/>
      <color indexed="10"/>
      <name val="Arial"/>
      <family val="2"/>
    </font>
    <font>
      <u val="single"/>
      <sz val="10"/>
      <color indexed="12"/>
      <name val="Arial"/>
      <family val="0"/>
    </font>
    <font>
      <u val="single"/>
      <sz val="10"/>
      <color indexed="36"/>
      <name val="Arial"/>
      <family val="0"/>
    </font>
    <font>
      <i/>
      <sz val="10"/>
      <name val="Arial"/>
      <family val="2"/>
    </font>
    <font>
      <sz val="8"/>
      <name val="Tahoma"/>
      <family val="2"/>
    </font>
    <font>
      <sz val="8"/>
      <name val="Arial"/>
      <family val="0"/>
    </font>
    <font>
      <sz val="9"/>
      <name val="Arial"/>
      <family val="0"/>
    </font>
    <font>
      <i/>
      <sz val="9"/>
      <name val="Arial"/>
      <family val="0"/>
    </font>
    <font>
      <u val="single"/>
      <sz val="10"/>
      <name val="Arial"/>
      <family val="2"/>
    </font>
    <font>
      <vertAlign val="subscript"/>
      <sz val="10"/>
      <name val="Arial"/>
      <family val="2"/>
    </font>
    <font>
      <sz val="10"/>
      <color indexed="39"/>
      <name val="Arial"/>
      <family val="0"/>
    </font>
    <font>
      <b/>
      <i/>
      <sz val="10"/>
      <name val="Arial"/>
      <family val="2"/>
    </font>
    <font>
      <b/>
      <sz val="12"/>
      <name val="Arial"/>
      <family val="2"/>
    </font>
    <font>
      <sz val="12"/>
      <name val="Arial"/>
      <family val="2"/>
    </font>
    <font>
      <b/>
      <sz val="8"/>
      <name val="Tahoma"/>
      <family val="2"/>
    </font>
    <font>
      <b/>
      <sz val="8"/>
      <name val="Arial"/>
      <family val="2"/>
    </font>
  </fonts>
  <fills count="10">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s>
  <borders count="2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diagonalUp="1" diagonalDown="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84">
    <xf numFmtId="0" fontId="0" fillId="0" borderId="0" xfId="0" applyAlignment="1">
      <alignment/>
    </xf>
    <xf numFmtId="0" fontId="0" fillId="0" borderId="0" xfId="0" applyAlignment="1" applyProtection="1">
      <alignment/>
      <protection locked="0"/>
    </xf>
    <xf numFmtId="0" fontId="0" fillId="0" borderId="1" xfId="0" applyBorder="1" applyAlignment="1" applyProtection="1">
      <alignment/>
      <protection locked="0"/>
    </xf>
    <xf numFmtId="0" fontId="0" fillId="0" borderId="1" xfId="0" applyFont="1" applyBorder="1" applyAlignment="1" applyProtection="1">
      <alignment/>
      <protection locked="0"/>
    </xf>
    <xf numFmtId="0" fontId="0" fillId="0" borderId="2" xfId="0" applyBorder="1" applyAlignment="1" applyProtection="1">
      <alignment/>
      <protection locked="0"/>
    </xf>
    <xf numFmtId="0" fontId="1" fillId="0" borderId="0" xfId="0" applyFont="1" applyAlignment="1" applyProtection="1">
      <alignment/>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178" fontId="3" fillId="0" borderId="6" xfId="15" applyNumberFormat="1" applyFont="1" applyBorder="1" applyAlignment="1" applyProtection="1">
      <alignment/>
      <protection locked="0"/>
    </xf>
    <xf numFmtId="179" fontId="3" fillId="0" borderId="5" xfId="15"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Continuous" wrapText="1"/>
      <protection locked="0"/>
    </xf>
    <xf numFmtId="178" fontId="3" fillId="0" borderId="0" xfId="15" applyNumberFormat="1" applyFont="1" applyBorder="1" applyAlignment="1" applyProtection="1">
      <alignment/>
      <protection locked="0"/>
    </xf>
    <xf numFmtId="0" fontId="0" fillId="0" borderId="0" xfId="0" applyAlignment="1" applyProtection="1">
      <alignment wrapText="1"/>
      <protection locked="0"/>
    </xf>
    <xf numFmtId="0" fontId="0" fillId="0" borderId="0" xfId="0" applyAlignment="1" applyProtection="1">
      <alignment/>
      <protection locked="0"/>
    </xf>
    <xf numFmtId="3" fontId="3" fillId="0" borderId="6" xfId="15" applyNumberFormat="1" applyFont="1" applyBorder="1" applyAlignment="1" applyProtection="1">
      <alignment/>
      <protection locked="0"/>
    </xf>
    <xf numFmtId="179" fontId="3" fillId="0" borderId="0" xfId="15" applyNumberFormat="1" applyFont="1" applyBorder="1" applyAlignment="1" applyProtection="1">
      <alignment/>
      <protection locked="0"/>
    </xf>
    <xf numFmtId="3" fontId="0" fillId="0" borderId="0" xfId="0" applyNumberFormat="1" applyAlignment="1" applyProtection="1">
      <alignment horizontal="center"/>
      <protection locked="0"/>
    </xf>
    <xf numFmtId="180"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wrapText="1"/>
      <protection locked="0"/>
    </xf>
    <xf numFmtId="178" fontId="3" fillId="0" borderId="5" xfId="0" applyNumberFormat="1" applyFont="1" applyBorder="1" applyAlignment="1" applyProtection="1">
      <alignment horizontal="right" wrapText="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wrapText="1"/>
      <protection locked="0"/>
    </xf>
    <xf numFmtId="178" fontId="0" fillId="0" borderId="0" xfId="15" applyNumberFormat="1" applyBorder="1" applyAlignment="1" applyProtection="1">
      <alignment/>
      <protection locked="0"/>
    </xf>
    <xf numFmtId="179" fontId="0" fillId="0" borderId="0" xfId="15" applyNumberFormat="1" applyBorder="1" applyAlignment="1" applyProtection="1">
      <alignment/>
      <protection locked="0"/>
    </xf>
    <xf numFmtId="0" fontId="0" fillId="0" borderId="7" xfId="0" applyBorder="1" applyAlignment="1" applyProtection="1">
      <alignment wrapText="1"/>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horizontal="center" wrapText="1"/>
      <protection locked="0"/>
    </xf>
    <xf numFmtId="0" fontId="0" fillId="2" borderId="5" xfId="0" applyFill="1" applyBorder="1" applyAlignment="1" applyProtection="1">
      <alignment horizontal="center"/>
      <protection locked="0"/>
    </xf>
    <xf numFmtId="0" fontId="4" fillId="0" borderId="0" xfId="0" applyFont="1" applyAlignment="1" applyProtection="1">
      <alignment vertic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protection locked="0"/>
    </xf>
    <xf numFmtId="178" fontId="0" fillId="0" borderId="5" xfId="0" applyNumberFormat="1" applyFont="1" applyBorder="1" applyAlignment="1" applyProtection="1">
      <alignment horizontal="right"/>
      <protection/>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5" xfId="0" applyFont="1" applyBorder="1" applyAlignment="1">
      <alignment horizontal="center" wrapText="1"/>
    </xf>
    <xf numFmtId="0" fontId="0" fillId="0" borderId="5" xfId="0" applyFont="1" applyBorder="1" applyAlignment="1">
      <alignment horizontal="justify" wrapText="1"/>
    </xf>
    <xf numFmtId="0" fontId="0" fillId="0" borderId="5" xfId="0" applyFont="1" applyBorder="1" applyAlignment="1">
      <alignment horizontal="right" wrapText="1"/>
    </xf>
    <xf numFmtId="178" fontId="0" fillId="0" borderId="5" xfId="0" applyNumberFormat="1" applyFont="1" applyBorder="1" applyAlignment="1" applyProtection="1">
      <alignment horizontal="right" wrapText="1"/>
      <protection/>
    </xf>
    <xf numFmtId="0" fontId="9" fillId="3" borderId="5" xfId="0" applyFont="1" applyFill="1" applyBorder="1" applyAlignment="1" applyProtection="1">
      <alignment horizontal="right" wrapText="1"/>
      <protection locked="0"/>
    </xf>
    <xf numFmtId="0" fontId="0" fillId="3" borderId="5" xfId="0" applyFill="1" applyBorder="1" applyAlignment="1" applyProtection="1">
      <alignment horizontal="center" wrapText="1"/>
      <protection locked="0"/>
    </xf>
    <xf numFmtId="0" fontId="0" fillId="3" borderId="8" xfId="0" applyFill="1" applyBorder="1" applyAlignment="1" applyProtection="1">
      <alignment horizontal="centerContinuous"/>
      <protection locked="0"/>
    </xf>
    <xf numFmtId="0" fontId="0" fillId="3" borderId="9" xfId="0" applyFill="1" applyBorder="1" applyAlignment="1" applyProtection="1">
      <alignment horizontal="centerContinuous"/>
      <protection locked="0"/>
    </xf>
    <xf numFmtId="0" fontId="0" fillId="3" borderId="5" xfId="0" applyFill="1" applyBorder="1" applyAlignment="1" applyProtection="1">
      <alignment/>
      <protection locked="0"/>
    </xf>
    <xf numFmtId="178" fontId="3" fillId="3" borderId="6" xfId="15" applyNumberFormat="1" applyFont="1" applyFill="1" applyBorder="1" applyAlignment="1" applyProtection="1">
      <alignment/>
      <protection locked="0"/>
    </xf>
    <xf numFmtId="179" fontId="3" fillId="3" borderId="5" xfId="15" applyNumberFormat="1" applyFont="1" applyFill="1" applyBorder="1" applyAlignment="1" applyProtection="1">
      <alignment/>
      <protection locked="0"/>
    </xf>
    <xf numFmtId="7" fontId="0" fillId="3" borderId="7" xfId="0" applyNumberFormat="1" applyFill="1" applyBorder="1" applyAlignment="1" applyProtection="1">
      <alignment horizontal="right"/>
      <protection/>
    </xf>
    <xf numFmtId="0" fontId="0" fillId="3" borderId="2" xfId="0" applyFill="1" applyBorder="1" applyAlignment="1" applyProtection="1">
      <alignment horizontal="left"/>
      <protection locked="0"/>
    </xf>
    <xf numFmtId="172" fontId="0" fillId="3" borderId="5" xfId="0" applyNumberFormat="1" applyFill="1" applyBorder="1" applyAlignment="1" applyProtection="1">
      <alignment/>
      <protection/>
    </xf>
    <xf numFmtId="37" fontId="0" fillId="3" borderId="5" xfId="0" applyNumberFormat="1" applyFill="1" applyBorder="1" applyAlignment="1" applyProtection="1">
      <alignment/>
      <protection/>
    </xf>
    <xf numFmtId="7" fontId="0" fillId="3" borderId="8" xfId="0" applyNumberFormat="1" applyFill="1" applyBorder="1" applyAlignment="1" applyProtection="1">
      <alignment horizontal="right"/>
      <protection/>
    </xf>
    <xf numFmtId="0" fontId="0" fillId="3" borderId="9" xfId="0" applyFill="1" applyBorder="1" applyAlignment="1" applyProtection="1">
      <alignment horizontal="left"/>
      <protection locked="0"/>
    </xf>
    <xf numFmtId="179" fontId="3" fillId="3" borderId="7" xfId="15" applyNumberFormat="1" applyFont="1" applyFill="1" applyBorder="1" applyAlignment="1" applyProtection="1">
      <alignment/>
      <protection locked="0"/>
    </xf>
    <xf numFmtId="0" fontId="0" fillId="3" borderId="6" xfId="0" applyFill="1" applyBorder="1" applyAlignment="1" applyProtection="1">
      <alignment horizontal="left"/>
      <protection locked="0"/>
    </xf>
    <xf numFmtId="172" fontId="0" fillId="3" borderId="11" xfId="0" applyNumberFormat="1" applyFill="1" applyBorder="1" applyAlignment="1" applyProtection="1">
      <alignment/>
      <protection/>
    </xf>
    <xf numFmtId="172" fontId="0" fillId="3" borderId="12" xfId="0" applyNumberFormat="1" applyFill="1" applyBorder="1" applyAlignment="1" applyProtection="1">
      <alignment/>
      <protection/>
    </xf>
    <xf numFmtId="0" fontId="0" fillId="3" borderId="12" xfId="0" applyFill="1" applyBorder="1" applyAlignment="1" applyProtection="1">
      <alignment/>
      <protection/>
    </xf>
    <xf numFmtId="0" fontId="0" fillId="3" borderId="5" xfId="0" applyFill="1" applyBorder="1" applyAlignment="1" applyProtection="1">
      <alignment horizontal="right"/>
      <protection locked="0"/>
    </xf>
    <xf numFmtId="175" fontId="0" fillId="3" borderId="5" xfId="15" applyNumberFormat="1" applyFill="1" applyBorder="1" applyAlignment="1" applyProtection="1">
      <alignment horizontal="right"/>
      <protection/>
    </xf>
    <xf numFmtId="0" fontId="0" fillId="3" borderId="7" xfId="0" applyFill="1" applyBorder="1" applyAlignment="1" applyProtection="1">
      <alignment/>
      <protection locked="0"/>
    </xf>
    <xf numFmtId="0" fontId="0" fillId="3" borderId="6" xfId="0" applyFill="1" applyBorder="1" applyAlignment="1" applyProtection="1">
      <alignment/>
      <protection locked="0"/>
    </xf>
    <xf numFmtId="0" fontId="0" fillId="3" borderId="7" xfId="0" applyFill="1" applyBorder="1" applyAlignment="1" applyProtection="1">
      <alignment horizontal="centerContinuous" wrapText="1"/>
      <protection locked="0"/>
    </xf>
    <xf numFmtId="0" fontId="0" fillId="3" borderId="6" xfId="0" applyFill="1" applyBorder="1" applyAlignment="1" applyProtection="1">
      <alignment horizontal="centerContinuous" wrapText="1"/>
      <protection locked="0"/>
    </xf>
    <xf numFmtId="179" fontId="0" fillId="3" borderId="5" xfId="15" applyNumberFormat="1" applyFill="1" applyBorder="1" applyAlignment="1" applyProtection="1">
      <alignment/>
      <protection/>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178" fontId="3" fillId="4" borderId="6" xfId="15" applyNumberFormat="1" applyFont="1" applyFill="1" applyBorder="1" applyAlignment="1" applyProtection="1">
      <alignment/>
      <protection locked="0"/>
    </xf>
    <xf numFmtId="179" fontId="3" fillId="4" borderId="5" xfId="15" applyNumberFormat="1" applyFont="1" applyFill="1" applyBorder="1" applyAlignment="1" applyProtection="1">
      <alignment/>
      <protection locked="0"/>
    </xf>
    <xf numFmtId="7" fontId="0" fillId="4" borderId="7" xfId="0" applyNumberFormat="1" applyFill="1" applyBorder="1" applyAlignment="1" applyProtection="1">
      <alignment horizontal="right"/>
      <protection/>
    </xf>
    <xf numFmtId="0" fontId="0" fillId="4" borderId="2" xfId="0" applyFill="1" applyBorder="1" applyAlignment="1" applyProtection="1">
      <alignment horizontal="left"/>
      <protection locked="0"/>
    </xf>
    <xf numFmtId="0" fontId="0" fillId="4" borderId="5" xfId="0" applyFill="1" applyBorder="1" applyAlignment="1" applyProtection="1">
      <alignment/>
      <protection locked="0"/>
    </xf>
    <xf numFmtId="179" fontId="0" fillId="4" borderId="5" xfId="15" applyNumberFormat="1" applyFill="1" applyBorder="1" applyAlignment="1" applyProtection="1">
      <alignment/>
      <protection/>
    </xf>
    <xf numFmtId="0" fontId="2" fillId="0" borderId="0" xfId="0" applyFont="1" applyAlignment="1" applyProtection="1">
      <alignment horizontal="center"/>
      <protection locked="0"/>
    </xf>
    <xf numFmtId="178" fontId="0" fillId="4" borderId="5" xfId="0" applyNumberFormat="1" applyFont="1" applyFill="1" applyBorder="1" applyAlignment="1" applyProtection="1">
      <alignment horizontal="right"/>
      <protection/>
    </xf>
    <xf numFmtId="178" fontId="0" fillId="3" borderId="5" xfId="0" applyNumberFormat="1" applyFont="1" applyFill="1" applyBorder="1" applyAlignment="1" applyProtection="1">
      <alignment horizontal="right"/>
      <protection/>
    </xf>
    <xf numFmtId="178" fontId="0" fillId="5" borderId="5" xfId="0" applyNumberFormat="1" applyFont="1" applyFill="1" applyBorder="1" applyAlignment="1" applyProtection="1">
      <alignment horizontal="right"/>
      <protection/>
    </xf>
    <xf numFmtId="178" fontId="0" fillId="5" borderId="13" xfId="0" applyNumberFormat="1" applyFont="1" applyFill="1" applyBorder="1" applyAlignment="1" applyProtection="1">
      <alignment horizontal="right"/>
      <protection/>
    </xf>
    <xf numFmtId="0" fontId="10" fillId="0" borderId="5" xfId="0" applyFont="1" applyBorder="1" applyAlignment="1" applyProtection="1">
      <alignment horizontal="center" wrapText="1"/>
      <protection locked="0"/>
    </xf>
    <xf numFmtId="3" fontId="10" fillId="0" borderId="5" xfId="0" applyNumberFormat="1" applyFont="1" applyBorder="1" applyAlignment="1" applyProtection="1">
      <alignment horizontal="center" wrapText="1"/>
      <protection locked="0"/>
    </xf>
    <xf numFmtId="178" fontId="0" fillId="4" borderId="13" xfId="0" applyNumberFormat="1" applyFont="1" applyFill="1" applyBorder="1" applyAlignment="1" applyProtection="1">
      <alignment horizontal="right"/>
      <protection/>
    </xf>
    <xf numFmtId="178" fontId="0" fillId="3" borderId="13" xfId="0" applyNumberFormat="1" applyFont="1" applyFill="1" applyBorder="1" applyAlignment="1" applyProtection="1">
      <alignment horizontal="right"/>
      <protection/>
    </xf>
    <xf numFmtId="178" fontId="0" fillId="0" borderId="0" xfId="0" applyNumberFormat="1" applyFont="1" applyFill="1" applyBorder="1" applyAlignment="1" applyProtection="1">
      <alignment horizontal="right"/>
      <protection/>
    </xf>
    <xf numFmtId="178" fontId="0" fillId="0" borderId="0" xfId="0" applyNumberFormat="1" applyFont="1" applyBorder="1" applyAlignment="1" applyProtection="1">
      <alignment horizontal="right"/>
      <protection/>
    </xf>
    <xf numFmtId="178" fontId="3" fillId="4" borderId="5" xfId="15" applyNumberFormat="1" applyFont="1" applyFill="1" applyBorder="1" applyAlignment="1" applyProtection="1">
      <alignment vertical="center"/>
      <protection locked="0"/>
    </xf>
    <xf numFmtId="178" fontId="3" fillId="3" borderId="5" xfId="15" applyNumberFormat="1" applyFont="1" applyFill="1" applyBorder="1" applyAlignment="1" applyProtection="1">
      <alignment vertical="center"/>
      <protection locked="0"/>
    </xf>
    <xf numFmtId="178" fontId="3" fillId="5" borderId="5" xfId="15" applyNumberFormat="1" applyFont="1" applyFill="1" applyBorder="1" applyAlignment="1" applyProtection="1">
      <alignment vertical="center"/>
      <protection locked="0"/>
    </xf>
    <xf numFmtId="178" fontId="3" fillId="5" borderId="12" xfId="15" applyNumberFormat="1" applyFont="1" applyFill="1" applyBorder="1" applyAlignment="1" applyProtection="1">
      <alignment vertical="center"/>
      <protection locked="0"/>
    </xf>
    <xf numFmtId="178" fontId="3" fillId="4" borderId="13" xfId="0" applyNumberFormat="1" applyFont="1" applyFill="1" applyBorder="1" applyAlignment="1" applyProtection="1">
      <alignment horizontal="right" vertical="center" wrapText="1"/>
      <protection locked="0"/>
    </xf>
    <xf numFmtId="0" fontId="3" fillId="4" borderId="5" xfId="0" applyFont="1" applyFill="1" applyBorder="1" applyAlignment="1" applyProtection="1">
      <alignment horizontal="center" vertical="center"/>
      <protection locked="0"/>
    </xf>
    <xf numFmtId="178" fontId="3" fillId="3" borderId="13" xfId="0" applyNumberFormat="1" applyFont="1" applyFill="1" applyBorder="1" applyAlignment="1" applyProtection="1">
      <alignment horizontal="right" vertical="center" wrapText="1"/>
      <protection locked="0"/>
    </xf>
    <xf numFmtId="0" fontId="3" fillId="3" borderId="5" xfId="0" applyFont="1" applyFill="1" applyBorder="1" applyAlignment="1" applyProtection="1">
      <alignment horizontal="center" vertical="center"/>
      <protection locked="0"/>
    </xf>
    <xf numFmtId="178" fontId="3" fillId="5" borderId="13" xfId="0" applyNumberFormat="1" applyFont="1" applyFill="1" applyBorder="1" applyAlignment="1" applyProtection="1">
      <alignment horizontal="right" vertical="center" wrapText="1"/>
      <protection locked="0"/>
    </xf>
    <xf numFmtId="178" fontId="3" fillId="5" borderId="5" xfId="0" applyNumberFormat="1" applyFont="1" applyFill="1" applyBorder="1" applyAlignment="1" applyProtection="1">
      <alignment horizontal="right" vertical="center" wrapText="1"/>
      <protection locked="0"/>
    </xf>
    <xf numFmtId="0" fontId="3" fillId="5" borderId="5" xfId="0" applyFont="1" applyFill="1" applyBorder="1" applyAlignment="1" applyProtection="1">
      <alignment horizontal="center" vertical="center"/>
      <protection locked="0"/>
    </xf>
    <xf numFmtId="0" fontId="0" fillId="5" borderId="5" xfId="0" applyFill="1" applyBorder="1" applyAlignment="1" applyProtection="1">
      <alignment horizontal="right"/>
      <protection locked="0"/>
    </xf>
    <xf numFmtId="0" fontId="0" fillId="4" borderId="5" xfId="0" applyFill="1" applyBorder="1" applyAlignment="1" applyProtection="1">
      <alignment horizontal="right"/>
      <protection locked="0"/>
    </xf>
    <xf numFmtId="178" fontId="3" fillId="0" borderId="0" xfId="15" applyNumberFormat="1" applyFont="1" applyFill="1" applyBorder="1" applyAlignment="1" applyProtection="1">
      <alignment horizontal="right"/>
      <protection locked="0"/>
    </xf>
    <xf numFmtId="0" fontId="0" fillId="0" borderId="0" xfId="0" applyFont="1" applyAlignment="1" applyProtection="1">
      <alignment/>
      <protection locked="0"/>
    </xf>
    <xf numFmtId="0" fontId="10" fillId="0" borderId="5" xfId="0" applyFont="1" applyBorder="1" applyAlignment="1" applyProtection="1">
      <alignment horizontal="center" vertical="center" wrapText="1"/>
      <protection locked="0"/>
    </xf>
    <xf numFmtId="0" fontId="10" fillId="0" borderId="0" xfId="0" applyFont="1" applyFill="1" applyBorder="1" applyAlignment="1" applyProtection="1">
      <alignment horizontal="center" wrapText="1"/>
      <protection locked="0"/>
    </xf>
    <xf numFmtId="178" fontId="0" fillId="4" borderId="6" xfId="0" applyNumberFormat="1" applyFill="1" applyBorder="1" applyAlignment="1" applyProtection="1">
      <alignment/>
      <protection/>
    </xf>
    <xf numFmtId="0" fontId="0" fillId="4" borderId="7" xfId="0" applyFill="1" applyBorder="1" applyAlignment="1" applyProtection="1">
      <alignment/>
      <protection locked="0"/>
    </xf>
    <xf numFmtId="0" fontId="0" fillId="4" borderId="6" xfId="0" applyFill="1" applyBorder="1" applyAlignment="1" applyProtection="1">
      <alignment/>
      <protection locked="0"/>
    </xf>
    <xf numFmtId="0" fontId="0" fillId="4" borderId="7" xfId="0" applyFill="1" applyBorder="1" applyAlignment="1" applyProtection="1">
      <alignment horizontal="centerContinuous" wrapText="1"/>
      <protection locked="0"/>
    </xf>
    <xf numFmtId="0" fontId="0" fillId="4" borderId="6" xfId="0" applyFill="1" applyBorder="1" applyAlignment="1" applyProtection="1">
      <alignment horizontal="centerContinuous" wrapText="1"/>
      <protection locked="0"/>
    </xf>
    <xf numFmtId="0" fontId="0" fillId="4" borderId="8" xfId="0"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72" fontId="0" fillId="4" borderId="5" xfId="0" applyNumberFormat="1" applyFill="1" applyBorder="1" applyAlignment="1" applyProtection="1">
      <alignment/>
      <protection/>
    </xf>
    <xf numFmtId="37" fontId="0" fillId="4" borderId="5" xfId="0" applyNumberFormat="1" applyFill="1" applyBorder="1" applyAlignment="1" applyProtection="1">
      <alignment/>
      <protection/>
    </xf>
    <xf numFmtId="7" fontId="0" fillId="4" borderId="8" xfId="0" applyNumberFormat="1" applyFill="1" applyBorder="1" applyAlignment="1" applyProtection="1">
      <alignment horizontal="right"/>
      <protection/>
    </xf>
    <xf numFmtId="0" fontId="0" fillId="4" borderId="9" xfId="0" applyFill="1" applyBorder="1" applyAlignment="1" applyProtection="1">
      <alignment horizontal="left"/>
      <protection locked="0"/>
    </xf>
    <xf numFmtId="0" fontId="0" fillId="4" borderId="6" xfId="0" applyFill="1" applyBorder="1" applyAlignment="1" applyProtection="1">
      <alignment horizontal="left"/>
      <protection locked="0"/>
    </xf>
    <xf numFmtId="172" fontId="0" fillId="4" borderId="11" xfId="0" applyNumberFormat="1" applyFill="1" applyBorder="1" applyAlignment="1" applyProtection="1">
      <alignment/>
      <protection/>
    </xf>
    <xf numFmtId="172" fontId="0" fillId="4" borderId="12" xfId="0" applyNumberFormat="1" applyFill="1" applyBorder="1" applyAlignment="1" applyProtection="1">
      <alignment/>
      <protection/>
    </xf>
    <xf numFmtId="0" fontId="0" fillId="4" borderId="12" xfId="0" applyFill="1" applyBorder="1" applyAlignment="1" applyProtection="1">
      <alignment/>
      <protection/>
    </xf>
    <xf numFmtId="0" fontId="0" fillId="4" borderId="3" xfId="0" applyFill="1" applyBorder="1" applyAlignment="1" applyProtection="1">
      <alignment horizontal="right"/>
      <protection locked="0"/>
    </xf>
    <xf numFmtId="175" fontId="0" fillId="4" borderId="5" xfId="15" applyNumberFormat="1" applyFill="1" applyBorder="1" applyAlignment="1" applyProtection="1">
      <alignment horizontal="right"/>
      <protection/>
    </xf>
    <xf numFmtId="0" fontId="9" fillId="4" borderId="5" xfId="0" applyFont="1" applyFill="1" applyBorder="1" applyAlignment="1" applyProtection="1">
      <alignment horizontal="right" wrapText="1"/>
      <protection locked="0"/>
    </xf>
    <xf numFmtId="175" fontId="0" fillId="4" borderId="5" xfId="15" applyNumberFormat="1" applyFill="1" applyBorder="1" applyAlignment="1" applyProtection="1">
      <alignment horizontal="right"/>
      <protection locked="0"/>
    </xf>
    <xf numFmtId="0" fontId="0" fillId="5" borderId="4" xfId="0" applyFill="1" applyBorder="1" applyAlignment="1" applyProtection="1">
      <alignment horizontal="center" wrapText="1"/>
      <protection locked="0"/>
    </xf>
    <xf numFmtId="0" fontId="0" fillId="5" borderId="3" xfId="0" applyFill="1" applyBorder="1" applyAlignment="1" applyProtection="1">
      <alignment horizontal="center" wrapText="1"/>
      <protection locked="0"/>
    </xf>
    <xf numFmtId="0" fontId="0" fillId="5" borderId="7" xfId="0" applyFill="1" applyBorder="1" applyAlignment="1" applyProtection="1">
      <alignment horizontal="centerContinuous"/>
      <protection locked="0"/>
    </xf>
    <xf numFmtId="0" fontId="0" fillId="5" borderId="2" xfId="0" applyFill="1" applyBorder="1" applyAlignment="1" applyProtection="1">
      <alignment horizontal="centerContinuous"/>
      <protection locked="0"/>
    </xf>
    <xf numFmtId="0" fontId="0" fillId="5" borderId="5" xfId="0" applyFill="1" applyBorder="1" applyAlignment="1" applyProtection="1">
      <alignment horizontal="center" wrapText="1"/>
      <protection locked="0"/>
    </xf>
    <xf numFmtId="178" fontId="3" fillId="5" borderId="6" xfId="15" applyNumberFormat="1" applyFont="1" applyFill="1" applyBorder="1" applyAlignment="1" applyProtection="1">
      <alignment/>
      <protection locked="0"/>
    </xf>
    <xf numFmtId="179" fontId="3" fillId="5" borderId="5" xfId="15" applyNumberFormat="1" applyFont="1" applyFill="1" applyBorder="1" applyAlignment="1" applyProtection="1">
      <alignment/>
      <protection locked="0"/>
    </xf>
    <xf numFmtId="7" fontId="0" fillId="5" borderId="7" xfId="0" applyNumberFormat="1" applyFill="1" applyBorder="1" applyAlignment="1" applyProtection="1">
      <alignment horizontal="right"/>
      <protection/>
    </xf>
    <xf numFmtId="0" fontId="0" fillId="5" borderId="2" xfId="0" applyFill="1" applyBorder="1" applyAlignment="1" applyProtection="1">
      <alignment horizontal="left"/>
      <protection locked="0"/>
    </xf>
    <xf numFmtId="172" fontId="0" fillId="5" borderId="5" xfId="0" applyNumberFormat="1" applyFill="1" applyBorder="1" applyAlignment="1" applyProtection="1">
      <alignment/>
      <protection/>
    </xf>
    <xf numFmtId="0" fontId="0" fillId="5" borderId="5" xfId="0" applyFill="1" applyBorder="1" applyAlignment="1" applyProtection="1">
      <alignment/>
      <protection locked="0"/>
    </xf>
    <xf numFmtId="179" fontId="0" fillId="5" borderId="5" xfId="15" applyNumberFormat="1" applyFill="1" applyBorder="1" applyAlignment="1" applyProtection="1">
      <alignment/>
      <protection/>
    </xf>
    <xf numFmtId="0" fontId="0" fillId="5" borderId="10" xfId="0" applyFill="1" applyBorder="1" applyAlignment="1" applyProtection="1">
      <alignment/>
      <protection locked="0"/>
    </xf>
    <xf numFmtId="0" fontId="0" fillId="5" borderId="1" xfId="0" applyFill="1" applyBorder="1" applyAlignment="1" applyProtection="1">
      <alignment/>
      <protection locked="0"/>
    </xf>
    <xf numFmtId="0" fontId="0" fillId="5" borderId="5" xfId="0" applyFill="1" applyBorder="1" applyAlignment="1" applyProtection="1">
      <alignment/>
      <protection locked="0"/>
    </xf>
    <xf numFmtId="0" fontId="0" fillId="5" borderId="6" xfId="0" applyFill="1" applyBorder="1" applyAlignment="1" applyProtection="1">
      <alignment/>
      <protection locked="0"/>
    </xf>
    <xf numFmtId="196" fontId="0" fillId="0" borderId="0" xfId="0" applyNumberFormat="1" applyFont="1" applyFill="1" applyBorder="1" applyAlignment="1" applyProtection="1">
      <alignment horizontal="right"/>
      <protection/>
    </xf>
    <xf numFmtId="197" fontId="0" fillId="0" borderId="0" xfId="0" applyNumberFormat="1" applyAlignment="1" applyProtection="1">
      <alignment/>
      <protection locked="0"/>
    </xf>
    <xf numFmtId="7" fontId="0" fillId="0" borderId="0" xfId="0" applyNumberFormat="1" applyAlignment="1" applyProtection="1">
      <alignment/>
      <protection locked="0"/>
    </xf>
    <xf numFmtId="0" fontId="0" fillId="0" borderId="0" xfId="0" applyBorder="1" applyAlignment="1" applyProtection="1">
      <alignment horizontal="right" wrapText="1"/>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wrapText="1"/>
      <protection locked="0"/>
    </xf>
    <xf numFmtId="0" fontId="0" fillId="0" borderId="0" xfId="0" applyFill="1" applyBorder="1" applyAlignment="1" applyProtection="1">
      <alignment horizontal="right"/>
      <protection locked="0"/>
    </xf>
    <xf numFmtId="3" fontId="3" fillId="0" borderId="0" xfId="15" applyNumberFormat="1" applyFont="1" applyFill="1" applyBorder="1" applyAlignment="1" applyProtection="1">
      <alignment horizontal="center"/>
      <protection locked="0"/>
    </xf>
    <xf numFmtId="37" fontId="0" fillId="5" borderId="5" xfId="0" applyNumberFormat="1" applyFill="1" applyBorder="1" applyAlignment="1" applyProtection="1">
      <alignment/>
      <protection/>
    </xf>
    <xf numFmtId="0" fontId="0" fillId="2" borderId="8" xfId="0" applyFill="1" applyBorder="1" applyAlignment="1" applyProtection="1">
      <alignment/>
      <protection locked="0"/>
    </xf>
    <xf numFmtId="178" fontId="3" fillId="2" borderId="9" xfId="15" applyNumberFormat="1" applyFont="1" applyFill="1" applyBorder="1" applyAlignment="1" applyProtection="1">
      <alignment/>
      <protection locked="0"/>
    </xf>
    <xf numFmtId="179" fontId="3" fillId="2" borderId="9" xfId="15" applyNumberFormat="1" applyFont="1" applyFill="1" applyBorder="1" applyAlignment="1" applyProtection="1">
      <alignment/>
      <protection locked="0"/>
    </xf>
    <xf numFmtId="178" fontId="3" fillId="2" borderId="0" xfId="15" applyNumberFormat="1" applyFont="1" applyFill="1" applyBorder="1" applyAlignment="1" applyProtection="1">
      <alignment/>
      <protection locked="0"/>
    </xf>
    <xf numFmtId="172" fontId="0" fillId="0" borderId="5" xfId="0" applyNumberFormat="1" applyFont="1" applyBorder="1" applyAlignment="1" applyProtection="1">
      <alignment/>
      <protection/>
    </xf>
    <xf numFmtId="186" fontId="0" fillId="0" borderId="5" xfId="0" applyNumberFormat="1" applyFont="1" applyBorder="1" applyAlignment="1" applyProtection="1">
      <alignment/>
      <protection/>
    </xf>
    <xf numFmtId="43" fontId="0" fillId="0" borderId="0" xfId="15" applyAlignment="1" applyProtection="1">
      <alignment/>
      <protection locked="0"/>
    </xf>
    <xf numFmtId="0" fontId="3" fillId="0" borderId="1" xfId="0" applyFont="1" applyBorder="1" applyAlignment="1" applyProtection="1">
      <alignment/>
      <protection locked="0"/>
    </xf>
    <xf numFmtId="0" fontId="3" fillId="0" borderId="2" xfId="0" applyFont="1" applyBorder="1" applyAlignment="1" applyProtection="1">
      <alignment/>
      <protection locked="0"/>
    </xf>
    <xf numFmtId="0" fontId="3" fillId="0" borderId="1" xfId="0" applyFont="1" applyBorder="1" applyAlignment="1" applyProtection="1">
      <alignment/>
      <protection locked="0"/>
    </xf>
    <xf numFmtId="197" fontId="0" fillId="0" borderId="0" xfId="0" applyNumberFormat="1" applyFont="1" applyAlignment="1" applyProtection="1">
      <alignment/>
      <protection locked="0"/>
    </xf>
    <xf numFmtId="9" fontId="14" fillId="3" borderId="5" xfId="0" applyNumberFormat="1" applyFont="1" applyFill="1" applyBorder="1" applyAlignment="1" applyProtection="1">
      <alignment/>
      <protection locked="0"/>
    </xf>
    <xf numFmtId="0" fontId="0" fillId="3" borderId="7" xfId="0" applyFill="1" applyBorder="1" applyAlignment="1" applyProtection="1">
      <alignment/>
      <protection locked="0"/>
    </xf>
    <xf numFmtId="0" fontId="0" fillId="3" borderId="2" xfId="0" applyFill="1" applyBorder="1" applyAlignment="1" applyProtection="1">
      <alignment/>
      <protection locked="0"/>
    </xf>
    <xf numFmtId="3" fontId="14" fillId="4" borderId="5" xfId="0" applyNumberFormat="1" applyFont="1" applyFill="1" applyBorder="1" applyAlignment="1" applyProtection="1">
      <alignment horizontal="center" vertical="center" wrapText="1"/>
      <protection locked="0"/>
    </xf>
    <xf numFmtId="3" fontId="14" fillId="3" borderId="5" xfId="0" applyNumberFormat="1" applyFont="1" applyFill="1" applyBorder="1" applyAlignment="1" applyProtection="1">
      <alignment horizontal="center" vertical="center" wrapText="1"/>
      <protection locked="0"/>
    </xf>
    <xf numFmtId="3" fontId="14" fillId="5" borderId="5" xfId="0" applyNumberFormat="1" applyFont="1" applyFill="1" applyBorder="1" applyAlignment="1" applyProtection="1">
      <alignment horizontal="center" vertical="center" wrapText="1"/>
      <protection locked="0"/>
    </xf>
    <xf numFmtId="3" fontId="14" fillId="5" borderId="12" xfId="0" applyNumberFormat="1" applyFont="1" applyFill="1" applyBorder="1" applyAlignment="1" applyProtection="1">
      <alignment horizontal="center" vertical="center" wrapText="1"/>
      <protection locked="0"/>
    </xf>
    <xf numFmtId="3" fontId="10" fillId="0" borderId="7" xfId="0" applyNumberFormat="1" applyFont="1" applyBorder="1" applyAlignment="1" applyProtection="1">
      <alignment horizontal="center" wrapText="1"/>
      <protection locked="0"/>
    </xf>
    <xf numFmtId="178" fontId="3" fillId="6" borderId="5" xfId="15" applyNumberFormat="1" applyFont="1" applyFill="1" applyBorder="1" applyAlignment="1" applyProtection="1">
      <alignment vertical="center"/>
      <protection locked="0"/>
    </xf>
    <xf numFmtId="178" fontId="3" fillId="4" borderId="5" xfId="0" applyNumberFormat="1" applyFont="1" applyFill="1" applyBorder="1" applyAlignment="1" applyProtection="1">
      <alignment horizontal="right" vertical="center" wrapText="1"/>
      <protection locked="0"/>
    </xf>
    <xf numFmtId="178" fontId="3" fillId="3" borderId="5" xfId="0" applyNumberFormat="1" applyFont="1" applyFill="1" applyBorder="1" applyAlignment="1" applyProtection="1">
      <alignment horizontal="right" vertical="center" wrapText="1"/>
      <protection locked="0"/>
    </xf>
    <xf numFmtId="178" fontId="3" fillId="4" borderId="7" xfId="0" applyNumberFormat="1" applyFont="1" applyFill="1" applyBorder="1" applyAlignment="1" applyProtection="1">
      <alignment horizontal="right" vertical="center" wrapText="1"/>
      <protection locked="0"/>
    </xf>
    <xf numFmtId="178" fontId="3" fillId="3" borderId="7" xfId="0" applyNumberFormat="1" applyFont="1" applyFill="1" applyBorder="1" applyAlignment="1" applyProtection="1">
      <alignment horizontal="right" vertical="center" wrapText="1"/>
      <protection locked="0"/>
    </xf>
    <xf numFmtId="178" fontId="3" fillId="5" borderId="7" xfId="0" applyNumberFormat="1" applyFont="1" applyFill="1" applyBorder="1" applyAlignment="1" applyProtection="1">
      <alignment horizontal="right" vertical="center" wrapText="1"/>
      <protection locked="0"/>
    </xf>
    <xf numFmtId="0" fontId="0" fillId="7" borderId="5" xfId="0" applyFill="1" applyBorder="1" applyAlignment="1" applyProtection="1">
      <alignment horizontal="center" wrapText="1"/>
      <protection locked="0"/>
    </xf>
    <xf numFmtId="0" fontId="0" fillId="7" borderId="3" xfId="0" applyFill="1" applyBorder="1" applyAlignment="1" applyProtection="1">
      <alignment horizontal="center" wrapText="1"/>
      <protection locked="0"/>
    </xf>
    <xf numFmtId="0" fontId="14" fillId="7" borderId="6" xfId="0" applyFont="1" applyFill="1" applyBorder="1" applyAlignment="1" applyProtection="1">
      <alignment/>
      <protection locked="0"/>
    </xf>
    <xf numFmtId="186" fontId="3" fillId="7" borderId="6" xfId="15" applyNumberFormat="1" applyFont="1" applyFill="1" applyBorder="1" applyAlignment="1" applyProtection="1">
      <alignment/>
      <protection locked="0"/>
    </xf>
    <xf numFmtId="0" fontId="14" fillId="7" borderId="6" xfId="0" applyFont="1" applyFill="1" applyBorder="1" applyAlignment="1" applyProtection="1">
      <alignment wrapText="1"/>
      <protection locked="0"/>
    </xf>
    <xf numFmtId="179" fontId="3" fillId="7" borderId="13" xfId="15" applyNumberFormat="1" applyFont="1" applyFill="1" applyBorder="1" applyAlignment="1" applyProtection="1">
      <alignment/>
      <protection locked="0"/>
    </xf>
    <xf numFmtId="0" fontId="0" fillId="7" borderId="13" xfId="0" applyFill="1" applyBorder="1" applyAlignment="1" applyProtection="1">
      <alignment/>
      <protection locked="0"/>
    </xf>
    <xf numFmtId="0" fontId="0" fillId="8" borderId="5" xfId="0" applyFill="1" applyBorder="1" applyAlignment="1" applyProtection="1">
      <alignment horizontal="center" wrapText="1"/>
      <protection locked="0"/>
    </xf>
    <xf numFmtId="0" fontId="1" fillId="8" borderId="12" xfId="0" applyFont="1" applyFill="1" applyBorder="1" applyAlignment="1" applyProtection="1">
      <alignment/>
      <protection locked="0"/>
    </xf>
    <xf numFmtId="0" fontId="0" fillId="8" borderId="6" xfId="0" applyFill="1" applyBorder="1" applyAlignment="1" applyProtection="1">
      <alignment horizontal="centerContinuous"/>
      <protection locked="0"/>
    </xf>
    <xf numFmtId="0" fontId="0" fillId="8" borderId="5" xfId="0" applyFill="1" applyBorder="1" applyAlignment="1" applyProtection="1">
      <alignment horizontal="centerContinuous"/>
      <protection locked="0"/>
    </xf>
    <xf numFmtId="0" fontId="0" fillId="8" borderId="3" xfId="0" applyFill="1" applyBorder="1" applyAlignment="1" applyProtection="1">
      <alignment horizontal="center"/>
      <protection locked="0"/>
    </xf>
    <xf numFmtId="0" fontId="0" fillId="8" borderId="6" xfId="0" applyFill="1" applyBorder="1" applyAlignment="1" applyProtection="1">
      <alignment horizontal="center" wrapText="1"/>
      <protection locked="0"/>
    </xf>
    <xf numFmtId="178" fontId="3" fillId="5" borderId="5" xfId="15" applyNumberFormat="1" applyFont="1" applyFill="1" applyBorder="1" applyAlignment="1" applyProtection="1">
      <alignment/>
      <protection locked="0"/>
    </xf>
    <xf numFmtId="178" fontId="0" fillId="0" borderId="5" xfId="15" applyNumberFormat="1" applyFont="1" applyFill="1" applyBorder="1" applyAlignment="1" applyProtection="1">
      <alignment horizontal="center"/>
      <protection locked="0"/>
    </xf>
    <xf numFmtId="0" fontId="0" fillId="7" borderId="7" xfId="0" applyFill="1" applyBorder="1" applyAlignment="1" applyProtection="1">
      <alignment/>
      <protection locked="0"/>
    </xf>
    <xf numFmtId="0" fontId="0" fillId="7" borderId="2" xfId="0" applyFill="1" applyBorder="1" applyAlignment="1" applyProtection="1">
      <alignment/>
      <protection locked="0"/>
    </xf>
    <xf numFmtId="0" fontId="0" fillId="7" borderId="6" xfId="0" applyFill="1" applyBorder="1" applyAlignment="1" applyProtection="1">
      <alignment/>
      <protection locked="0"/>
    </xf>
    <xf numFmtId="9" fontId="14" fillId="7" borderId="5" xfId="0" applyNumberFormat="1" applyFont="1" applyFill="1" applyBorder="1" applyAlignment="1" applyProtection="1">
      <alignment/>
      <protection locked="0"/>
    </xf>
    <xf numFmtId="0" fontId="14" fillId="3" borderId="5" xfId="0" applyNumberFormat="1" applyFont="1" applyFill="1" applyBorder="1" applyAlignment="1" applyProtection="1" quotePrefix="1">
      <alignment horizontal="center"/>
      <protection locked="0"/>
    </xf>
    <xf numFmtId="0" fontId="1" fillId="0" borderId="0" xfId="0" applyFont="1" applyFill="1" applyBorder="1" applyAlignment="1" applyProtection="1">
      <alignment/>
      <protection locked="0"/>
    </xf>
    <xf numFmtId="0" fontId="0" fillId="0" borderId="0" xfId="0" applyFill="1" applyBorder="1" applyAlignment="1" applyProtection="1">
      <alignment horizontal="centerContinuous"/>
      <protection locked="0"/>
    </xf>
    <xf numFmtId="0" fontId="0" fillId="0" borderId="5" xfId="0" applyFill="1" applyBorder="1" applyAlignment="1" applyProtection="1">
      <alignment horizontal="centerContinuous" wrapText="1"/>
      <protection locked="0"/>
    </xf>
    <xf numFmtId="0" fontId="14" fillId="9" borderId="5" xfId="0" applyFont="1" applyFill="1" applyBorder="1" applyAlignment="1" applyProtection="1">
      <alignment horizontal="right" wrapText="1"/>
      <protection locked="0"/>
    </xf>
    <xf numFmtId="9" fontId="0" fillId="9" borderId="5" xfId="0" applyNumberFormat="1" applyFont="1" applyFill="1" applyBorder="1" applyAlignment="1" applyProtection="1">
      <alignment/>
      <protection locked="0"/>
    </xf>
    <xf numFmtId="0" fontId="0" fillId="2" borderId="8" xfId="0" applyFont="1" applyFill="1" applyBorder="1" applyAlignment="1" applyProtection="1">
      <alignment/>
      <protection locked="0"/>
    </xf>
    <xf numFmtId="178" fontId="0" fillId="2" borderId="9" xfId="15" applyNumberFormat="1" applyFont="1" applyFill="1" applyBorder="1" applyAlignment="1" applyProtection="1">
      <alignment/>
      <protection locked="0"/>
    </xf>
    <xf numFmtId="179" fontId="0" fillId="2" borderId="9" xfId="15" applyNumberFormat="1" applyFont="1" applyFill="1" applyBorder="1" applyAlignment="1" applyProtection="1">
      <alignment/>
      <protection locked="0"/>
    </xf>
    <xf numFmtId="178" fontId="0" fillId="2" borderId="0" xfId="15" applyNumberFormat="1" applyFont="1" applyFill="1" applyBorder="1" applyAlignment="1" applyProtection="1">
      <alignment/>
      <protection locked="0"/>
    </xf>
    <xf numFmtId="0" fontId="0" fillId="2" borderId="9" xfId="0" applyFill="1" applyBorder="1" applyAlignment="1" applyProtection="1">
      <alignment/>
      <protection locked="0"/>
    </xf>
    <xf numFmtId="0" fontId="2" fillId="0" borderId="0" xfId="0" applyFont="1" applyAlignment="1">
      <alignment horizontal="centerContinuous"/>
    </xf>
    <xf numFmtId="0" fontId="1" fillId="0" borderId="0" xfId="0" applyFont="1" applyAlignment="1">
      <alignment horizontal="centerContinuous"/>
    </xf>
    <xf numFmtId="0" fontId="1" fillId="0" borderId="0" xfId="0" applyFont="1" applyAlignment="1">
      <alignment horizontal="center"/>
    </xf>
    <xf numFmtId="0" fontId="1" fillId="0" borderId="14" xfId="0" applyFont="1" applyBorder="1" applyAlignment="1">
      <alignment horizontal="centerContinuous"/>
    </xf>
    <xf numFmtId="0" fontId="19" fillId="0" borderId="15" xfId="0" applyFont="1" applyBorder="1" applyAlignment="1">
      <alignment horizontal="centerContinuous"/>
    </xf>
    <xf numFmtId="0" fontId="19" fillId="0" borderId="16" xfId="0" applyFont="1" applyBorder="1" applyAlignment="1">
      <alignment horizontal="centerContinuous"/>
    </xf>
    <xf numFmtId="0" fontId="1" fillId="0" borderId="15" xfId="0" applyFont="1" applyBorder="1" applyAlignment="1">
      <alignment horizontal="centerContinuous"/>
    </xf>
    <xf numFmtId="0" fontId="1" fillId="0" borderId="16" xfId="0" applyFont="1" applyBorder="1" applyAlignment="1">
      <alignment horizontal="centerContinuous"/>
    </xf>
    <xf numFmtId="0" fontId="9" fillId="0" borderId="0" xfId="0" applyFont="1" applyAlignment="1">
      <alignment/>
    </xf>
    <xf numFmtId="0" fontId="9" fillId="0" borderId="1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wrapText="1"/>
    </xf>
    <xf numFmtId="0" fontId="0" fillId="0" borderId="17" xfId="0"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17" xfId="0" applyBorder="1" applyAlignment="1">
      <alignment horizontal="center"/>
    </xf>
    <xf numFmtId="9" fontId="0" fillId="0" borderId="5" xfId="0" applyNumberFormat="1" applyBorder="1" applyAlignment="1">
      <alignment horizontal="center"/>
    </xf>
    <xf numFmtId="0" fontId="0" fillId="0" borderId="18" xfId="0" applyBorder="1" applyAlignment="1">
      <alignment horizontal="center"/>
    </xf>
    <xf numFmtId="9" fontId="0" fillId="0" borderId="18" xfId="0" applyNumberFormat="1" applyBorder="1" applyAlignment="1">
      <alignment horizontal="center"/>
    </xf>
    <xf numFmtId="9" fontId="0" fillId="0" borderId="5" xfId="0" applyNumberFormat="1" applyBorder="1" applyAlignment="1">
      <alignment/>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9" xfId="0" applyBorder="1" applyAlignment="1">
      <alignment horizontal="center"/>
    </xf>
    <xf numFmtId="9" fontId="0" fillId="0" borderId="20" xfId="0" applyNumberFormat="1" applyBorder="1" applyAlignment="1">
      <alignment/>
    </xf>
    <xf numFmtId="0" fontId="0" fillId="0" borderId="21" xfId="0" applyBorder="1" applyAlignment="1">
      <alignment horizontal="center"/>
    </xf>
    <xf numFmtId="9" fontId="0" fillId="0" borderId="21" xfId="0" applyNumberFormat="1" applyBorder="1" applyAlignment="1">
      <alignment horizontal="center"/>
    </xf>
    <xf numFmtId="3" fontId="0" fillId="4" borderId="5" xfId="0" applyNumberFormat="1" applyFill="1" applyBorder="1" applyAlignment="1" applyProtection="1">
      <alignment horizontal="center" vertical="center" wrapText="1"/>
      <protection/>
    </xf>
    <xf numFmtId="178" fontId="0" fillId="4" borderId="5" xfId="0" applyNumberFormat="1" applyFill="1" applyBorder="1" applyAlignment="1" applyProtection="1">
      <alignment horizontal="right" vertical="center" wrapText="1"/>
      <protection/>
    </xf>
    <xf numFmtId="3" fontId="0" fillId="3" borderId="5" xfId="15" applyNumberFormat="1" applyFont="1" applyFill="1" applyBorder="1" applyAlignment="1" applyProtection="1">
      <alignment horizontal="center"/>
      <protection/>
    </xf>
    <xf numFmtId="178" fontId="0" fillId="3" borderId="5" xfId="15" applyNumberFormat="1" applyFont="1" applyFill="1" applyBorder="1" applyAlignment="1" applyProtection="1">
      <alignment horizontal="right"/>
      <protection/>
    </xf>
    <xf numFmtId="178" fontId="3" fillId="0" borderId="0" xfId="15" applyNumberFormat="1" applyFont="1" applyFill="1" applyBorder="1" applyAlignment="1" applyProtection="1">
      <alignment horizontal="right"/>
      <protection/>
    </xf>
    <xf numFmtId="3" fontId="0" fillId="5" borderId="5" xfId="15" applyNumberFormat="1" applyFont="1" applyFill="1" applyBorder="1" applyAlignment="1" applyProtection="1">
      <alignment horizontal="center"/>
      <protection/>
    </xf>
    <xf numFmtId="178" fontId="0" fillId="5" borderId="5" xfId="15" applyNumberFormat="1" applyFont="1" applyFill="1" applyBorder="1" applyAlignment="1" applyProtection="1">
      <alignment horizontal="right"/>
      <protection/>
    </xf>
    <xf numFmtId="3" fontId="0" fillId="0" borderId="5" xfId="15" applyNumberFormat="1" applyFont="1" applyFill="1" applyBorder="1" applyAlignment="1" applyProtection="1">
      <alignment horizontal="center"/>
      <protection/>
    </xf>
    <xf numFmtId="178" fontId="0" fillId="0" borderId="5" xfId="15" applyNumberFormat="1" applyFont="1" applyFill="1" applyBorder="1" applyAlignment="1" applyProtection="1">
      <alignment horizontal="right"/>
      <protection/>
    </xf>
    <xf numFmtId="178" fontId="0" fillId="6" borderId="5" xfId="0" applyNumberFormat="1" applyFill="1" applyBorder="1" applyAlignment="1" applyProtection="1">
      <alignment vertical="center"/>
      <protection/>
    </xf>
    <xf numFmtId="178" fontId="0" fillId="0" borderId="0" xfId="0" applyNumberFormat="1" applyFont="1" applyAlignment="1" applyProtection="1">
      <alignment/>
      <protection/>
    </xf>
    <xf numFmtId="178" fontId="0" fillId="4" borderId="5" xfId="0" applyNumberFormat="1" applyFill="1" applyBorder="1" applyAlignment="1" applyProtection="1">
      <alignment/>
      <protection/>
    </xf>
    <xf numFmtId="178" fontId="0" fillId="3" borderId="5" xfId="0" applyNumberFormat="1" applyFill="1" applyBorder="1" applyAlignment="1" applyProtection="1">
      <alignment/>
      <protection/>
    </xf>
    <xf numFmtId="178" fontId="0" fillId="0" borderId="5" xfId="0" applyNumberFormat="1" applyFont="1" applyBorder="1" applyAlignment="1" applyProtection="1">
      <alignment/>
      <protection/>
    </xf>
    <xf numFmtId="178" fontId="0" fillId="3" borderId="6" xfId="15" applyNumberFormat="1" applyFont="1" applyFill="1" applyBorder="1" applyAlignment="1" applyProtection="1">
      <alignment/>
      <protection/>
    </xf>
    <xf numFmtId="0" fontId="16" fillId="0" borderId="0" xfId="0" applyFont="1" applyAlignment="1" applyProtection="1">
      <alignment horizontal="right" wrapText="1" indent="1"/>
      <protection/>
    </xf>
    <xf numFmtId="0" fontId="16" fillId="0" borderId="0" xfId="0" applyFont="1" applyAlignment="1" applyProtection="1">
      <alignment/>
      <protection/>
    </xf>
    <xf numFmtId="0" fontId="17" fillId="0" borderId="0" xfId="0" applyFont="1" applyAlignment="1" applyProtection="1">
      <alignment/>
      <protection/>
    </xf>
    <xf numFmtId="0" fontId="1" fillId="0" borderId="0" xfId="0" applyFont="1" applyAlignment="1" applyProtection="1">
      <alignment horizontal="right" indent="1"/>
      <protection/>
    </xf>
    <xf numFmtId="0" fontId="1" fillId="0" borderId="0" xfId="0" applyFont="1" applyAlignment="1" applyProtection="1">
      <alignment/>
      <protection/>
    </xf>
    <xf numFmtId="0" fontId="0" fillId="0" borderId="0" xfId="0" applyAlignment="1" applyProtection="1">
      <alignment/>
      <protection/>
    </xf>
    <xf numFmtId="0" fontId="15" fillId="4" borderId="5" xfId="0" applyFont="1" applyFill="1" applyBorder="1" applyAlignment="1" applyProtection="1">
      <alignment horizontal="center" vertical="center"/>
      <protection/>
    </xf>
    <xf numFmtId="0" fontId="0" fillId="4" borderId="5" xfId="0" applyFill="1" applyBorder="1" applyAlignment="1" applyProtection="1">
      <alignment horizontal="center" wrapText="1"/>
      <protection/>
    </xf>
    <xf numFmtId="0" fontId="0" fillId="4" borderId="5" xfId="0" applyFill="1" applyBorder="1" applyAlignment="1" applyProtection="1">
      <alignment wrapText="1"/>
      <protection/>
    </xf>
    <xf numFmtId="3" fontId="0" fillId="4" borderId="5" xfId="0" applyNumberFormat="1" applyFill="1" applyBorder="1" applyAlignment="1" applyProtection="1">
      <alignment/>
      <protection/>
    </xf>
    <xf numFmtId="186" fontId="1" fillId="4" borderId="5" xfId="0" applyNumberFormat="1" applyFont="1" applyFill="1" applyBorder="1" applyAlignment="1" applyProtection="1">
      <alignment/>
      <protection/>
    </xf>
    <xf numFmtId="186" fontId="0" fillId="4" borderId="5" xfId="0" applyNumberFormat="1" applyFill="1" applyBorder="1" applyAlignment="1" applyProtection="1">
      <alignment/>
      <protection/>
    </xf>
    <xf numFmtId="0" fontId="15" fillId="6" borderId="5" xfId="0" applyFont="1" applyFill="1" applyBorder="1" applyAlignment="1" applyProtection="1">
      <alignment horizontal="center" vertical="center"/>
      <protection/>
    </xf>
    <xf numFmtId="0" fontId="0" fillId="6" borderId="5" xfId="0" applyFont="1" applyFill="1" applyBorder="1" applyAlignment="1" applyProtection="1">
      <alignment horizontal="center" vertical="center" wrapText="1"/>
      <protection/>
    </xf>
    <xf numFmtId="0" fontId="0" fillId="6" borderId="5" xfId="0" applyFill="1" applyBorder="1" applyAlignment="1" applyProtection="1">
      <alignment horizontal="center" vertical="center" wrapText="1"/>
      <protection/>
    </xf>
    <xf numFmtId="0" fontId="0" fillId="6" borderId="5" xfId="0" applyFill="1" applyBorder="1" applyAlignment="1" applyProtection="1">
      <alignment horizontal="center" vertical="center"/>
      <protection/>
    </xf>
    <xf numFmtId="0" fontId="0" fillId="6" borderId="5" xfId="0" applyFill="1" applyBorder="1" applyAlignment="1" applyProtection="1">
      <alignment wrapText="1"/>
      <protection/>
    </xf>
    <xf numFmtId="178" fontId="0" fillId="6" borderId="5" xfId="0" applyNumberFormat="1" applyFill="1" applyBorder="1" applyAlignment="1" applyProtection="1">
      <alignment/>
      <protection/>
    </xf>
    <xf numFmtId="186" fontId="1" fillId="6" borderId="5" xfId="0" applyNumberFormat="1" applyFont="1" applyFill="1" applyBorder="1" applyAlignment="1" applyProtection="1">
      <alignment/>
      <protection/>
    </xf>
    <xf numFmtId="186" fontId="0" fillId="6" borderId="5" xfId="0" applyNumberFormat="1" applyFill="1" applyBorder="1" applyAlignment="1" applyProtection="1">
      <alignment/>
      <protection/>
    </xf>
    <xf numFmtId="0" fontId="15" fillId="3" borderId="5" xfId="0" applyFont="1" applyFill="1" applyBorder="1" applyAlignment="1" applyProtection="1">
      <alignment horizontal="center" vertical="center"/>
      <protection/>
    </xf>
    <xf numFmtId="0" fontId="0" fillId="3" borderId="5" xfId="0" applyFill="1" applyBorder="1" applyAlignment="1" applyProtection="1">
      <alignment horizontal="center" wrapText="1"/>
      <protection/>
    </xf>
    <xf numFmtId="0" fontId="0" fillId="3" borderId="5" xfId="0" applyFill="1" applyBorder="1" applyAlignment="1" applyProtection="1">
      <alignment horizontal="center" vertical="center" wrapText="1"/>
      <protection/>
    </xf>
    <xf numFmtId="0" fontId="0" fillId="3" borderId="5" xfId="0" applyFill="1" applyBorder="1" applyAlignment="1" applyProtection="1">
      <alignment wrapText="1"/>
      <protection/>
    </xf>
    <xf numFmtId="178" fontId="1" fillId="3" borderId="5" xfId="0" applyNumberFormat="1" applyFont="1" applyFill="1" applyBorder="1" applyAlignment="1" applyProtection="1">
      <alignment/>
      <protection/>
    </xf>
    <xf numFmtId="186" fontId="0" fillId="3" borderId="5" xfId="0" applyNumberFormat="1" applyFont="1" applyFill="1" applyBorder="1" applyAlignment="1" applyProtection="1">
      <alignment horizontal="center" wrapText="1"/>
      <protection/>
    </xf>
    <xf numFmtId="49" fontId="1" fillId="3" borderId="5" xfId="0" applyNumberFormat="1" applyFont="1" applyFill="1" applyBorder="1" applyAlignment="1" applyProtection="1">
      <alignment horizontal="center" wrapText="1"/>
      <protection/>
    </xf>
    <xf numFmtId="0" fontId="15" fillId="7" borderId="5" xfId="0" applyFont="1" applyFill="1" applyBorder="1" applyAlignment="1" applyProtection="1">
      <alignment horizontal="center" vertical="center"/>
      <protection/>
    </xf>
    <xf numFmtId="0" fontId="0" fillId="7" borderId="5" xfId="0" applyFill="1" applyBorder="1" applyAlignment="1" applyProtection="1">
      <alignment horizontal="center" wrapText="1"/>
      <protection/>
    </xf>
    <xf numFmtId="0" fontId="0" fillId="7" borderId="5" xfId="0" applyFill="1" applyBorder="1" applyAlignment="1" applyProtection="1">
      <alignment horizontal="center" vertical="center" wrapText="1"/>
      <protection/>
    </xf>
    <xf numFmtId="0" fontId="0" fillId="7" borderId="5" xfId="0" applyFill="1" applyBorder="1" applyAlignment="1" applyProtection="1">
      <alignment vertical="center" wrapText="1"/>
      <protection/>
    </xf>
    <xf numFmtId="3" fontId="0" fillId="7" borderId="5" xfId="0" applyNumberFormat="1" applyFont="1" applyFill="1" applyBorder="1" applyAlignment="1" applyProtection="1">
      <alignment horizontal="right" vertical="center"/>
      <protection/>
    </xf>
    <xf numFmtId="186" fontId="0" fillId="7" borderId="5" xfId="0" applyNumberFormat="1" applyFont="1" applyFill="1" applyBorder="1" applyAlignment="1" applyProtection="1">
      <alignment horizontal="right" vertical="center"/>
      <protection/>
    </xf>
    <xf numFmtId="9" fontId="0" fillId="7" borderId="5" xfId="0" applyNumberFormat="1" applyFont="1" applyFill="1" applyBorder="1" applyAlignment="1" applyProtection="1">
      <alignment horizontal="right" vertical="center"/>
      <protection/>
    </xf>
    <xf numFmtId="186" fontId="0" fillId="7" borderId="5" xfId="0" applyNumberFormat="1" applyFill="1" applyBorder="1" applyAlignment="1" applyProtection="1">
      <alignment horizontal="center" vertical="center" wrapText="1"/>
      <protection/>
    </xf>
    <xf numFmtId="9" fontId="1" fillId="7" borderId="5"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15" fillId="9" borderId="5" xfId="0" applyFont="1" applyFill="1" applyBorder="1" applyAlignment="1" applyProtection="1">
      <alignment horizontal="center" vertical="center" wrapText="1"/>
      <protection/>
    </xf>
    <xf numFmtId="0" fontId="0" fillId="9" borderId="5" xfId="0" applyFill="1" applyBorder="1" applyAlignment="1" applyProtection="1">
      <alignment horizontal="centerContinuous" wrapText="1"/>
      <protection/>
    </xf>
    <xf numFmtId="0" fontId="0" fillId="9" borderId="5" xfId="0" applyFill="1" applyBorder="1" applyAlignment="1" applyProtection="1">
      <alignment horizontal="center" vertical="center" wrapText="1"/>
      <protection/>
    </xf>
    <xf numFmtId="0" fontId="0" fillId="9" borderId="7" xfId="0" applyFill="1" applyBorder="1" applyAlignment="1" applyProtection="1">
      <alignment horizontal="left" wrapText="1"/>
      <protection/>
    </xf>
    <xf numFmtId="9" fontId="1" fillId="9" borderId="5" xfId="0" applyNumberFormat="1" applyFont="1" applyFill="1" applyBorder="1" applyAlignment="1" applyProtection="1">
      <alignment/>
      <protection/>
    </xf>
    <xf numFmtId="9" fontId="0" fillId="9" borderId="5" xfId="0" applyNumberFormat="1" applyFont="1" applyFill="1" applyBorder="1" applyAlignment="1" applyProtection="1">
      <alignment horizontal="right"/>
      <protection/>
    </xf>
    <xf numFmtId="0" fontId="15" fillId="5" borderId="5" xfId="0" applyFont="1" applyFill="1" applyBorder="1" applyAlignment="1" applyProtection="1">
      <alignment horizontal="center" vertical="center"/>
      <protection/>
    </xf>
    <xf numFmtId="0" fontId="0" fillId="5" borderId="12" xfId="0" applyFill="1" applyBorder="1" applyAlignment="1" applyProtection="1">
      <alignment horizontal="center" wrapText="1"/>
      <protection/>
    </xf>
    <xf numFmtId="0" fontId="0" fillId="5" borderId="5" xfId="0" applyFill="1" applyBorder="1" applyAlignment="1" applyProtection="1">
      <alignment wrapText="1"/>
      <protection/>
    </xf>
    <xf numFmtId="179" fontId="0" fillId="5" borderId="5" xfId="0" applyNumberFormat="1" applyFill="1" applyBorder="1" applyAlignment="1" applyProtection="1">
      <alignment/>
      <protection/>
    </xf>
    <xf numFmtId="178" fontId="0" fillId="5" borderId="5" xfId="0" applyNumberFormat="1" applyFill="1" applyBorder="1" applyAlignment="1" applyProtection="1">
      <alignment/>
      <protection/>
    </xf>
    <xf numFmtId="0" fontId="0" fillId="5" borderId="5" xfId="0" applyFill="1" applyBorder="1" applyAlignment="1" applyProtection="1">
      <alignment horizontal="left" vertical="center" wrapText="1"/>
      <protection/>
    </xf>
    <xf numFmtId="0" fontId="0" fillId="5" borderId="5" xfId="0" applyFill="1" applyBorder="1" applyAlignment="1" applyProtection="1">
      <alignment horizontal="right"/>
      <protection/>
    </xf>
    <xf numFmtId="0" fontId="0" fillId="0" borderId="0" xfId="0" applyBorder="1" applyAlignment="1" applyProtection="1">
      <alignment horizontal="right"/>
      <protection/>
    </xf>
    <xf numFmtId="179" fontId="0" fillId="0" borderId="0" xfId="0" applyNumberFormat="1" applyBorder="1" applyAlignment="1" applyProtection="1">
      <alignment/>
      <protection/>
    </xf>
    <xf numFmtId="178" fontId="0" fillId="0" borderId="0" xfId="0" applyNumberFormat="1" applyBorder="1" applyAlignment="1" applyProtection="1">
      <alignment/>
      <protection/>
    </xf>
    <xf numFmtId="0" fontId="0" fillId="5" borderId="5" xfId="0" applyFill="1" applyBorder="1" applyAlignment="1" applyProtection="1">
      <alignment horizontal="center"/>
      <protection/>
    </xf>
    <xf numFmtId="186" fontId="0" fillId="5" borderId="5" xfId="0" applyNumberFormat="1" applyFill="1" applyBorder="1" applyAlignment="1" applyProtection="1">
      <alignment/>
      <protection/>
    </xf>
    <xf numFmtId="3" fontId="14" fillId="4" borderId="5" xfId="0" applyNumberFormat="1" applyFont="1" applyFill="1" applyBorder="1" applyAlignment="1" applyProtection="1">
      <alignment/>
      <protection locked="0"/>
    </xf>
    <xf numFmtId="0" fontId="10" fillId="0" borderId="5" xfId="0" applyFont="1" applyBorder="1" applyAlignment="1" applyProtection="1">
      <alignment wrapText="1"/>
      <protection locked="0"/>
    </xf>
    <xf numFmtId="0" fontId="10" fillId="0" borderId="5" xfId="0" applyFont="1" applyBorder="1" applyAlignment="1" applyProtection="1">
      <alignment/>
      <protection locked="0"/>
    </xf>
    <xf numFmtId="0" fontId="0" fillId="4" borderId="5" xfId="0" applyFill="1" applyBorder="1" applyAlignment="1" applyProtection="1">
      <alignment vertical="center"/>
      <protection locked="0"/>
    </xf>
    <xf numFmtId="0" fontId="0" fillId="5" borderId="5" xfId="0" applyFill="1" applyBorder="1" applyAlignment="1" applyProtection="1">
      <alignment vertical="center" wrapText="1"/>
      <protection locked="0"/>
    </xf>
    <xf numFmtId="0" fontId="0" fillId="8" borderId="7" xfId="0" applyFill="1" applyBorder="1" applyAlignment="1" applyProtection="1">
      <alignment horizontal="center"/>
      <protection locked="0"/>
    </xf>
    <xf numFmtId="0" fontId="0" fillId="8" borderId="6" xfId="0" applyFill="1" applyBorder="1" applyAlignment="1" applyProtection="1">
      <alignment horizontal="center"/>
      <protection locked="0"/>
    </xf>
    <xf numFmtId="0" fontId="0" fillId="3" borderId="7" xfId="0" applyFill="1" applyBorder="1" applyAlignment="1" applyProtection="1">
      <alignment wrapText="1"/>
      <protection locked="0"/>
    </xf>
    <xf numFmtId="0" fontId="0" fillId="0" borderId="6" xfId="0" applyBorder="1" applyAlignment="1">
      <alignment wrapText="1"/>
    </xf>
    <xf numFmtId="0" fontId="0" fillId="4" borderId="5" xfId="0" applyFill="1" applyBorder="1" applyAlignment="1" applyProtection="1">
      <alignment vertical="center" wrapText="1"/>
      <protection locked="0"/>
    </xf>
    <xf numFmtId="0" fontId="0" fillId="4" borderId="5" xfId="0" applyFill="1" applyBorder="1" applyAlignment="1">
      <alignment vertical="center"/>
    </xf>
    <xf numFmtId="0" fontId="0" fillId="3" borderId="5" xfId="0" applyFill="1" applyBorder="1" applyAlignment="1" applyProtection="1">
      <alignment vertical="center" wrapText="1"/>
      <protection locked="0"/>
    </xf>
    <xf numFmtId="0" fontId="0" fillId="3" borderId="5" xfId="0" applyFill="1" applyBorder="1" applyAlignment="1">
      <alignment vertical="center"/>
    </xf>
    <xf numFmtId="0" fontId="10" fillId="0" borderId="5" xfId="0" applyFont="1" applyBorder="1" applyAlignment="1" applyProtection="1">
      <alignment vertical="center" wrapText="1"/>
      <protection locked="0"/>
    </xf>
    <xf numFmtId="0" fontId="10" fillId="0" borderId="5" xfId="0" applyFont="1" applyBorder="1" applyAlignment="1" applyProtection="1">
      <alignment vertical="center"/>
      <protection locked="0"/>
    </xf>
    <xf numFmtId="0" fontId="2" fillId="0" borderId="0" xfId="0" applyFont="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5" borderId="5" xfId="0" applyFill="1" applyBorder="1" applyAlignment="1" applyProtection="1">
      <alignment vertical="center"/>
      <protection locked="0"/>
    </xf>
    <xf numFmtId="0" fontId="0" fillId="3" borderId="5" xfId="0" applyFill="1" applyBorder="1" applyAlignment="1" applyProtection="1">
      <alignment vertical="center"/>
      <protection locked="0"/>
    </xf>
    <xf numFmtId="0" fontId="10" fillId="3" borderId="7" xfId="0" applyFont="1" applyFill="1" applyBorder="1" applyAlignment="1" applyProtection="1">
      <alignment vertical="center" wrapText="1"/>
      <protection locked="0"/>
    </xf>
    <xf numFmtId="0" fontId="0" fillId="0" borderId="6" xfId="0" applyBorder="1" applyAlignment="1">
      <alignment vertical="center"/>
    </xf>
    <xf numFmtId="0" fontId="0" fillId="5" borderId="5" xfId="0" applyFill="1" applyBorder="1" applyAlignment="1">
      <alignment vertical="center"/>
    </xf>
    <xf numFmtId="0" fontId="0" fillId="0" borderId="7" xfId="0" applyBorder="1" applyAlignment="1" applyProtection="1">
      <alignment horizontal="left" wrapText="1"/>
      <protection locked="0"/>
    </xf>
    <xf numFmtId="0" fontId="0" fillId="0" borderId="6" xfId="0" applyBorder="1" applyAlignment="1" applyProtection="1">
      <alignment/>
      <protection locked="0"/>
    </xf>
    <xf numFmtId="0" fontId="0" fillId="0" borderId="7" xfId="0" applyBorder="1" applyAlignment="1" applyProtection="1">
      <alignment wrapText="1"/>
      <protection locked="0"/>
    </xf>
    <xf numFmtId="0" fontId="0" fillId="0" borderId="1" xfId="0" applyFont="1" applyBorder="1" applyAlignment="1" applyProtection="1">
      <alignment wrapText="1"/>
      <protection locked="0"/>
    </xf>
    <xf numFmtId="0" fontId="0" fillId="0" borderId="1" xfId="0" applyBorder="1" applyAlignment="1">
      <alignment wrapText="1"/>
    </xf>
    <xf numFmtId="0" fontId="0" fillId="3" borderId="5" xfId="0" applyFill="1" applyBorder="1" applyAlignment="1" applyProtection="1">
      <alignment horizontal="right" wrapText="1"/>
      <protection locked="0"/>
    </xf>
    <xf numFmtId="0" fontId="0" fillId="3" borderId="5" xfId="0" applyFill="1" applyBorder="1" applyAlignment="1" applyProtection="1">
      <alignment horizontal="right"/>
      <protection locked="0"/>
    </xf>
    <xf numFmtId="0" fontId="0" fillId="0" borderId="5" xfId="0" applyBorder="1" applyAlignment="1" applyProtection="1">
      <alignment horizontal="right" wrapText="1"/>
      <protection locked="0"/>
    </xf>
    <xf numFmtId="0" fontId="0" fillId="0" borderId="5" xfId="0" applyBorder="1" applyAlignment="1" applyProtection="1">
      <alignment horizontal="right"/>
      <protection locked="0"/>
    </xf>
    <xf numFmtId="0" fontId="0" fillId="5" borderId="5" xfId="0" applyFill="1" applyBorder="1" applyAlignment="1" applyProtection="1">
      <alignment horizontal="right" wrapText="1"/>
      <protection locked="0"/>
    </xf>
    <xf numFmtId="0" fontId="0" fillId="5" borderId="5" xfId="0" applyFill="1" applyBorder="1" applyAlignment="1" applyProtection="1">
      <alignment horizontal="right"/>
      <protection locked="0"/>
    </xf>
    <xf numFmtId="0" fontId="0" fillId="0" borderId="5" xfId="0" applyFill="1" applyBorder="1" applyAlignment="1" applyProtection="1">
      <alignment horizontal="right" wrapText="1"/>
      <protection locked="0"/>
    </xf>
    <xf numFmtId="0" fontId="0" fillId="0" borderId="5" xfId="0" applyFill="1" applyBorder="1" applyAlignment="1" applyProtection="1">
      <alignment horizontal="right"/>
      <protection locked="0"/>
    </xf>
    <xf numFmtId="0" fontId="0" fillId="0" borderId="7"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6" xfId="0" applyBorder="1" applyAlignment="1" applyProtection="1">
      <alignment vertical="center"/>
      <protection locked="0"/>
    </xf>
    <xf numFmtId="0" fontId="0" fillId="0" borderId="6" xfId="0" applyBorder="1" applyAlignment="1" applyProtection="1">
      <alignment vertical="center" wrapText="1"/>
      <protection locked="0"/>
    </xf>
    <xf numFmtId="0" fontId="0" fillId="0" borderId="7"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4" borderId="5" xfId="0" applyFill="1" applyBorder="1" applyAlignment="1" applyProtection="1">
      <alignment horizontal="right" wrapText="1"/>
      <protection locked="0"/>
    </xf>
    <xf numFmtId="0" fontId="0" fillId="4" borderId="5" xfId="0" applyFill="1" applyBorder="1" applyAlignment="1" applyProtection="1">
      <alignment horizontal="right"/>
      <protection locked="0"/>
    </xf>
    <xf numFmtId="0" fontId="0" fillId="5" borderId="7" xfId="0" applyFill="1" applyBorder="1" applyAlignment="1" applyProtection="1">
      <alignment vertical="center" wrapText="1"/>
      <protection locked="0"/>
    </xf>
    <xf numFmtId="0" fontId="0" fillId="5" borderId="2" xfId="0" applyFill="1" applyBorder="1" applyAlignment="1" applyProtection="1">
      <alignment vertical="center"/>
      <protection locked="0"/>
    </xf>
    <xf numFmtId="0" fontId="0" fillId="5" borderId="6" xfId="0" applyFill="1" applyBorder="1" applyAlignment="1" applyProtection="1">
      <alignment vertical="center"/>
      <protection locked="0"/>
    </xf>
    <xf numFmtId="0" fontId="0" fillId="0" borderId="7" xfId="0" applyAlignment="1" applyProtection="1">
      <alignment wrapText="1"/>
      <protection locked="0"/>
    </xf>
    <xf numFmtId="0" fontId="0" fillId="0" borderId="6" xfId="0" applyBorder="1" applyAlignment="1" applyProtection="1">
      <alignment wrapText="1"/>
      <protection locked="0"/>
    </xf>
    <xf numFmtId="0" fontId="0" fillId="0" borderId="6" xfId="0" applyBorder="1" applyAlignment="1" applyProtection="1">
      <alignment horizontal="left"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9" borderId="7" xfId="0" applyFill="1" applyBorder="1" applyAlignment="1" applyProtection="1">
      <alignment horizontal="left" wrapText="1"/>
      <protection locked="0"/>
    </xf>
    <xf numFmtId="0" fontId="0" fillId="9" borderId="2" xfId="0" applyFill="1" applyBorder="1" applyAlignment="1">
      <alignment horizontal="left" wrapText="1"/>
    </xf>
    <xf numFmtId="0" fontId="0" fillId="9" borderId="6" xfId="0" applyFill="1" applyBorder="1" applyAlignment="1">
      <alignment horizontal="left" wrapText="1"/>
    </xf>
    <xf numFmtId="0" fontId="0" fillId="0" borderId="7" xfId="0" applyBorder="1" applyAlignment="1" applyProtection="1">
      <alignment/>
      <protection locked="0"/>
    </xf>
    <xf numFmtId="0" fontId="0" fillId="0" borderId="6" xfId="0" applyBorder="1" applyAlignment="1">
      <alignment/>
    </xf>
    <xf numFmtId="0" fontId="0" fillId="6" borderId="7" xfId="0" applyFill="1" applyBorder="1" applyAlignment="1" applyProtection="1">
      <alignment wrapText="1"/>
      <protection locked="0"/>
    </xf>
    <xf numFmtId="0" fontId="0" fillId="6" borderId="2" xfId="0" applyFill="1" applyBorder="1" applyAlignment="1">
      <alignment/>
    </xf>
    <xf numFmtId="0" fontId="0" fillId="0" borderId="2" xfId="0" applyBorder="1" applyAlignment="1">
      <alignment/>
    </xf>
    <xf numFmtId="0" fontId="10" fillId="0" borderId="7" xfId="0" applyFont="1" applyBorder="1" applyAlignment="1" applyProtection="1">
      <alignment horizontal="center" wrapText="1"/>
      <protection locked="0"/>
    </xf>
    <xf numFmtId="0" fontId="10" fillId="0" borderId="6" xfId="0" applyFont="1" applyBorder="1" applyAlignment="1">
      <alignment/>
    </xf>
    <xf numFmtId="0" fontId="10" fillId="5" borderId="5" xfId="0" applyFont="1" applyFill="1" applyBorder="1" applyAlignment="1" applyProtection="1">
      <alignment vertical="center" wrapText="1"/>
      <protection locked="0"/>
    </xf>
    <xf numFmtId="0" fontId="0" fillId="0" borderId="5" xfId="0" applyBorder="1" applyAlignment="1">
      <alignment vertical="center"/>
    </xf>
    <xf numFmtId="0" fontId="10" fillId="4" borderId="7" xfId="0" applyFont="1" applyFill="1" applyBorder="1" applyAlignment="1" applyProtection="1">
      <alignment vertical="center" wrapText="1"/>
      <protection locked="0"/>
    </xf>
    <xf numFmtId="0" fontId="10" fillId="5" borderId="7" xfId="0" applyFont="1" applyFill="1" applyBorder="1" applyAlignment="1" applyProtection="1">
      <alignment vertical="center" wrapText="1"/>
      <protection locked="0"/>
    </xf>
    <xf numFmtId="0" fontId="0" fillId="3" borderId="7" xfId="0" applyFill="1" applyBorder="1" applyAlignment="1" applyProtection="1">
      <alignment/>
      <protection locked="0"/>
    </xf>
    <xf numFmtId="0" fontId="0" fillId="3" borderId="6" xfId="0" applyFill="1" applyBorder="1" applyAlignment="1" applyProtection="1">
      <alignment/>
      <protection locked="0"/>
    </xf>
    <xf numFmtId="0" fontId="0" fillId="0" borderId="7" xfId="0" applyFont="1" applyBorder="1" applyAlignment="1" applyProtection="1">
      <alignment/>
      <protection locked="0"/>
    </xf>
    <xf numFmtId="0" fontId="0" fillId="9" borderId="5" xfId="0" applyFill="1" applyBorder="1" applyAlignment="1" applyProtection="1">
      <alignment horizontal="left"/>
      <protection locked="0"/>
    </xf>
    <xf numFmtId="0" fontId="0" fillId="9" borderId="5" xfId="0" applyFill="1" applyBorder="1" applyAlignment="1">
      <alignment horizontal="left"/>
    </xf>
    <xf numFmtId="0" fontId="0" fillId="0" borderId="7" xfId="0" applyBorder="1" applyAlignment="1" applyProtection="1">
      <alignment horizontal="right" wrapText="1"/>
      <protection locked="0"/>
    </xf>
    <xf numFmtId="0" fontId="0" fillId="0" borderId="2" xfId="0" applyBorder="1" applyAlignment="1" applyProtection="1">
      <alignment horizontal="right"/>
      <protection locked="0"/>
    </xf>
    <xf numFmtId="0" fontId="0" fillId="0" borderId="6" xfId="0" applyBorder="1" applyAlignment="1" applyProtection="1">
      <alignment horizontal="right"/>
      <protection locked="0"/>
    </xf>
    <xf numFmtId="0" fontId="0" fillId="4" borderId="7" xfId="0" applyFill="1" applyBorder="1" applyAlignment="1" applyProtection="1">
      <alignment/>
      <protection locked="0"/>
    </xf>
    <xf numFmtId="0" fontId="0" fillId="4" borderId="6" xfId="0" applyFill="1" applyBorder="1" applyAlignment="1" applyProtection="1">
      <alignment/>
      <protection locked="0"/>
    </xf>
    <xf numFmtId="0" fontId="0" fillId="0" borderId="5" xfId="0" applyFont="1" applyBorder="1" applyAlignment="1">
      <alignment wrapText="1"/>
    </xf>
    <xf numFmtId="0" fontId="1" fillId="0" borderId="0" xfId="0" applyFont="1" applyBorder="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B2" sqref="B2"/>
    </sheetView>
  </sheetViews>
  <sheetFormatPr defaultColWidth="9.140625" defaultRowHeight="12.75"/>
  <cols>
    <col min="1" max="1" width="38.57421875" style="254" customWidth="1"/>
    <col min="2" max="5" width="14.7109375" style="254" customWidth="1"/>
    <col min="6" max="16384" width="9.140625" style="254" customWidth="1"/>
  </cols>
  <sheetData>
    <row r="1" spans="1:2" s="251" customFormat="1" ht="15.75">
      <c r="A1" s="249" t="str">
        <f>'FY2007 Data Report'!B3</f>
        <v>Department of X</v>
      </c>
      <c r="B1" s="250" t="s">
        <v>166</v>
      </c>
    </row>
    <row r="2" spans="1:2" ht="12.75">
      <c r="A2" s="252"/>
      <c r="B2" s="253"/>
    </row>
    <row r="3" ht="15.75">
      <c r="A3" s="250" t="s">
        <v>152</v>
      </c>
    </row>
    <row r="4" ht="12.75">
      <c r="A4" s="253"/>
    </row>
    <row r="5" spans="1:5" ht="25.5">
      <c r="A5" s="255" t="s">
        <v>153</v>
      </c>
      <c r="B5" s="256" t="s">
        <v>143</v>
      </c>
      <c r="C5" s="256" t="s">
        <v>144</v>
      </c>
      <c r="D5" s="256" t="s">
        <v>145</v>
      </c>
      <c r="E5" s="256" t="s">
        <v>142</v>
      </c>
    </row>
    <row r="6" spans="1:5" ht="25.5">
      <c r="A6" s="257" t="s">
        <v>141</v>
      </c>
      <c r="B6" s="305">
        <v>0</v>
      </c>
      <c r="C6" s="258" t="e">
        <f>'FY2007 Data Report'!G21</f>
        <v>#DIV/0!</v>
      </c>
      <c r="D6" s="259" t="e">
        <f>(C6-B6)/B6</f>
        <v>#DIV/0!</v>
      </c>
      <c r="E6" s="260">
        <v>-0.06</v>
      </c>
    </row>
    <row r="8" spans="1:5" ht="38.25">
      <c r="A8" s="261" t="s">
        <v>154</v>
      </c>
      <c r="B8" s="262" t="s">
        <v>146</v>
      </c>
      <c r="C8" s="263" t="s">
        <v>147</v>
      </c>
      <c r="D8" s="264" t="s">
        <v>148</v>
      </c>
      <c r="E8" s="263" t="s">
        <v>142</v>
      </c>
    </row>
    <row r="9" spans="1:5" ht="25.5">
      <c r="A9" s="265" t="s">
        <v>156</v>
      </c>
      <c r="B9" s="266">
        <f>'FY2007 Data Report'!C116</f>
        <v>0</v>
      </c>
      <c r="C9" s="266">
        <f>'FY2007 Data Report'!D116</f>
        <v>0</v>
      </c>
      <c r="D9" s="267" t="e">
        <f>B9/C9</f>
        <v>#DIV/0!</v>
      </c>
      <c r="E9" s="268">
        <v>0.03</v>
      </c>
    </row>
    <row r="11" spans="1:4" ht="25.5">
      <c r="A11" s="269" t="s">
        <v>155</v>
      </c>
      <c r="B11" s="270" t="s">
        <v>149</v>
      </c>
      <c r="C11" s="271" t="s">
        <v>142</v>
      </c>
      <c r="D11" s="271" t="s">
        <v>222</v>
      </c>
    </row>
    <row r="12" spans="1:4" ht="25.5">
      <c r="A12" s="272" t="s">
        <v>150</v>
      </c>
      <c r="B12" s="273" t="e">
        <f>'FY2007 Data Report'!F124</f>
        <v>#DIV/0!</v>
      </c>
      <c r="C12" s="274" t="s">
        <v>221</v>
      </c>
      <c r="D12" s="275" t="str">
        <f>'FY2007 Data Report'!F127</f>
        <v> </v>
      </c>
    </row>
    <row r="14" spans="1:4" ht="38.25">
      <c r="A14" s="276" t="s">
        <v>196</v>
      </c>
      <c r="B14" s="277" t="s">
        <v>193</v>
      </c>
      <c r="C14" s="277" t="s">
        <v>194</v>
      </c>
      <c r="D14" s="278" t="s">
        <v>199</v>
      </c>
    </row>
    <row r="15" spans="1:4" ht="25.5" customHeight="1">
      <c r="A15" s="279" t="s">
        <v>197</v>
      </c>
      <c r="B15" s="280">
        <f>'FY2007 Data Report'!B162</f>
        <v>0</v>
      </c>
      <c r="C15" s="281">
        <f>'FY2007 Data Report'!C162</f>
        <v>0</v>
      </c>
      <c r="D15" s="282">
        <v>1</v>
      </c>
    </row>
    <row r="16" spans="1:4" ht="38.25">
      <c r="A16" s="279" t="s">
        <v>198</v>
      </c>
      <c r="B16" s="283" t="s">
        <v>201</v>
      </c>
      <c r="C16" s="283" t="s">
        <v>201</v>
      </c>
      <c r="D16" s="283" t="s">
        <v>200</v>
      </c>
    </row>
    <row r="17" spans="1:4" ht="25.5">
      <c r="A17" s="279" t="s">
        <v>218</v>
      </c>
      <c r="B17" s="284">
        <f>'FY2007 Data Report'!E165</f>
        <v>0</v>
      </c>
      <c r="C17" s="285"/>
      <c r="D17" s="286"/>
    </row>
    <row r="18" ht="12.75">
      <c r="A18" s="253"/>
    </row>
    <row r="19" spans="1:3" ht="38.25">
      <c r="A19" s="287" t="s">
        <v>228</v>
      </c>
      <c r="B19" s="288" t="s">
        <v>226</v>
      </c>
      <c r="C19" s="289" t="s">
        <v>142</v>
      </c>
    </row>
    <row r="20" spans="1:3" ht="51">
      <c r="A20" s="290" t="s">
        <v>234</v>
      </c>
      <c r="B20" s="291" t="e">
        <f>'FY2007 Data Report'!E172</f>
        <v>#DIV/0!</v>
      </c>
      <c r="C20" s="292">
        <v>1</v>
      </c>
    </row>
    <row r="22" ht="15.75">
      <c r="A22" s="250" t="s">
        <v>157</v>
      </c>
    </row>
    <row r="24" spans="1:3" ht="38.25">
      <c r="A24" s="293" t="s">
        <v>165</v>
      </c>
      <c r="B24" s="294" t="s">
        <v>163</v>
      </c>
      <c r="C24" s="294" t="s">
        <v>159</v>
      </c>
    </row>
    <row r="25" spans="1:3" ht="25.5">
      <c r="A25" s="295" t="s">
        <v>160</v>
      </c>
      <c r="B25" s="296">
        <f>'FY2007 Data Report'!D135</f>
        <v>0</v>
      </c>
      <c r="C25" s="297">
        <f>'FY2007 Data Report'!C136</f>
        <v>0</v>
      </c>
    </row>
    <row r="26" spans="1:3" ht="25.5">
      <c r="A26" s="298" t="s">
        <v>161</v>
      </c>
      <c r="B26" s="296">
        <f>'FY2007 Data Report'!D142</f>
        <v>0</v>
      </c>
      <c r="C26" s="297">
        <f>'FY2007 Data Report'!C141</f>
        <v>0</v>
      </c>
    </row>
    <row r="27" spans="1:3" ht="25.5">
      <c r="A27" s="295" t="s">
        <v>162</v>
      </c>
      <c r="B27" s="296">
        <f>'FY2007 Data Report'!D152</f>
        <v>0</v>
      </c>
      <c r="C27" s="297">
        <f>'FY2007 Data Report'!C151</f>
        <v>0</v>
      </c>
    </row>
    <row r="28" spans="1:3" ht="12.75">
      <c r="A28" s="299" t="s">
        <v>164</v>
      </c>
      <c r="B28" s="296">
        <f>SUM(B25:B27)</f>
        <v>0</v>
      </c>
      <c r="C28" s="297">
        <f>SUM(C25:C27)</f>
        <v>0</v>
      </c>
    </row>
    <row r="29" spans="1:3" ht="12.75">
      <c r="A29" s="300"/>
      <c r="B29" s="301"/>
      <c r="C29" s="302"/>
    </row>
    <row r="30" ht="12.75">
      <c r="B30" s="303" t="s">
        <v>148</v>
      </c>
    </row>
    <row r="31" spans="1:2" ht="25.5">
      <c r="A31" s="295" t="s">
        <v>176</v>
      </c>
      <c r="B31" s="304" t="e">
        <f>B28/('FY2007 Data Report'!D18+'FY2007 Data Report'!D32)</f>
        <v>#DIV/0!</v>
      </c>
    </row>
    <row r="32" spans="1:2" ht="25.5">
      <c r="A32" s="295" t="s">
        <v>227</v>
      </c>
      <c r="B32" s="304" t="e">
        <f>(B26+B27)/('FY2007 Data Report'!D18+'FY2007 Data Report'!D32)</f>
        <v>#DIV/0!</v>
      </c>
    </row>
  </sheetData>
  <sheetProtection sheet="1" objects="1" scenarios="1"/>
  <printOptions/>
  <pageMargins left="0.75" right="0.75" top="1" bottom="1" header="0.5" footer="0.5"/>
  <pageSetup fitToHeight="1"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dimension ref="A1:II177"/>
  <sheetViews>
    <sheetView tabSelected="1" workbookViewId="0" topLeftCell="A1">
      <selection activeCell="B3" sqref="B3"/>
    </sheetView>
  </sheetViews>
  <sheetFormatPr defaultColWidth="9.140625" defaultRowHeight="12.75"/>
  <cols>
    <col min="1" max="1" width="16.140625" style="1" customWidth="1"/>
    <col min="2" max="2" width="14.7109375" style="1" customWidth="1"/>
    <col min="3" max="3" width="15.7109375" style="1" customWidth="1"/>
    <col min="4" max="4" width="16.421875" style="1" customWidth="1"/>
    <col min="5" max="9" width="14.7109375" style="1" customWidth="1"/>
    <col min="10" max="10" width="17.8515625" style="1" customWidth="1"/>
    <col min="11" max="13" width="13.7109375" style="1" customWidth="1"/>
    <col min="14" max="14" width="16.7109375" style="1" customWidth="1"/>
    <col min="15" max="16384" width="9.140625" style="1" customWidth="1"/>
  </cols>
  <sheetData>
    <row r="1" spans="1:9" ht="18">
      <c r="A1" s="320" t="s">
        <v>250</v>
      </c>
      <c r="B1" s="320"/>
      <c r="C1" s="320"/>
      <c r="D1" s="320"/>
      <c r="E1" s="320"/>
      <c r="F1" s="320"/>
      <c r="G1" s="320"/>
      <c r="H1" s="320"/>
      <c r="I1" s="142"/>
    </row>
    <row r="2" spans="4:9" ht="18">
      <c r="D2" s="78"/>
      <c r="I2" s="142"/>
    </row>
    <row r="3" spans="1:9" ht="12.75">
      <c r="A3" s="1" t="s">
        <v>2</v>
      </c>
      <c r="B3" s="157" t="s">
        <v>167</v>
      </c>
      <c r="C3" s="2"/>
      <c r="E3" s="1" t="s">
        <v>1</v>
      </c>
      <c r="F3" s="159"/>
      <c r="G3" s="3"/>
      <c r="I3" s="142"/>
    </row>
    <row r="4" spans="1:9" ht="18" customHeight="1">
      <c r="A4" s="1" t="s">
        <v>3</v>
      </c>
      <c r="B4" s="158"/>
      <c r="C4" s="4"/>
      <c r="E4" s="1" t="s">
        <v>0</v>
      </c>
      <c r="F4" s="158"/>
      <c r="G4" s="4"/>
      <c r="I4" s="160"/>
    </row>
    <row r="5" ht="12.75">
      <c r="I5" s="142"/>
    </row>
    <row r="6" spans="1:9" ht="12.75">
      <c r="A6" s="5" t="s">
        <v>119</v>
      </c>
      <c r="I6" s="142"/>
    </row>
    <row r="7" ht="12.75">
      <c r="I7" s="142"/>
    </row>
    <row r="8" ht="12.75"/>
    <row r="9" spans="1:9" ht="12.75">
      <c r="A9" s="5" t="s">
        <v>231</v>
      </c>
      <c r="B9" s="2"/>
      <c r="C9" s="2"/>
      <c r="D9" s="2"/>
      <c r="E9" s="2"/>
      <c r="F9" s="2"/>
      <c r="G9" s="2"/>
      <c r="H9" s="2"/>
      <c r="I9" s="2"/>
    </row>
    <row r="10" spans="1:9" ht="47.25">
      <c r="A10" s="71" t="s">
        <v>44</v>
      </c>
      <c r="B10" s="69" t="s">
        <v>16</v>
      </c>
      <c r="C10" s="70" t="s">
        <v>14</v>
      </c>
      <c r="D10" s="69" t="s">
        <v>15</v>
      </c>
      <c r="E10" s="111" t="s">
        <v>34</v>
      </c>
      <c r="F10" s="112"/>
      <c r="G10" s="71" t="s">
        <v>36</v>
      </c>
      <c r="H10" s="71" t="s">
        <v>37</v>
      </c>
      <c r="I10" s="71" t="s">
        <v>122</v>
      </c>
    </row>
    <row r="11" spans="1:9" ht="12.75">
      <c r="A11" s="76" t="s">
        <v>4</v>
      </c>
      <c r="B11" s="76" t="s">
        <v>10</v>
      </c>
      <c r="C11" s="72">
        <v>0</v>
      </c>
      <c r="D11" s="73">
        <v>0</v>
      </c>
      <c r="E11" s="74" t="e">
        <f>D11/C11</f>
        <v>#DIV/0!</v>
      </c>
      <c r="F11" s="75" t="s">
        <v>29</v>
      </c>
      <c r="G11" s="113">
        <f>ROUND(C11*0.003412,3)</f>
        <v>0</v>
      </c>
      <c r="H11" s="113">
        <f>ROUND(C11*0.01185,3)</f>
        <v>0</v>
      </c>
      <c r="I11" s="114">
        <f>G11*193.91</f>
        <v>0</v>
      </c>
    </row>
    <row r="12" spans="1:9" ht="12.75">
      <c r="A12" s="76" t="s">
        <v>5</v>
      </c>
      <c r="B12" s="76" t="s">
        <v>11</v>
      </c>
      <c r="C12" s="72">
        <v>0</v>
      </c>
      <c r="D12" s="73">
        <v>0</v>
      </c>
      <c r="E12" s="74" t="e">
        <f aca="true" t="shared" si="0" ref="E12:E17">D12/C12</f>
        <v>#DIV/0!</v>
      </c>
      <c r="F12" s="75" t="s">
        <v>30</v>
      </c>
      <c r="G12" s="113">
        <f>ROUND(C12*0.1387,3)</f>
        <v>0</v>
      </c>
      <c r="H12" s="113">
        <f>ROUND(C12*0.1387,3)</f>
        <v>0</v>
      </c>
      <c r="I12" s="114">
        <f>G12*73.35</f>
        <v>0</v>
      </c>
    </row>
    <row r="13" spans="1:9" ht="12.75">
      <c r="A13" s="76" t="s">
        <v>6</v>
      </c>
      <c r="B13" s="76" t="s">
        <v>42</v>
      </c>
      <c r="C13" s="72">
        <v>0</v>
      </c>
      <c r="D13" s="73">
        <v>0</v>
      </c>
      <c r="E13" s="74" t="e">
        <f>D13/C13*1000</f>
        <v>#DIV/0!</v>
      </c>
      <c r="F13" s="75" t="s">
        <v>31</v>
      </c>
      <c r="G13" s="113">
        <f>ROUND(C13*0.001031,3)</f>
        <v>0</v>
      </c>
      <c r="H13" s="113">
        <f>ROUND(C13*0.001031,3)</f>
        <v>0</v>
      </c>
      <c r="I13" s="114">
        <f>G13*53.15</f>
        <v>0</v>
      </c>
    </row>
    <row r="14" spans="1:9" ht="12.75">
      <c r="A14" s="76" t="s">
        <v>7</v>
      </c>
      <c r="B14" s="76" t="s">
        <v>11</v>
      </c>
      <c r="C14" s="72">
        <v>0</v>
      </c>
      <c r="D14" s="73">
        <v>0</v>
      </c>
      <c r="E14" s="74" t="e">
        <f t="shared" si="0"/>
        <v>#DIV/0!</v>
      </c>
      <c r="F14" s="75" t="s">
        <v>30</v>
      </c>
      <c r="G14" s="113">
        <f>ROUND(C14*0.0955,3)</f>
        <v>0</v>
      </c>
      <c r="H14" s="113">
        <f>ROUND(C14*0.0955,3)</f>
        <v>0</v>
      </c>
      <c r="I14" s="114">
        <f>G14*62.33</f>
        <v>0</v>
      </c>
    </row>
    <row r="15" spans="1:9" ht="12.75">
      <c r="A15" s="76" t="s">
        <v>28</v>
      </c>
      <c r="B15" s="76" t="s">
        <v>12</v>
      </c>
      <c r="C15" s="72">
        <v>0</v>
      </c>
      <c r="D15" s="73">
        <v>0</v>
      </c>
      <c r="E15" s="74" t="e">
        <f>D15/C15*1000</f>
        <v>#DIV/0!</v>
      </c>
      <c r="F15" s="75" t="s">
        <v>32</v>
      </c>
      <c r="G15" s="113">
        <f>ROUND(C15*0.02458,3)</f>
        <v>0</v>
      </c>
      <c r="H15" s="113">
        <f>ROUND(C15*0.02458,3)</f>
        <v>0</v>
      </c>
      <c r="I15" s="114">
        <f>G15*95.94</f>
        <v>0</v>
      </c>
    </row>
    <row r="16" spans="1:9" ht="12.75">
      <c r="A16" s="76" t="s">
        <v>8</v>
      </c>
      <c r="B16" s="76" t="s">
        <v>13</v>
      </c>
      <c r="C16" s="72">
        <v>0</v>
      </c>
      <c r="D16" s="73">
        <v>0</v>
      </c>
      <c r="E16" s="115" t="e">
        <f t="shared" si="0"/>
        <v>#DIV/0!</v>
      </c>
      <c r="F16" s="116" t="s">
        <v>33</v>
      </c>
      <c r="G16" s="113">
        <f>ROUND(C16,3)</f>
        <v>0</v>
      </c>
      <c r="H16" s="113">
        <f>ROUND(C16*1.39,3)</f>
        <v>0</v>
      </c>
      <c r="I16" s="114">
        <f>G16*133.37</f>
        <v>0</v>
      </c>
    </row>
    <row r="17" spans="1:9" ht="12.75">
      <c r="A17" s="76" t="s">
        <v>9</v>
      </c>
      <c r="B17" s="76" t="s">
        <v>13</v>
      </c>
      <c r="C17" s="72">
        <v>0</v>
      </c>
      <c r="D17" s="73">
        <v>0</v>
      </c>
      <c r="E17" s="74" t="e">
        <f t="shared" si="0"/>
        <v>#DIV/0!</v>
      </c>
      <c r="F17" s="117" t="s">
        <v>33</v>
      </c>
      <c r="G17" s="118">
        <f>ROUND(C17,3)</f>
        <v>0</v>
      </c>
      <c r="H17" s="119">
        <f>ROUND(C17,3)</f>
        <v>0</v>
      </c>
      <c r="I17" s="120"/>
    </row>
    <row r="18" spans="1:9" ht="12.75">
      <c r="A18" s="107"/>
      <c r="B18" s="108"/>
      <c r="C18" s="101" t="s">
        <v>43</v>
      </c>
      <c r="D18" s="77">
        <f>SUM(D11:D17)</f>
        <v>0</v>
      </c>
      <c r="E18" s="11"/>
      <c r="F18" s="121" t="s">
        <v>45</v>
      </c>
      <c r="G18" s="113">
        <f>SUM(G11:G17)</f>
        <v>0</v>
      </c>
      <c r="H18" s="113">
        <f>SUM(H11:H17)</f>
        <v>0</v>
      </c>
      <c r="I18" s="114">
        <f>SUM(I11:I17)</f>
        <v>0</v>
      </c>
    </row>
    <row r="19" spans="1:9" ht="25.5">
      <c r="A19" s="109" t="s">
        <v>76</v>
      </c>
      <c r="B19" s="110"/>
      <c r="C19" s="72">
        <v>0</v>
      </c>
      <c r="E19" s="11"/>
      <c r="F19" s="101" t="s">
        <v>35</v>
      </c>
      <c r="G19" s="122" t="e">
        <f>G18/C19*1000000</f>
        <v>#DIV/0!</v>
      </c>
      <c r="H19" s="122" t="e">
        <f>H18/C19*1000000</f>
        <v>#DIV/0!</v>
      </c>
      <c r="I19" s="11"/>
    </row>
    <row r="20" spans="1:9" ht="25.5" customHeight="1">
      <c r="A20" s="12"/>
      <c r="B20" s="12"/>
      <c r="C20" s="13"/>
      <c r="E20" s="11"/>
      <c r="F20" s="123" t="s">
        <v>60</v>
      </c>
      <c r="G20" s="122" t="e">
        <f>(G18-((D107*0.003412)+(E107/1000)))/C19*1000000</f>
        <v>#DIV/0!</v>
      </c>
      <c r="H20" s="122" t="e">
        <f>(H18-((D107*0.01185)+(E107/1000)))/C19*1000000</f>
        <v>#DIV/0!</v>
      </c>
      <c r="I20" s="11"/>
    </row>
    <row r="21" spans="1:8" ht="27.75" customHeight="1">
      <c r="A21" s="14"/>
      <c r="B21" s="14"/>
      <c r="C21" s="11"/>
      <c r="D21" s="11"/>
      <c r="F21" s="123" t="s">
        <v>140</v>
      </c>
      <c r="G21" s="124" t="e">
        <f>(G18-((D107*0.003412)+(E107/1000)+('Source Energy Savings Credit'!D10/1000)))/C19*1000000</f>
        <v>#DIV/0!</v>
      </c>
      <c r="H21" s="124" t="e">
        <f>(H18-((D107*0.01185)+(E107/1000)))/C19*1000000</f>
        <v>#DIV/0!</v>
      </c>
    </row>
    <row r="22" ht="12.75"/>
    <row r="23" ht="12.75">
      <c r="A23" s="5" t="s">
        <v>232</v>
      </c>
    </row>
    <row r="24" spans="1:9" ht="47.25">
      <c r="A24" s="45" t="s">
        <v>44</v>
      </c>
      <c r="B24" s="45" t="s">
        <v>16</v>
      </c>
      <c r="C24" s="45" t="s">
        <v>14</v>
      </c>
      <c r="D24" s="45" t="s">
        <v>15</v>
      </c>
      <c r="E24" s="46" t="s">
        <v>34</v>
      </c>
      <c r="F24" s="47"/>
      <c r="G24" s="45" t="s">
        <v>36</v>
      </c>
      <c r="H24" s="45" t="s">
        <v>37</v>
      </c>
      <c r="I24" s="45" t="s">
        <v>122</v>
      </c>
    </row>
    <row r="25" spans="1:9" ht="12.75">
      <c r="A25" s="48" t="s">
        <v>4</v>
      </c>
      <c r="B25" s="48" t="s">
        <v>10</v>
      </c>
      <c r="C25" s="49">
        <v>0</v>
      </c>
      <c r="D25" s="50">
        <v>0</v>
      </c>
      <c r="E25" s="51" t="e">
        <f>D25/C25</f>
        <v>#DIV/0!</v>
      </c>
      <c r="F25" s="52" t="s">
        <v>29</v>
      </c>
      <c r="G25" s="53">
        <f>ROUND(C25*0.003412,3)</f>
        <v>0</v>
      </c>
      <c r="H25" s="53">
        <f>ROUND(C25*0.01185,3)</f>
        <v>0</v>
      </c>
      <c r="I25" s="54">
        <f>G25*193.91</f>
        <v>0</v>
      </c>
    </row>
    <row r="26" spans="1:9" ht="12.75">
      <c r="A26" s="48" t="s">
        <v>5</v>
      </c>
      <c r="B26" s="48" t="s">
        <v>11</v>
      </c>
      <c r="C26" s="49">
        <v>0</v>
      </c>
      <c r="D26" s="50">
        <v>0</v>
      </c>
      <c r="E26" s="51" t="e">
        <f aca="true" t="shared" si="1" ref="E26:E31">D26/C26</f>
        <v>#DIV/0!</v>
      </c>
      <c r="F26" s="52" t="s">
        <v>30</v>
      </c>
      <c r="G26" s="53">
        <f>ROUND(C26*0.1387,3)</f>
        <v>0</v>
      </c>
      <c r="H26" s="53">
        <f>ROUND(C26*0.1387,3)</f>
        <v>0</v>
      </c>
      <c r="I26" s="54">
        <f>G26*73.35</f>
        <v>0</v>
      </c>
    </row>
    <row r="27" spans="1:9" ht="12.75">
      <c r="A27" s="48" t="s">
        <v>6</v>
      </c>
      <c r="B27" s="48" t="s">
        <v>42</v>
      </c>
      <c r="C27" s="49">
        <v>0</v>
      </c>
      <c r="D27" s="50">
        <v>0</v>
      </c>
      <c r="E27" s="51" t="e">
        <f>D27/C27*1000</f>
        <v>#DIV/0!</v>
      </c>
      <c r="F27" s="52" t="s">
        <v>31</v>
      </c>
      <c r="G27" s="53">
        <f>ROUND(C27*0.001031,3)</f>
        <v>0</v>
      </c>
      <c r="H27" s="53">
        <f>ROUND(C27*0.001031,3)</f>
        <v>0</v>
      </c>
      <c r="I27" s="54">
        <f>G27*53.15</f>
        <v>0</v>
      </c>
    </row>
    <row r="28" spans="1:9" ht="12.75">
      <c r="A28" s="48" t="s">
        <v>7</v>
      </c>
      <c r="B28" s="48" t="s">
        <v>11</v>
      </c>
      <c r="C28" s="49">
        <v>0</v>
      </c>
      <c r="D28" s="50">
        <v>0</v>
      </c>
      <c r="E28" s="51" t="e">
        <f t="shared" si="1"/>
        <v>#DIV/0!</v>
      </c>
      <c r="F28" s="52" t="s">
        <v>30</v>
      </c>
      <c r="G28" s="53">
        <f>ROUND(C28*0.0955,3)</f>
        <v>0</v>
      </c>
      <c r="H28" s="53">
        <f>ROUND(C28*0.0955,3)</f>
        <v>0</v>
      </c>
      <c r="I28" s="54">
        <f>G28*62.33</f>
        <v>0</v>
      </c>
    </row>
    <row r="29" spans="1:9" ht="12.75">
      <c r="A29" s="48" t="s">
        <v>28</v>
      </c>
      <c r="B29" s="48" t="s">
        <v>12</v>
      </c>
      <c r="C29" s="49">
        <v>0</v>
      </c>
      <c r="D29" s="50">
        <v>0</v>
      </c>
      <c r="E29" s="51" t="e">
        <f>D29/C29*1000</f>
        <v>#DIV/0!</v>
      </c>
      <c r="F29" s="52" t="s">
        <v>32</v>
      </c>
      <c r="G29" s="53">
        <f>ROUND(C29*0.02458,3)</f>
        <v>0</v>
      </c>
      <c r="H29" s="53">
        <f>ROUND(C29*0.02458,3)</f>
        <v>0</v>
      </c>
      <c r="I29" s="54">
        <f>G29*95.94</f>
        <v>0</v>
      </c>
    </row>
    <row r="30" spans="1:9" ht="12.75">
      <c r="A30" s="48" t="s">
        <v>8</v>
      </c>
      <c r="B30" s="48" t="s">
        <v>13</v>
      </c>
      <c r="C30" s="49">
        <v>0</v>
      </c>
      <c r="D30" s="50">
        <v>0</v>
      </c>
      <c r="E30" s="55" t="e">
        <f t="shared" si="1"/>
        <v>#DIV/0!</v>
      </c>
      <c r="F30" s="56" t="s">
        <v>33</v>
      </c>
      <c r="G30" s="53">
        <f>ROUND(C30,3)</f>
        <v>0</v>
      </c>
      <c r="H30" s="53">
        <f>ROUND(C30*1.39,3)</f>
        <v>0</v>
      </c>
      <c r="I30" s="54">
        <f>G30*133.37</f>
        <v>0</v>
      </c>
    </row>
    <row r="31" spans="1:9" ht="12.75">
      <c r="A31" s="48" t="s">
        <v>9</v>
      </c>
      <c r="B31" s="48" t="s">
        <v>13</v>
      </c>
      <c r="C31" s="49">
        <v>0</v>
      </c>
      <c r="D31" s="57">
        <v>0</v>
      </c>
      <c r="E31" s="51" t="e">
        <f t="shared" si="1"/>
        <v>#DIV/0!</v>
      </c>
      <c r="F31" s="58" t="s">
        <v>33</v>
      </c>
      <c r="G31" s="59">
        <f>ROUND(C31,3)</f>
        <v>0</v>
      </c>
      <c r="H31" s="60">
        <f>ROUND(C31,3)</f>
        <v>0</v>
      </c>
      <c r="I31" s="61"/>
    </row>
    <row r="32" spans="1:9" ht="12.75">
      <c r="A32" s="64"/>
      <c r="B32" s="65"/>
      <c r="C32" s="62" t="s">
        <v>43</v>
      </c>
      <c r="D32" s="68">
        <f>SUM(D25:D31)</f>
        <v>0</v>
      </c>
      <c r="E32" s="11"/>
      <c r="F32" s="62" t="s">
        <v>45</v>
      </c>
      <c r="G32" s="53">
        <f>SUM(G25:G31)</f>
        <v>0</v>
      </c>
      <c r="H32" s="53">
        <f>SUM(H25:H31)</f>
        <v>0</v>
      </c>
      <c r="I32" s="54">
        <f>SUM(I25:I31)</f>
        <v>0</v>
      </c>
    </row>
    <row r="33" spans="1:9" ht="25.5">
      <c r="A33" s="66" t="s">
        <v>75</v>
      </c>
      <c r="B33" s="67"/>
      <c r="C33" s="49">
        <v>0</v>
      </c>
      <c r="E33" s="11"/>
      <c r="F33" s="62" t="s">
        <v>35</v>
      </c>
      <c r="G33" s="63" t="e">
        <f>G32/C33*1000000</f>
        <v>#DIV/0!</v>
      </c>
      <c r="H33" s="63" t="e">
        <f>H32/C33*1000000</f>
        <v>#DIV/0!</v>
      </c>
      <c r="I33" s="11"/>
    </row>
    <row r="34" spans="1:9" ht="25.5" customHeight="1">
      <c r="A34" s="12"/>
      <c r="B34" s="12"/>
      <c r="C34" s="13"/>
      <c r="E34" s="11"/>
      <c r="F34" s="44" t="s">
        <v>60</v>
      </c>
      <c r="G34" s="63" t="e">
        <f>(G32-((D108*0.003412)+(E108/1000)))/C33*1000000</f>
        <v>#DIV/0!</v>
      </c>
      <c r="H34" s="63" t="e">
        <f>(H32-((D108*0.01185)+(E108/1000)))/C33*1000000</f>
        <v>#DIV/0!</v>
      </c>
      <c r="I34" s="11"/>
    </row>
    <row r="35" spans="6:8" ht="27.75" customHeight="1">
      <c r="F35" s="44" t="s">
        <v>140</v>
      </c>
      <c r="G35" s="63" t="e">
        <f>(G32-((D108*0.003412)+(E108/1000)+('Source Energy Savings Credit'!D19/1000)))/C33*1000000</f>
        <v>#DIV/0!</v>
      </c>
      <c r="H35" s="63" t="e">
        <f>(H32-((D108*0.01185)+(E108/1000)))/C33*1000000</f>
        <v>#DIV/0!</v>
      </c>
    </row>
    <row r="36" ht="12.75"/>
    <row r="37" spans="1:9" ht="12.75">
      <c r="A37" s="5" t="s">
        <v>216</v>
      </c>
      <c r="B37" s="2"/>
      <c r="C37" s="2"/>
      <c r="D37" s="2"/>
      <c r="E37" s="11"/>
      <c r="F37" s="11"/>
      <c r="G37" s="2"/>
      <c r="H37" s="2"/>
      <c r="I37" s="11"/>
    </row>
    <row r="38" spans="1:9" ht="47.25">
      <c r="A38" s="139"/>
      <c r="B38" s="126" t="s">
        <v>16</v>
      </c>
      <c r="C38" s="125" t="s">
        <v>14</v>
      </c>
      <c r="D38" s="126" t="s">
        <v>15</v>
      </c>
      <c r="E38" s="127" t="s">
        <v>34</v>
      </c>
      <c r="F38" s="128"/>
      <c r="G38" s="129" t="s">
        <v>46</v>
      </c>
      <c r="H38" s="129" t="s">
        <v>123</v>
      </c>
      <c r="I38" s="11"/>
    </row>
    <row r="39" spans="1:9" ht="12.75">
      <c r="A39" s="139" t="s">
        <v>17</v>
      </c>
      <c r="B39" s="140" t="s">
        <v>11</v>
      </c>
      <c r="C39" s="130">
        <v>0</v>
      </c>
      <c r="D39" s="131">
        <v>0</v>
      </c>
      <c r="E39" s="132" t="e">
        <f aca="true" t="shared" si="2" ref="E39:E45">D39/C39</f>
        <v>#DIV/0!</v>
      </c>
      <c r="F39" s="133" t="s">
        <v>30</v>
      </c>
      <c r="G39" s="134">
        <f>ROUND(C39*0.125,3)</f>
        <v>0</v>
      </c>
      <c r="H39" s="149">
        <f>G39*70.88</f>
        <v>0</v>
      </c>
      <c r="I39" s="143"/>
    </row>
    <row r="40" spans="1:9" ht="12.75">
      <c r="A40" s="139" t="s">
        <v>18</v>
      </c>
      <c r="B40" s="140" t="s">
        <v>11</v>
      </c>
      <c r="C40" s="130">
        <v>0</v>
      </c>
      <c r="D40" s="131">
        <v>0</v>
      </c>
      <c r="E40" s="132" t="e">
        <f t="shared" si="2"/>
        <v>#DIV/0!</v>
      </c>
      <c r="F40" s="133" t="s">
        <v>30</v>
      </c>
      <c r="G40" s="134">
        <f>ROUND(C40*0.1387,3)</f>
        <v>0</v>
      </c>
      <c r="H40" s="149">
        <f>G40*73.15</f>
        <v>0</v>
      </c>
      <c r="I40" s="143"/>
    </row>
    <row r="41" spans="1:9" ht="12.75">
      <c r="A41" s="139" t="s">
        <v>19</v>
      </c>
      <c r="B41" s="140" t="s">
        <v>11</v>
      </c>
      <c r="C41" s="130">
        <v>0</v>
      </c>
      <c r="D41" s="131">
        <v>0</v>
      </c>
      <c r="E41" s="132" t="e">
        <f t="shared" si="2"/>
        <v>#DIV/0!</v>
      </c>
      <c r="F41" s="133" t="s">
        <v>30</v>
      </c>
      <c r="G41" s="134">
        <f>ROUND(C41*0.0955,3)</f>
        <v>0</v>
      </c>
      <c r="H41" s="149">
        <f>G41*62.33</f>
        <v>0</v>
      </c>
      <c r="I41" s="143"/>
    </row>
    <row r="42" spans="1:9" ht="12.75">
      <c r="A42" s="139" t="s">
        <v>20</v>
      </c>
      <c r="B42" s="140" t="s">
        <v>11</v>
      </c>
      <c r="C42" s="130">
        <v>0</v>
      </c>
      <c r="D42" s="131">
        <v>0</v>
      </c>
      <c r="E42" s="132" t="e">
        <f t="shared" si="2"/>
        <v>#DIV/0!</v>
      </c>
      <c r="F42" s="133" t="s">
        <v>30</v>
      </c>
      <c r="G42" s="134">
        <f>ROUND(C42*0.125,3)</f>
        <v>0</v>
      </c>
      <c r="H42" s="149">
        <f>G42*69.19</f>
        <v>0</v>
      </c>
      <c r="I42" s="143"/>
    </row>
    <row r="43" spans="1:9" ht="12.75">
      <c r="A43" s="139" t="s">
        <v>21</v>
      </c>
      <c r="B43" s="140" t="s">
        <v>11</v>
      </c>
      <c r="C43" s="130">
        <v>0</v>
      </c>
      <c r="D43" s="131">
        <v>0</v>
      </c>
      <c r="E43" s="132" t="e">
        <f t="shared" si="2"/>
        <v>#DIV/0!</v>
      </c>
      <c r="F43" s="133" t="s">
        <v>30</v>
      </c>
      <c r="G43" s="134">
        <f>ROUND(C43*0.13,3)</f>
        <v>0</v>
      </c>
      <c r="H43" s="149">
        <f>G43*70.88</f>
        <v>0</v>
      </c>
      <c r="I43" s="143"/>
    </row>
    <row r="44" spans="1:9" ht="12.75">
      <c r="A44" s="139" t="s">
        <v>22</v>
      </c>
      <c r="B44" s="140" t="s">
        <v>11</v>
      </c>
      <c r="C44" s="130">
        <v>0</v>
      </c>
      <c r="D44" s="131">
        <v>0</v>
      </c>
      <c r="E44" s="132" t="e">
        <f t="shared" si="2"/>
        <v>#DIV/0!</v>
      </c>
      <c r="F44" s="133" t="s">
        <v>30</v>
      </c>
      <c r="G44" s="134">
        <f>ROUND(C44*0.1387,3)</f>
        <v>0</v>
      </c>
      <c r="H44" s="149">
        <f>G44*73.15</f>
        <v>0</v>
      </c>
      <c r="I44" s="143"/>
    </row>
    <row r="45" spans="1:9" ht="12.75">
      <c r="A45" s="139" t="s">
        <v>23</v>
      </c>
      <c r="B45" s="135" t="s">
        <v>13</v>
      </c>
      <c r="C45" s="130">
        <v>0</v>
      </c>
      <c r="D45" s="131">
        <v>0</v>
      </c>
      <c r="E45" s="132" t="e">
        <f t="shared" si="2"/>
        <v>#DIV/0!</v>
      </c>
      <c r="F45" s="133" t="s">
        <v>33</v>
      </c>
      <c r="G45" s="134">
        <f>ROUND(C45,3)</f>
        <v>0</v>
      </c>
      <c r="H45" s="135"/>
      <c r="I45" s="143"/>
    </row>
    <row r="46" spans="1:8" ht="12.75">
      <c r="A46" s="15"/>
      <c r="B46" s="15"/>
      <c r="C46" s="100" t="s">
        <v>43</v>
      </c>
      <c r="D46" s="136">
        <f>SUM(D39:D45)</f>
        <v>0</v>
      </c>
      <c r="E46" s="137"/>
      <c r="F46" s="138"/>
      <c r="G46" s="134">
        <f>SUM(G39:G45)</f>
        <v>0</v>
      </c>
      <c r="H46" s="149">
        <f>SUM(H39:H45)</f>
        <v>0</v>
      </c>
    </row>
    <row r="47" spans="3:4" ht="12.75">
      <c r="C47" s="11"/>
      <c r="D47" s="11"/>
    </row>
    <row r="48" ht="12.75">
      <c r="A48" s="5" t="s">
        <v>215</v>
      </c>
    </row>
    <row r="49" ht="12.75">
      <c r="A49" s="15" t="s">
        <v>217</v>
      </c>
    </row>
    <row r="50" spans="1:5" ht="25.5">
      <c r="A50" s="129" t="s">
        <v>214</v>
      </c>
      <c r="B50" s="129" t="s">
        <v>16</v>
      </c>
      <c r="C50" s="129" t="s">
        <v>14</v>
      </c>
      <c r="D50" s="129" t="s">
        <v>208</v>
      </c>
      <c r="E50" s="129" t="s">
        <v>46</v>
      </c>
    </row>
    <row r="51" spans="1:5" ht="12.75">
      <c r="A51" s="139" t="s">
        <v>209</v>
      </c>
      <c r="B51" s="139" t="s">
        <v>207</v>
      </c>
      <c r="C51" s="188">
        <v>0</v>
      </c>
      <c r="D51" s="131">
        <v>0</v>
      </c>
      <c r="E51" s="134">
        <f>ROUND((C51/1000)*0.125,3)</f>
        <v>0</v>
      </c>
    </row>
    <row r="52" spans="1:5" ht="12.75">
      <c r="A52" s="139" t="s">
        <v>210</v>
      </c>
      <c r="B52" s="139" t="s">
        <v>207</v>
      </c>
      <c r="C52" s="188">
        <v>0</v>
      </c>
      <c r="D52" s="131">
        <v>0</v>
      </c>
      <c r="E52" s="134">
        <f aca="true" t="shared" si="3" ref="E52:E60">ROUND((C52/1000)*0.125,3)</f>
        <v>0</v>
      </c>
    </row>
    <row r="53" spans="1:5" ht="12.75">
      <c r="A53" s="139" t="s">
        <v>211</v>
      </c>
      <c r="B53" s="139" t="s">
        <v>207</v>
      </c>
      <c r="C53" s="188">
        <v>0</v>
      </c>
      <c r="D53" s="131">
        <v>0</v>
      </c>
      <c r="E53" s="134">
        <f t="shared" si="3"/>
        <v>0</v>
      </c>
    </row>
    <row r="54" spans="1:5" ht="12.75">
      <c r="A54" s="139" t="s">
        <v>202</v>
      </c>
      <c r="B54" s="139" t="s">
        <v>207</v>
      </c>
      <c r="C54" s="188">
        <v>0</v>
      </c>
      <c r="D54" s="131">
        <v>0</v>
      </c>
      <c r="E54" s="134">
        <f t="shared" si="3"/>
        <v>0</v>
      </c>
    </row>
    <row r="55" spans="1:5" ht="12.75">
      <c r="A55" s="139" t="s">
        <v>212</v>
      </c>
      <c r="B55" s="139" t="s">
        <v>207</v>
      </c>
      <c r="C55" s="188">
        <v>0</v>
      </c>
      <c r="D55" s="131">
        <v>0</v>
      </c>
      <c r="E55" s="134">
        <f t="shared" si="3"/>
        <v>0</v>
      </c>
    </row>
    <row r="56" spans="1:5" ht="12.75">
      <c r="A56" s="139" t="s">
        <v>213</v>
      </c>
      <c r="B56" s="139" t="s">
        <v>207</v>
      </c>
      <c r="C56" s="188">
        <v>0</v>
      </c>
      <c r="D56" s="131">
        <v>0</v>
      </c>
      <c r="E56" s="134">
        <f t="shared" si="3"/>
        <v>0</v>
      </c>
    </row>
    <row r="57" spans="1:5" ht="12.75">
      <c r="A57" s="139" t="s">
        <v>203</v>
      </c>
      <c r="B57" s="139" t="s">
        <v>207</v>
      </c>
      <c r="C57" s="188">
        <v>0</v>
      </c>
      <c r="D57" s="131">
        <v>0</v>
      </c>
      <c r="E57" s="134">
        <f t="shared" si="3"/>
        <v>0</v>
      </c>
    </row>
    <row r="58" spans="1:5" ht="12.75">
      <c r="A58" s="139" t="s">
        <v>204</v>
      </c>
      <c r="B58" s="139" t="s">
        <v>207</v>
      </c>
      <c r="C58" s="188">
        <v>0</v>
      </c>
      <c r="D58" s="131">
        <v>0</v>
      </c>
      <c r="E58" s="134">
        <f t="shared" si="3"/>
        <v>0</v>
      </c>
    </row>
    <row r="59" spans="1:5" ht="12.75">
      <c r="A59" s="139" t="s">
        <v>205</v>
      </c>
      <c r="B59" s="139" t="s">
        <v>207</v>
      </c>
      <c r="C59" s="188">
        <v>0</v>
      </c>
      <c r="D59" s="131">
        <v>0</v>
      </c>
      <c r="E59" s="134">
        <f t="shared" si="3"/>
        <v>0</v>
      </c>
    </row>
    <row r="60" spans="1:5" ht="12.75">
      <c r="A60" s="139" t="s">
        <v>9</v>
      </c>
      <c r="B60" s="139" t="s">
        <v>207</v>
      </c>
      <c r="C60" s="188">
        <v>0</v>
      </c>
      <c r="D60" s="131">
        <v>0</v>
      </c>
      <c r="E60" s="134">
        <f t="shared" si="3"/>
        <v>0</v>
      </c>
    </row>
    <row r="61" spans="1:5" ht="12.75">
      <c r="A61" s="139" t="s">
        <v>206</v>
      </c>
      <c r="B61" s="139" t="s">
        <v>207</v>
      </c>
      <c r="C61" s="188">
        <f>SUM(C51:C60)</f>
        <v>0</v>
      </c>
      <c r="D61" s="131">
        <f>SUM(D51:D60)</f>
        <v>0</v>
      </c>
      <c r="E61" s="134">
        <f>SUM(E51:E60)</f>
        <v>0</v>
      </c>
    </row>
    <row r="62" spans="3:4" ht="12.75">
      <c r="C62" s="11"/>
      <c r="D62" s="11"/>
    </row>
    <row r="63" spans="3:4" ht="12.75">
      <c r="C63" s="11"/>
      <c r="D63" s="11"/>
    </row>
    <row r="64" spans="1:4" ht="12.75">
      <c r="A64" s="5" t="s">
        <v>178</v>
      </c>
      <c r="B64" s="24"/>
      <c r="C64" s="25"/>
      <c r="D64" s="26"/>
    </row>
    <row r="65" spans="1:4" ht="12.75">
      <c r="A65" s="15" t="s">
        <v>169</v>
      </c>
      <c r="B65" s="24"/>
      <c r="C65" s="25"/>
      <c r="D65" s="26"/>
    </row>
    <row r="66" spans="1:6" ht="61.5" customHeight="1">
      <c r="A66" s="318" t="s">
        <v>132</v>
      </c>
      <c r="B66" s="319"/>
      <c r="C66" s="319"/>
      <c r="D66" s="104" t="s">
        <v>93</v>
      </c>
      <c r="E66" s="104" t="s">
        <v>94</v>
      </c>
      <c r="F66" s="104" t="s">
        <v>177</v>
      </c>
    </row>
    <row r="67" spans="1:6" ht="25.5" customHeight="1">
      <c r="A67" s="314" t="s">
        <v>106</v>
      </c>
      <c r="B67" s="315"/>
      <c r="C67" s="315"/>
      <c r="D67" s="164">
        <v>0</v>
      </c>
      <c r="E67" s="89">
        <v>0</v>
      </c>
      <c r="F67" s="89">
        <v>0</v>
      </c>
    </row>
    <row r="68" spans="1:6" ht="25.5" customHeight="1">
      <c r="A68" s="314" t="s">
        <v>95</v>
      </c>
      <c r="B68" s="315"/>
      <c r="C68" s="315"/>
      <c r="D68" s="164">
        <v>0</v>
      </c>
      <c r="E68" s="89">
        <v>0</v>
      </c>
      <c r="F68" s="89">
        <v>0</v>
      </c>
    </row>
    <row r="69" spans="1:6" ht="25.5" customHeight="1">
      <c r="A69" s="314" t="s">
        <v>107</v>
      </c>
      <c r="B69" s="315"/>
      <c r="C69" s="315"/>
      <c r="D69" s="164">
        <v>0</v>
      </c>
      <c r="E69" s="89">
        <v>0</v>
      </c>
      <c r="F69" s="89">
        <v>0</v>
      </c>
    </row>
    <row r="70" spans="1:6" ht="25.5" customHeight="1">
      <c r="A70" s="314" t="s">
        <v>171</v>
      </c>
      <c r="B70" s="315"/>
      <c r="C70" s="315"/>
      <c r="D70" s="164">
        <v>0</v>
      </c>
      <c r="E70" s="89">
        <v>0</v>
      </c>
      <c r="F70" s="89">
        <v>0</v>
      </c>
    </row>
    <row r="71" spans="1:6" ht="25.5" customHeight="1">
      <c r="A71" s="314" t="s">
        <v>108</v>
      </c>
      <c r="B71" s="315"/>
      <c r="C71" s="315"/>
      <c r="D71" s="164">
        <v>0</v>
      </c>
      <c r="E71" s="89">
        <v>0</v>
      </c>
      <c r="F71" s="89">
        <v>0</v>
      </c>
    </row>
    <row r="72" spans="1:6" ht="25.5" customHeight="1">
      <c r="A72" s="314" t="s">
        <v>109</v>
      </c>
      <c r="B72" s="315"/>
      <c r="C72" s="315"/>
      <c r="D72" s="164">
        <v>0</v>
      </c>
      <c r="E72" s="89">
        <v>0</v>
      </c>
      <c r="F72" s="89">
        <v>0</v>
      </c>
    </row>
    <row r="73" spans="1:6" ht="25.5" customHeight="1">
      <c r="A73" s="316" t="s">
        <v>110</v>
      </c>
      <c r="B73" s="317"/>
      <c r="C73" s="317"/>
      <c r="D73" s="165">
        <v>0</v>
      </c>
      <c r="E73" s="90">
        <v>0</v>
      </c>
      <c r="F73" s="90">
        <v>0</v>
      </c>
    </row>
    <row r="74" spans="1:6" ht="25.5" customHeight="1">
      <c r="A74" s="316" t="s">
        <v>111</v>
      </c>
      <c r="B74" s="317"/>
      <c r="C74" s="317"/>
      <c r="D74" s="165">
        <v>0</v>
      </c>
      <c r="E74" s="90">
        <v>0</v>
      </c>
      <c r="F74" s="90">
        <v>0</v>
      </c>
    </row>
    <row r="75" spans="1:6" ht="25.5" customHeight="1">
      <c r="A75" s="316" t="s">
        <v>96</v>
      </c>
      <c r="B75" s="317"/>
      <c r="C75" s="317"/>
      <c r="D75" s="165">
        <v>0</v>
      </c>
      <c r="E75" s="90">
        <v>0</v>
      </c>
      <c r="F75" s="90">
        <v>0</v>
      </c>
    </row>
    <row r="76" spans="1:6" ht="25.5" customHeight="1">
      <c r="A76" s="316" t="s">
        <v>170</v>
      </c>
      <c r="B76" s="317"/>
      <c r="C76" s="317"/>
      <c r="D76" s="165">
        <v>0</v>
      </c>
      <c r="E76" s="90">
        <v>0</v>
      </c>
      <c r="F76" s="90">
        <v>0</v>
      </c>
    </row>
    <row r="77" spans="1:6" ht="25.5" customHeight="1">
      <c r="A77" s="316" t="s">
        <v>97</v>
      </c>
      <c r="B77" s="317"/>
      <c r="C77" s="317"/>
      <c r="D77" s="165">
        <v>0</v>
      </c>
      <c r="E77" s="90">
        <v>0</v>
      </c>
      <c r="F77" s="90">
        <v>0</v>
      </c>
    </row>
    <row r="78" spans="1:6" ht="25.5" customHeight="1">
      <c r="A78" s="316" t="s">
        <v>112</v>
      </c>
      <c r="B78" s="317"/>
      <c r="C78" s="317"/>
      <c r="D78" s="165">
        <v>0</v>
      </c>
      <c r="E78" s="90">
        <v>0</v>
      </c>
      <c r="F78" s="90">
        <v>0</v>
      </c>
    </row>
    <row r="79" spans="1:6" ht="25.5" customHeight="1">
      <c r="A79" s="309" t="s">
        <v>98</v>
      </c>
      <c r="B79" s="327"/>
      <c r="C79" s="327"/>
      <c r="D79" s="166">
        <v>0</v>
      </c>
      <c r="E79" s="91">
        <v>0</v>
      </c>
      <c r="F79" s="91">
        <v>0</v>
      </c>
    </row>
    <row r="80" spans="1:6" ht="25.5" customHeight="1">
      <c r="A80" s="309" t="s">
        <v>99</v>
      </c>
      <c r="B80" s="327"/>
      <c r="C80" s="327"/>
      <c r="D80" s="167">
        <v>0</v>
      </c>
      <c r="E80" s="92">
        <v>0</v>
      </c>
      <c r="F80" s="92">
        <v>0</v>
      </c>
    </row>
    <row r="81" spans="1:6" ht="25.5" customHeight="1">
      <c r="A81" s="309" t="s">
        <v>100</v>
      </c>
      <c r="B81" s="327"/>
      <c r="C81" s="327"/>
      <c r="D81" s="166">
        <v>0</v>
      </c>
      <c r="E81" s="91">
        <v>0</v>
      </c>
      <c r="F81" s="91">
        <v>0</v>
      </c>
    </row>
    <row r="82" spans="1:6" ht="12.75">
      <c r="A82" s="347" t="s">
        <v>101</v>
      </c>
      <c r="B82" s="348"/>
      <c r="C82" s="348"/>
      <c r="D82" s="234">
        <f>SUM(D67:D72)</f>
        <v>0</v>
      </c>
      <c r="E82" s="235">
        <f>SUM(E67:E72)</f>
        <v>0</v>
      </c>
      <c r="F82" s="235">
        <f>SUM(F67:F72)</f>
        <v>0</v>
      </c>
    </row>
    <row r="83" spans="1:6" ht="12.75">
      <c r="A83" s="333" t="s">
        <v>102</v>
      </c>
      <c r="B83" s="334"/>
      <c r="C83" s="334"/>
      <c r="D83" s="236">
        <f>SUM(D73:D78)</f>
        <v>0</v>
      </c>
      <c r="E83" s="237">
        <f>SUM(E73:E78)</f>
        <v>0</v>
      </c>
      <c r="F83" s="238">
        <f>IF(F82&lt;=E82,"","ERROR")</f>
      </c>
    </row>
    <row r="84" spans="1:6" ht="12.75">
      <c r="A84" s="337" t="s">
        <v>103</v>
      </c>
      <c r="B84" s="338"/>
      <c r="C84" s="338"/>
      <c r="D84" s="239">
        <f>SUM(D79:D81)</f>
        <v>0</v>
      </c>
      <c r="E84" s="240">
        <f>SUM(E79:E81)</f>
        <v>0</v>
      </c>
      <c r="F84" s="238"/>
    </row>
    <row r="85" spans="1:6" ht="12.75">
      <c r="A85" s="339" t="s">
        <v>104</v>
      </c>
      <c r="B85" s="340"/>
      <c r="C85" s="340"/>
      <c r="D85" s="241">
        <f>SUM(D82:D84)</f>
        <v>0</v>
      </c>
      <c r="E85" s="242">
        <f>((E82+E83)*3.412)+E84</f>
        <v>0</v>
      </c>
      <c r="F85" s="238"/>
    </row>
    <row r="86" spans="1:6" ht="12.75">
      <c r="A86" s="146"/>
      <c r="B86" s="147"/>
      <c r="C86" s="147"/>
      <c r="D86" s="148"/>
      <c r="E86" s="102"/>
      <c r="F86" s="102"/>
    </row>
    <row r="87" spans="1:4" ht="12.75">
      <c r="A87" s="11"/>
      <c r="B87" s="11"/>
      <c r="C87" s="13"/>
      <c r="D87" s="17"/>
    </row>
    <row r="88" spans="1:4" ht="12.75">
      <c r="A88" s="5" t="s">
        <v>120</v>
      </c>
      <c r="B88" s="11"/>
      <c r="C88" s="13"/>
      <c r="D88" s="17"/>
    </row>
    <row r="89" spans="1:4" ht="12.75">
      <c r="A89" s="103" t="s">
        <v>117</v>
      </c>
      <c r="B89" s="11"/>
      <c r="C89" s="13"/>
      <c r="D89" s="17"/>
    </row>
    <row r="90" spans="1:9" ht="37.5" customHeight="1">
      <c r="A90" s="103"/>
      <c r="B90" s="11"/>
      <c r="C90" s="13"/>
      <c r="D90" s="17"/>
      <c r="E90" s="17"/>
      <c r="F90" s="17"/>
      <c r="G90" s="17"/>
      <c r="H90" s="8" t="s">
        <v>173</v>
      </c>
      <c r="I90" s="8" t="s">
        <v>172</v>
      </c>
    </row>
    <row r="91" spans="1:9" ht="39.75" customHeight="1">
      <c r="A91" s="362" t="s">
        <v>183</v>
      </c>
      <c r="B91" s="363"/>
      <c r="C91" s="363"/>
      <c r="D91" s="364"/>
      <c r="E91" s="364"/>
      <c r="F91" s="364"/>
      <c r="G91" s="361"/>
      <c r="H91" s="169">
        <v>0</v>
      </c>
      <c r="I91" s="243">
        <f>IF((D103-D104)&gt;(H91),H91,(D103-D104))</f>
        <v>0</v>
      </c>
    </row>
    <row r="92" spans="1:9" ht="41.25" customHeight="1">
      <c r="A92" s="362" t="s">
        <v>184</v>
      </c>
      <c r="B92" s="363"/>
      <c r="C92" s="363"/>
      <c r="D92" s="364"/>
      <c r="E92" s="364"/>
      <c r="F92" s="364"/>
      <c r="G92" s="361"/>
      <c r="H92" s="169">
        <v>0</v>
      </c>
      <c r="I92" s="243">
        <f>IF((D103-D104)&gt;(H91+H92),H92,((D103-D104)-I91))</f>
        <v>0</v>
      </c>
    </row>
    <row r="93" ht="12.75"/>
    <row r="94" spans="1:5" ht="12.75">
      <c r="A94" s="5" t="s">
        <v>121</v>
      </c>
      <c r="C94" s="18"/>
      <c r="D94" s="19"/>
      <c r="E94" s="20"/>
    </row>
    <row r="95" spans="1:5" ht="12.75">
      <c r="A95" s="15" t="s">
        <v>79</v>
      </c>
      <c r="C95" s="18"/>
      <c r="D95" s="19"/>
      <c r="E95" s="20"/>
    </row>
    <row r="96" spans="1:10" ht="63.75" customHeight="1">
      <c r="A96" s="306" t="s">
        <v>230</v>
      </c>
      <c r="B96" s="307"/>
      <c r="C96" s="307"/>
      <c r="D96" s="84" t="s">
        <v>179</v>
      </c>
      <c r="E96" s="84" t="s">
        <v>185</v>
      </c>
      <c r="F96" s="168" t="s">
        <v>186</v>
      </c>
      <c r="G96" s="365" t="s">
        <v>87</v>
      </c>
      <c r="H96" s="366"/>
      <c r="I96" s="83" t="s">
        <v>89</v>
      </c>
      <c r="J96" s="83" t="s">
        <v>61</v>
      </c>
    </row>
    <row r="97" spans="1:10" ht="25.5" customHeight="1">
      <c r="A97" s="314" t="s">
        <v>77</v>
      </c>
      <c r="B97" s="308"/>
      <c r="C97" s="308"/>
      <c r="D97" s="170">
        <v>0</v>
      </c>
      <c r="E97" s="93"/>
      <c r="F97" s="172">
        <v>0</v>
      </c>
      <c r="G97" s="369" t="s">
        <v>85</v>
      </c>
      <c r="H97" s="326"/>
      <c r="I97" s="94" t="s">
        <v>90</v>
      </c>
      <c r="J97" s="94"/>
    </row>
    <row r="98" spans="1:10" ht="25.5" customHeight="1">
      <c r="A98" s="314" t="s">
        <v>80</v>
      </c>
      <c r="B98" s="308"/>
      <c r="C98" s="308"/>
      <c r="D98" s="170">
        <v>0</v>
      </c>
      <c r="E98" s="93"/>
      <c r="F98" s="172">
        <v>0</v>
      </c>
      <c r="G98" s="369" t="s">
        <v>85</v>
      </c>
      <c r="H98" s="326"/>
      <c r="I98" s="94" t="s">
        <v>90</v>
      </c>
      <c r="J98" s="94"/>
    </row>
    <row r="99" spans="1:10" ht="25.5" customHeight="1">
      <c r="A99" s="316" t="s">
        <v>78</v>
      </c>
      <c r="B99" s="324"/>
      <c r="C99" s="324"/>
      <c r="D99" s="171">
        <v>0</v>
      </c>
      <c r="E99" s="95"/>
      <c r="F99" s="173">
        <v>0</v>
      </c>
      <c r="G99" s="325" t="s">
        <v>86</v>
      </c>
      <c r="H99" s="326"/>
      <c r="I99" s="96" t="s">
        <v>90</v>
      </c>
      <c r="J99" s="96"/>
    </row>
    <row r="100" spans="1:10" ht="25.5" customHeight="1">
      <c r="A100" s="316" t="s">
        <v>81</v>
      </c>
      <c r="B100" s="324"/>
      <c r="C100" s="324"/>
      <c r="D100" s="171">
        <v>0</v>
      </c>
      <c r="E100" s="95"/>
      <c r="F100" s="173">
        <v>0</v>
      </c>
      <c r="G100" s="325" t="s">
        <v>86</v>
      </c>
      <c r="H100" s="326"/>
      <c r="I100" s="96" t="s">
        <v>90</v>
      </c>
      <c r="J100" s="96"/>
    </row>
    <row r="101" spans="1:10" ht="25.5" customHeight="1">
      <c r="A101" s="309" t="s">
        <v>82</v>
      </c>
      <c r="B101" s="323"/>
      <c r="C101" s="323"/>
      <c r="D101" s="97"/>
      <c r="E101" s="98">
        <v>0</v>
      </c>
      <c r="F101" s="174">
        <v>0</v>
      </c>
      <c r="G101" s="370" t="s">
        <v>88</v>
      </c>
      <c r="H101" s="326"/>
      <c r="I101" s="99" t="s">
        <v>90</v>
      </c>
      <c r="J101" s="99"/>
    </row>
    <row r="102" spans="1:10" ht="25.5" customHeight="1">
      <c r="A102" s="349" t="s">
        <v>83</v>
      </c>
      <c r="B102" s="350"/>
      <c r="C102" s="351"/>
      <c r="D102" s="97"/>
      <c r="E102" s="98">
        <v>0</v>
      </c>
      <c r="F102" s="98">
        <v>0</v>
      </c>
      <c r="G102" s="367" t="s">
        <v>88</v>
      </c>
      <c r="H102" s="368"/>
      <c r="I102" s="99" t="s">
        <v>90</v>
      </c>
      <c r="J102" s="99"/>
    </row>
    <row r="103" spans="1:7" ht="12.75">
      <c r="A103" s="347" t="s">
        <v>181</v>
      </c>
      <c r="B103" s="348"/>
      <c r="C103" s="348"/>
      <c r="D103" s="79">
        <f>SUM(D97:D98)</f>
        <v>0</v>
      </c>
      <c r="E103" s="85"/>
      <c r="F103" s="105">
        <f>IF(SUM(F97:F102)&gt;((SUM(D97:D100)+SUM(F101:F102))),"ERROR","")</f>
      </c>
      <c r="G103" s="87"/>
    </row>
    <row r="104" spans="1:7" ht="25.5" customHeight="1">
      <c r="A104" s="347" t="s">
        <v>195</v>
      </c>
      <c r="B104" s="348"/>
      <c r="C104" s="348"/>
      <c r="D104" s="79">
        <f>SUM(F97:F98)</f>
        <v>0</v>
      </c>
      <c r="E104" s="85"/>
      <c r="F104" s="87"/>
      <c r="G104" s="87"/>
    </row>
    <row r="105" spans="1:7" ht="12.75">
      <c r="A105" s="333" t="s">
        <v>182</v>
      </c>
      <c r="B105" s="334"/>
      <c r="C105" s="334"/>
      <c r="D105" s="80">
        <f>SUM(D99:D100)</f>
        <v>0</v>
      </c>
      <c r="E105" s="86"/>
      <c r="F105" s="87"/>
      <c r="G105" s="87"/>
    </row>
    <row r="106" spans="1:7" ht="12.75">
      <c r="A106" s="337" t="s">
        <v>84</v>
      </c>
      <c r="B106" s="338"/>
      <c r="C106" s="338"/>
      <c r="D106" s="82"/>
      <c r="E106" s="81">
        <f>SUM(E101:E102)</f>
        <v>0</v>
      </c>
      <c r="F106" s="87"/>
      <c r="G106" s="87"/>
    </row>
    <row r="107" spans="1:7" ht="12.75" customHeight="1">
      <c r="A107" s="335" t="s">
        <v>91</v>
      </c>
      <c r="B107" s="336"/>
      <c r="C107" s="336"/>
      <c r="D107" s="36">
        <f>SUMIF(I97:I100,"Goal",D97:D100)</f>
        <v>0</v>
      </c>
      <c r="E107" s="36">
        <f>SUMIF(I101:I102,"Goal",E101:E102)</f>
        <v>0</v>
      </c>
      <c r="F107" s="87"/>
      <c r="G107" s="141"/>
    </row>
    <row r="108" spans="1:7" ht="12.75" customHeight="1">
      <c r="A108" s="335" t="s">
        <v>92</v>
      </c>
      <c r="B108" s="336"/>
      <c r="C108" s="336"/>
      <c r="D108" s="36">
        <f>SUMIF(I97:I100,"Excluded",D97:D100)</f>
        <v>0</v>
      </c>
      <c r="E108" s="36">
        <f>SUMIF(I101:I102,"Excluded",E101:E102)</f>
        <v>0</v>
      </c>
      <c r="G108" s="87"/>
    </row>
    <row r="109" spans="1:7" ht="12.75">
      <c r="A109" s="376" t="s">
        <v>62</v>
      </c>
      <c r="B109" s="377"/>
      <c r="C109" s="378"/>
      <c r="D109" s="36">
        <f>SUM(D107:D108)</f>
        <v>0</v>
      </c>
      <c r="E109" s="36">
        <f>SUM(E107:E108)</f>
        <v>0</v>
      </c>
      <c r="F109" s="88"/>
      <c r="G109" s="88"/>
    </row>
    <row r="110" spans="1:7" ht="12.75">
      <c r="A110" s="144"/>
      <c r="B110" s="145"/>
      <c r="C110" s="145"/>
      <c r="D110" s="88"/>
      <c r="E110" s="88"/>
      <c r="F110" s="88"/>
      <c r="G110" s="88"/>
    </row>
    <row r="111" spans="1:5" ht="12.75">
      <c r="A111" s="21"/>
      <c r="B111" s="21"/>
      <c r="C111" s="21"/>
      <c r="D111" s="14"/>
      <c r="E111" s="14"/>
    </row>
    <row r="112" spans="1:8" ht="12.75">
      <c r="A112" s="5" t="s">
        <v>124</v>
      </c>
      <c r="G112" s="5" t="s">
        <v>174</v>
      </c>
      <c r="H112" s="11"/>
    </row>
    <row r="113" spans="1:8" ht="12.75">
      <c r="A113" s="5" t="s">
        <v>105</v>
      </c>
      <c r="G113" s="5" t="s">
        <v>175</v>
      </c>
      <c r="H113" s="11"/>
    </row>
    <row r="114" spans="1:8" ht="12.75">
      <c r="A114" s="103" t="s">
        <v>130</v>
      </c>
      <c r="G114" s="103" t="s">
        <v>131</v>
      </c>
      <c r="H114" s="11"/>
    </row>
    <row r="115" spans="1:9" ht="38.25">
      <c r="A115" s="360" t="s">
        <v>114</v>
      </c>
      <c r="B115" s="361"/>
      <c r="C115" s="34" t="s">
        <v>115</v>
      </c>
      <c r="D115" s="8" t="s">
        <v>118</v>
      </c>
      <c r="E115" s="8" t="s">
        <v>72</v>
      </c>
      <c r="G115" s="8" t="s">
        <v>125</v>
      </c>
      <c r="H115" s="8" t="s">
        <v>168</v>
      </c>
      <c r="I115" s="8" t="s">
        <v>126</v>
      </c>
    </row>
    <row r="116" spans="1:9" ht="12.75">
      <c r="A116" s="373" t="s">
        <v>113</v>
      </c>
      <c r="B116" s="361"/>
      <c r="C116" s="244">
        <f>SUM(C117:C119)</f>
        <v>0</v>
      </c>
      <c r="D116" s="154">
        <f>C11+C25</f>
        <v>0</v>
      </c>
      <c r="E116" s="155" t="e">
        <f>C116/D116</f>
        <v>#DIV/0!</v>
      </c>
      <c r="F116" s="103"/>
      <c r="G116" s="247">
        <f>(E106/1000)+(SUM(F79:F81)/1000)+(E84/1000)+(C116*0.003412)</f>
        <v>0</v>
      </c>
      <c r="H116" s="154">
        <f>G11+G25</f>
        <v>0</v>
      </c>
      <c r="I116" s="155" t="e">
        <f>G116/H116</f>
        <v>#DIV/0!</v>
      </c>
    </row>
    <row r="117" spans="1:3" ht="12.75">
      <c r="A117" s="379" t="s">
        <v>187</v>
      </c>
      <c r="B117" s="361"/>
      <c r="C117" s="106">
        <f>((E82)+(D103)+(I91))</f>
        <v>0</v>
      </c>
    </row>
    <row r="118" spans="1:3" ht="12.75">
      <c r="A118" s="379" t="s">
        <v>180</v>
      </c>
      <c r="B118" s="380"/>
      <c r="C118" s="245">
        <f>F82+D104</f>
        <v>0</v>
      </c>
    </row>
    <row r="119" spans="1:3" ht="12.75">
      <c r="A119" s="371" t="s">
        <v>116</v>
      </c>
      <c r="B119" s="372"/>
      <c r="C119" s="246">
        <f>IF(((D103+E82+F82+I91)&gt;=(D116*0.015)),(E83+D105+I92),IF(((E83+D105+I92)&lt;=(D116*0.015)),(E83+D105+I92),(D116*0.015)))</f>
        <v>0</v>
      </c>
    </row>
    <row r="120" ht="26.25" customHeight="1"/>
    <row r="121" ht="12.75">
      <c r="A121" s="5" t="s">
        <v>139</v>
      </c>
    </row>
    <row r="122" ht="12.75">
      <c r="A122" s="5"/>
    </row>
    <row r="123" spans="1:6" ht="51">
      <c r="A123" s="310" t="s">
        <v>136</v>
      </c>
      <c r="B123" s="311"/>
      <c r="C123" s="182" t="s">
        <v>135</v>
      </c>
      <c r="D123" s="182" t="s">
        <v>15</v>
      </c>
      <c r="E123" s="182" t="s">
        <v>233</v>
      </c>
      <c r="F123" s="182" t="s">
        <v>137</v>
      </c>
    </row>
    <row r="124" spans="1:6" ht="25.5" customHeight="1">
      <c r="A124" s="312" t="s">
        <v>253</v>
      </c>
      <c r="B124" s="313"/>
      <c r="C124" s="49">
        <v>0</v>
      </c>
      <c r="D124" s="50">
        <v>0</v>
      </c>
      <c r="E124" s="49">
        <f>C19+C33</f>
        <v>0</v>
      </c>
      <c r="F124" s="248" t="e">
        <f>(C124*1000)/(E124)</f>
        <v>#DIV/0!</v>
      </c>
    </row>
    <row r="125" spans="1:6" ht="12.75">
      <c r="A125" s="150"/>
      <c r="B125" s="204"/>
      <c r="C125" s="151"/>
      <c r="D125" s="152"/>
      <c r="E125" s="153"/>
      <c r="F125" s="189" t="s">
        <v>138</v>
      </c>
    </row>
    <row r="126" spans="1:6" ht="12.75">
      <c r="A126" s="162" t="s">
        <v>158</v>
      </c>
      <c r="B126" s="163"/>
      <c r="C126" s="163"/>
      <c r="D126" s="163"/>
      <c r="E126" s="65"/>
      <c r="F126" s="161">
        <v>0</v>
      </c>
    </row>
    <row r="127" spans="1:6" ht="12.75">
      <c r="A127" s="162" t="s">
        <v>220</v>
      </c>
      <c r="B127" s="163"/>
      <c r="C127" s="163"/>
      <c r="D127" s="163"/>
      <c r="E127" s="65"/>
      <c r="F127" s="194" t="s">
        <v>223</v>
      </c>
    </row>
    <row r="129" ht="12.75">
      <c r="A129" s="5" t="s">
        <v>39</v>
      </c>
    </row>
    <row r="131" ht="12.75">
      <c r="A131" s="5" t="s">
        <v>40</v>
      </c>
    </row>
    <row r="132" spans="1:6" ht="12.75">
      <c r="A132" s="331"/>
      <c r="B132" s="332"/>
      <c r="C132" s="332"/>
      <c r="D132" s="332"/>
      <c r="E132" s="332"/>
      <c r="F132" s="332"/>
    </row>
    <row r="133" spans="1:6" ht="12.75">
      <c r="A133" s="28"/>
      <c r="B133" s="29"/>
      <c r="C133" s="321" t="s">
        <v>128</v>
      </c>
      <c r="D133" s="322"/>
      <c r="E133" s="321" t="s">
        <v>129</v>
      </c>
      <c r="F133" s="322"/>
    </row>
    <row r="134" spans="1:9" ht="12.75">
      <c r="A134" s="30"/>
      <c r="B134" s="7"/>
      <c r="C134" s="7" t="s">
        <v>133</v>
      </c>
      <c r="D134" s="6" t="s">
        <v>24</v>
      </c>
      <c r="E134" s="7" t="s">
        <v>133</v>
      </c>
      <c r="F134" s="6" t="s">
        <v>24</v>
      </c>
      <c r="G134" s="31"/>
      <c r="H134" s="31"/>
      <c r="I134" s="31"/>
    </row>
    <row r="135" spans="1:6" ht="38.25" customHeight="1">
      <c r="A135" s="330" t="s">
        <v>38</v>
      </c>
      <c r="B135" s="329"/>
      <c r="C135" s="32"/>
      <c r="D135" s="10">
        <v>0</v>
      </c>
      <c r="E135" s="32"/>
      <c r="F135" s="10">
        <v>0</v>
      </c>
    </row>
    <row r="136" spans="1:6" ht="25.5" customHeight="1">
      <c r="A136" s="328" t="s">
        <v>47</v>
      </c>
      <c r="B136" s="329"/>
      <c r="C136" s="9">
        <v>0</v>
      </c>
      <c r="D136" s="10">
        <v>0</v>
      </c>
      <c r="E136" s="9">
        <v>0</v>
      </c>
      <c r="F136" s="10">
        <v>0</v>
      </c>
    </row>
    <row r="137" spans="1:4" ht="12.75">
      <c r="A137" s="21"/>
      <c r="B137" s="21"/>
      <c r="C137" s="23"/>
      <c r="D137" s="11"/>
    </row>
    <row r="138" spans="1:8" ht="12.75">
      <c r="A138" s="355" t="s">
        <v>48</v>
      </c>
      <c r="B138" s="356"/>
      <c r="C138" s="356"/>
      <c r="D138" s="356"/>
      <c r="E138" s="33"/>
      <c r="H138" s="156"/>
    </row>
    <row r="139" spans="1:8" ht="12.75">
      <c r="A139" s="5"/>
      <c r="H139" s="156"/>
    </row>
    <row r="140" spans="1:8" ht="25.5">
      <c r="A140" s="27"/>
      <c r="B140" s="34"/>
      <c r="C140" s="8" t="s">
        <v>134</v>
      </c>
      <c r="D140" s="8" t="s">
        <v>26</v>
      </c>
      <c r="E140" s="14"/>
      <c r="F140" s="14"/>
      <c r="H140" s="156"/>
    </row>
    <row r="141" spans="1:4" ht="51" customHeight="1">
      <c r="A141" s="341" t="s">
        <v>52</v>
      </c>
      <c r="B141" s="344"/>
      <c r="C141" s="9">
        <v>0</v>
      </c>
      <c r="D141" s="16">
        <v>0</v>
      </c>
    </row>
    <row r="142" spans="1:4" ht="38.25" customHeight="1">
      <c r="A142" s="345" t="s">
        <v>50</v>
      </c>
      <c r="B142" s="346"/>
      <c r="C142" s="343"/>
      <c r="D142" s="10">
        <v>0</v>
      </c>
    </row>
    <row r="143" spans="1:4" ht="38.25" customHeight="1">
      <c r="A143" s="345" t="s">
        <v>51</v>
      </c>
      <c r="B143" s="346"/>
      <c r="C143" s="343"/>
      <c r="D143" s="10">
        <v>0</v>
      </c>
    </row>
    <row r="144" spans="1:4" ht="38.25" customHeight="1">
      <c r="A144" s="345" t="s">
        <v>56</v>
      </c>
      <c r="B144" s="346"/>
      <c r="C144" s="343"/>
      <c r="D144" s="10">
        <v>0</v>
      </c>
    </row>
    <row r="145" spans="1:4" ht="51" customHeight="1">
      <c r="A145" s="345" t="s">
        <v>58</v>
      </c>
      <c r="B145" s="346"/>
      <c r="C145" s="343"/>
      <c r="D145" s="10">
        <v>0</v>
      </c>
    </row>
    <row r="146" spans="1:4" ht="38.25" customHeight="1">
      <c r="A146" s="341" t="s">
        <v>151</v>
      </c>
      <c r="B146" s="342"/>
      <c r="C146" s="343"/>
      <c r="D146" s="10">
        <v>0</v>
      </c>
    </row>
    <row r="148" ht="12.75">
      <c r="A148" s="5" t="s">
        <v>41</v>
      </c>
    </row>
    <row r="149" spans="1:243" s="11" customFormat="1" ht="12.75">
      <c r="A149" s="5"/>
      <c r="B149" s="1"/>
      <c r="C149" s="1"/>
      <c r="D149" s="1"/>
      <c r="E149" s="1"/>
      <c r="F149" s="1"/>
      <c r="G149" s="1"/>
      <c r="H149" s="1"/>
      <c r="I149" s="1"/>
      <c r="J149" s="31"/>
      <c r="K149" s="31"/>
      <c r="M149" s="31"/>
      <c r="N149" s="31"/>
      <c r="O149" s="31"/>
      <c r="P149" s="31"/>
      <c r="Q149" s="31"/>
      <c r="R149" s="31"/>
      <c r="S149" s="31"/>
      <c r="U149" s="31"/>
      <c r="V149" s="31"/>
      <c r="W149" s="31"/>
      <c r="X149" s="31"/>
      <c r="Y149" s="31"/>
      <c r="Z149" s="31"/>
      <c r="AA149" s="31"/>
      <c r="AC149" s="31"/>
      <c r="AD149" s="31"/>
      <c r="AE149" s="31"/>
      <c r="AF149" s="31"/>
      <c r="AG149" s="31"/>
      <c r="AH149" s="31"/>
      <c r="AI149" s="31"/>
      <c r="AK149" s="31"/>
      <c r="AL149" s="31"/>
      <c r="AM149" s="31"/>
      <c r="AN149" s="31"/>
      <c r="AO149" s="31"/>
      <c r="AP149" s="31"/>
      <c r="AQ149" s="31"/>
      <c r="AS149" s="31"/>
      <c r="AT149" s="31"/>
      <c r="AU149" s="31"/>
      <c r="AV149" s="31"/>
      <c r="AW149" s="31"/>
      <c r="AX149" s="31"/>
      <c r="AY149" s="31"/>
      <c r="BA149" s="31"/>
      <c r="BB149" s="31"/>
      <c r="BC149" s="31"/>
      <c r="BD149" s="31"/>
      <c r="BE149" s="31"/>
      <c r="BF149" s="31"/>
      <c r="BG149" s="31"/>
      <c r="BI149" s="31"/>
      <c r="BJ149" s="31"/>
      <c r="BK149" s="31"/>
      <c r="BL149" s="31"/>
      <c r="BM149" s="31"/>
      <c r="BN149" s="31"/>
      <c r="BO149" s="31"/>
      <c r="BQ149" s="31"/>
      <c r="BR149" s="31"/>
      <c r="BS149" s="31"/>
      <c r="BT149" s="31"/>
      <c r="BU149" s="31"/>
      <c r="BV149" s="31"/>
      <c r="BW149" s="31"/>
      <c r="BY149" s="31"/>
      <c r="BZ149" s="31"/>
      <c r="CA149" s="31"/>
      <c r="CB149" s="31"/>
      <c r="CC149" s="31"/>
      <c r="CD149" s="31"/>
      <c r="CE149" s="31"/>
      <c r="CG149" s="31"/>
      <c r="CH149" s="31"/>
      <c r="CI149" s="31"/>
      <c r="CJ149" s="31"/>
      <c r="CK149" s="31"/>
      <c r="CL149" s="31"/>
      <c r="CM149" s="31"/>
      <c r="CO149" s="31"/>
      <c r="CP149" s="31"/>
      <c r="CQ149" s="31"/>
      <c r="CR149" s="31"/>
      <c r="CS149" s="31"/>
      <c r="CT149" s="31"/>
      <c r="CU149" s="31"/>
      <c r="CW149" s="31"/>
      <c r="CX149" s="31"/>
      <c r="CY149" s="31"/>
      <c r="CZ149" s="31"/>
      <c r="DA149" s="31"/>
      <c r="DB149" s="31"/>
      <c r="DC149" s="31"/>
      <c r="DE149" s="31"/>
      <c r="DF149" s="31"/>
      <c r="DG149" s="31"/>
      <c r="DH149" s="31"/>
      <c r="DI149" s="31"/>
      <c r="DJ149" s="31"/>
      <c r="DK149" s="31"/>
      <c r="DM149" s="31"/>
      <c r="DN149" s="31"/>
      <c r="DO149" s="31"/>
      <c r="DP149" s="31"/>
      <c r="DQ149" s="31"/>
      <c r="DR149" s="31"/>
      <c r="DS149" s="31"/>
      <c r="DU149" s="31"/>
      <c r="DV149" s="31"/>
      <c r="DW149" s="31"/>
      <c r="DX149" s="31"/>
      <c r="DY149" s="31"/>
      <c r="DZ149" s="31"/>
      <c r="EA149" s="31"/>
      <c r="EC149" s="31"/>
      <c r="ED149" s="31"/>
      <c r="EE149" s="31"/>
      <c r="EF149" s="31"/>
      <c r="EG149" s="31"/>
      <c r="EH149" s="31"/>
      <c r="EI149" s="31"/>
      <c r="EK149" s="31"/>
      <c r="EL149" s="31"/>
      <c r="EM149" s="31"/>
      <c r="EN149" s="31"/>
      <c r="EO149" s="31"/>
      <c r="EP149" s="31"/>
      <c r="EQ149" s="31"/>
      <c r="ES149" s="31"/>
      <c r="ET149" s="31"/>
      <c r="EU149" s="31"/>
      <c r="EV149" s="31"/>
      <c r="EW149" s="31"/>
      <c r="EX149" s="31"/>
      <c r="EY149" s="31"/>
      <c r="FA149" s="31"/>
      <c r="FB149" s="31"/>
      <c r="FC149" s="31"/>
      <c r="FD149" s="31"/>
      <c r="FE149" s="31"/>
      <c r="FF149" s="31"/>
      <c r="FG149" s="31"/>
      <c r="FI149" s="31"/>
      <c r="FJ149" s="31"/>
      <c r="FK149" s="31"/>
      <c r="FL149" s="31"/>
      <c r="FM149" s="31"/>
      <c r="FN149" s="31"/>
      <c r="FO149" s="31"/>
      <c r="FQ149" s="31"/>
      <c r="FR149" s="31"/>
      <c r="FS149" s="31"/>
      <c r="FT149" s="31"/>
      <c r="FU149" s="31"/>
      <c r="FV149" s="31"/>
      <c r="FW149" s="31"/>
      <c r="FY149" s="31"/>
      <c r="FZ149" s="31"/>
      <c r="GA149" s="31"/>
      <c r="GB149" s="31"/>
      <c r="GC149" s="31"/>
      <c r="GD149" s="31"/>
      <c r="GE149" s="31"/>
      <c r="GG149" s="31"/>
      <c r="GH149" s="31"/>
      <c r="GI149" s="31"/>
      <c r="GJ149" s="31"/>
      <c r="GK149" s="31"/>
      <c r="GL149" s="31"/>
      <c r="GM149" s="31"/>
      <c r="GO149" s="31"/>
      <c r="GP149" s="31"/>
      <c r="GQ149" s="31"/>
      <c r="GR149" s="31"/>
      <c r="GS149" s="31"/>
      <c r="GT149" s="31"/>
      <c r="GU149" s="31"/>
      <c r="GW149" s="31"/>
      <c r="GX149" s="31"/>
      <c r="GY149" s="31"/>
      <c r="GZ149" s="31"/>
      <c r="HA149" s="31"/>
      <c r="HB149" s="31"/>
      <c r="HC149" s="31"/>
      <c r="HE149" s="31"/>
      <c r="HF149" s="31"/>
      <c r="HG149" s="31"/>
      <c r="HH149" s="31"/>
      <c r="HI149" s="31"/>
      <c r="HJ149" s="31"/>
      <c r="HK149" s="31"/>
      <c r="HM149" s="31"/>
      <c r="HN149" s="31"/>
      <c r="HO149" s="31"/>
      <c r="HP149" s="31"/>
      <c r="HQ149" s="31"/>
      <c r="HR149" s="31"/>
      <c r="HS149" s="31"/>
      <c r="HU149" s="31"/>
      <c r="HV149" s="31"/>
      <c r="HW149" s="31"/>
      <c r="HX149" s="31"/>
      <c r="HY149" s="31"/>
      <c r="HZ149" s="31"/>
      <c r="IA149" s="31"/>
      <c r="IC149" s="31"/>
      <c r="ID149" s="31"/>
      <c r="IE149" s="31"/>
      <c r="IF149" s="31"/>
      <c r="IG149" s="31"/>
      <c r="IH149" s="31"/>
      <c r="II149" s="31"/>
    </row>
    <row r="150" spans="1:4" ht="25.5">
      <c r="A150" s="35"/>
      <c r="B150" s="34"/>
      <c r="C150" s="8" t="s">
        <v>134</v>
      </c>
      <c r="D150" s="8" t="s">
        <v>26</v>
      </c>
    </row>
    <row r="151" spans="1:4" ht="51" customHeight="1">
      <c r="A151" s="341" t="s">
        <v>53</v>
      </c>
      <c r="B151" s="344"/>
      <c r="C151" s="9">
        <v>0</v>
      </c>
      <c r="D151" s="16">
        <v>0</v>
      </c>
    </row>
    <row r="152" spans="1:4" ht="38.25" customHeight="1">
      <c r="A152" s="345" t="s">
        <v>54</v>
      </c>
      <c r="B152" s="346"/>
      <c r="C152" s="343"/>
      <c r="D152" s="10">
        <v>0</v>
      </c>
    </row>
    <row r="153" spans="1:4" ht="38.25" customHeight="1">
      <c r="A153" s="345" t="s">
        <v>55</v>
      </c>
      <c r="B153" s="346"/>
      <c r="C153" s="343"/>
      <c r="D153" s="10">
        <v>0</v>
      </c>
    </row>
    <row r="154" spans="1:4" ht="38.25" customHeight="1">
      <c r="A154" s="345" t="s">
        <v>57</v>
      </c>
      <c r="B154" s="346"/>
      <c r="C154" s="343"/>
      <c r="D154" s="10">
        <v>0</v>
      </c>
    </row>
    <row r="155" spans="1:4" ht="38.25" customHeight="1">
      <c r="A155" s="345" t="s">
        <v>59</v>
      </c>
      <c r="B155" s="346"/>
      <c r="C155" s="343"/>
      <c r="D155" s="10">
        <v>0</v>
      </c>
    </row>
    <row r="156" spans="1:9" s="14" customFormat="1" ht="38.25" customHeight="1">
      <c r="A156" s="341" t="s">
        <v>49</v>
      </c>
      <c r="B156" s="342"/>
      <c r="C156" s="343"/>
      <c r="D156" s="10">
        <v>0</v>
      </c>
      <c r="E156" s="1"/>
      <c r="F156" s="1"/>
      <c r="G156" s="1"/>
      <c r="H156" s="1"/>
      <c r="I156" s="1"/>
    </row>
    <row r="157" spans="1:9" s="14" customFormat="1" ht="12.75">
      <c r="A157" s="1"/>
      <c r="B157" s="1"/>
      <c r="C157" s="1"/>
      <c r="D157" s="1"/>
      <c r="E157" s="1"/>
      <c r="F157" s="1"/>
      <c r="G157" s="1"/>
      <c r="H157" s="1"/>
      <c r="I157" s="1"/>
    </row>
    <row r="158" ht="12.75">
      <c r="A158" s="5" t="s">
        <v>188</v>
      </c>
    </row>
    <row r="159" ht="12.75">
      <c r="A159" s="5"/>
    </row>
    <row r="160" spans="1:5" ht="12.75">
      <c r="A160" s="183"/>
      <c r="B160" s="184" t="s">
        <v>190</v>
      </c>
      <c r="C160" s="185"/>
      <c r="D160" s="185" t="s">
        <v>191</v>
      </c>
      <c r="E160" s="185"/>
    </row>
    <row r="161" spans="1:5" ht="38.25">
      <c r="A161" s="186" t="s">
        <v>189</v>
      </c>
      <c r="B161" s="187" t="s">
        <v>193</v>
      </c>
      <c r="C161" s="182" t="s">
        <v>194</v>
      </c>
      <c r="D161" s="187" t="s">
        <v>193</v>
      </c>
      <c r="E161" s="182" t="s">
        <v>194</v>
      </c>
    </row>
    <row r="162" spans="1:5" ht="12.75">
      <c r="A162" s="176">
        <v>2007</v>
      </c>
      <c r="B162" s="177">
        <v>0</v>
      </c>
      <c r="C162" s="178">
        <v>0</v>
      </c>
      <c r="D162" s="180"/>
      <c r="E162" s="181"/>
    </row>
    <row r="163" spans="1:5" ht="12.75">
      <c r="A163" s="175" t="s">
        <v>192</v>
      </c>
      <c r="B163" s="179">
        <v>0</v>
      </c>
      <c r="C163" s="178">
        <v>0</v>
      </c>
      <c r="D163" s="179">
        <v>0</v>
      </c>
      <c r="E163" s="178">
        <v>0</v>
      </c>
    </row>
    <row r="164" spans="1:5" ht="12.75">
      <c r="A164" s="150"/>
      <c r="B164" s="151"/>
      <c r="C164" s="152"/>
      <c r="D164" s="153"/>
      <c r="E164" s="189" t="s">
        <v>138</v>
      </c>
    </row>
    <row r="165" spans="1:5" ht="12.75">
      <c r="A165" s="190" t="s">
        <v>218</v>
      </c>
      <c r="B165" s="191"/>
      <c r="C165" s="191"/>
      <c r="D165" s="192"/>
      <c r="E165" s="193">
        <v>0</v>
      </c>
    </row>
    <row r="166" ht="12.75">
      <c r="A166" s="5"/>
    </row>
    <row r="167" ht="12.75">
      <c r="A167" s="5" t="s">
        <v>229</v>
      </c>
    </row>
    <row r="168" spans="1:5" ht="38.25">
      <c r="A168" s="195"/>
      <c r="B168" s="196"/>
      <c r="C168" s="196"/>
      <c r="D168" s="196"/>
      <c r="E168" s="197" t="s">
        <v>224</v>
      </c>
    </row>
    <row r="169" spans="1:5" ht="12.75">
      <c r="A169" s="374" t="s">
        <v>225</v>
      </c>
      <c r="B169" s="375"/>
      <c r="C169" s="375"/>
      <c r="D169" s="375"/>
      <c r="E169" s="198">
        <v>0</v>
      </c>
    </row>
    <row r="170" spans="1:5" ht="38.25" customHeight="1">
      <c r="A170" s="357" t="s">
        <v>236</v>
      </c>
      <c r="B170" s="358"/>
      <c r="C170" s="358"/>
      <c r="D170" s="359"/>
      <c r="E170" s="198">
        <v>0</v>
      </c>
    </row>
    <row r="171" spans="1:5" ht="12.75">
      <c r="A171" s="200"/>
      <c r="B171" s="201"/>
      <c r="C171" s="202"/>
      <c r="D171" s="203"/>
      <c r="E171" s="189" t="s">
        <v>138</v>
      </c>
    </row>
    <row r="172" spans="1:5" ht="38.25" customHeight="1">
      <c r="A172" s="357" t="s">
        <v>235</v>
      </c>
      <c r="B172" s="358"/>
      <c r="C172" s="358"/>
      <c r="D172" s="359"/>
      <c r="E172" s="199" t="e">
        <f>E170/E169</f>
        <v>#DIV/0!</v>
      </c>
    </row>
    <row r="173" ht="12.75">
      <c r="A173" s="5"/>
    </row>
    <row r="174" ht="12.75">
      <c r="A174" s="5" t="s">
        <v>219</v>
      </c>
    </row>
    <row r="175" ht="12.75">
      <c r="A175" s="5"/>
    </row>
    <row r="176" spans="1:9" s="14" customFormat="1" ht="12.75">
      <c r="A176" s="328"/>
      <c r="B176" s="354"/>
      <c r="C176" s="8" t="s">
        <v>25</v>
      </c>
      <c r="D176" s="8" t="s">
        <v>24</v>
      </c>
      <c r="E176" s="1"/>
      <c r="F176" s="1"/>
      <c r="G176" s="1"/>
      <c r="H176" s="1"/>
      <c r="I176" s="1"/>
    </row>
    <row r="177" spans="1:9" s="14" customFormat="1" ht="12.75">
      <c r="A177" s="352" t="s">
        <v>27</v>
      </c>
      <c r="B177" s="353"/>
      <c r="C177" s="16">
        <v>0</v>
      </c>
      <c r="D177" s="10">
        <v>0</v>
      </c>
      <c r="E177" s="1"/>
      <c r="F177" s="1"/>
      <c r="G177" s="1"/>
      <c r="H177" s="1"/>
      <c r="I177" s="1"/>
    </row>
  </sheetData>
  <sheetProtection sheet="1" objects="1" scenarios="1" formatCells="0" formatColumns="0" formatRows="0" insertRows="0" deleteRows="0" sort="0"/>
  <mergeCells count="74">
    <mergeCell ref="A119:B119"/>
    <mergeCell ref="A116:B116"/>
    <mergeCell ref="A169:D169"/>
    <mergeCell ref="A109:C109"/>
    <mergeCell ref="A156:C156"/>
    <mergeCell ref="A154:C154"/>
    <mergeCell ref="A117:B117"/>
    <mergeCell ref="A118:B118"/>
    <mergeCell ref="A143:C143"/>
    <mergeCell ref="A115:B115"/>
    <mergeCell ref="A91:G91"/>
    <mergeCell ref="A92:G92"/>
    <mergeCell ref="G96:H96"/>
    <mergeCell ref="G102:H102"/>
    <mergeCell ref="G97:H97"/>
    <mergeCell ref="G98:H98"/>
    <mergeCell ref="G99:H99"/>
    <mergeCell ref="G101:H101"/>
    <mergeCell ref="A177:B177"/>
    <mergeCell ref="A176:B176"/>
    <mergeCell ref="A141:B141"/>
    <mergeCell ref="A138:D138"/>
    <mergeCell ref="A170:D170"/>
    <mergeCell ref="A172:D172"/>
    <mergeCell ref="A155:C155"/>
    <mergeCell ref="A152:C152"/>
    <mergeCell ref="A153:C153"/>
    <mergeCell ref="A142:C142"/>
    <mergeCell ref="A82:C82"/>
    <mergeCell ref="A79:C79"/>
    <mergeCell ref="A80:C80"/>
    <mergeCell ref="A75:C75"/>
    <mergeCell ref="A76:C76"/>
    <mergeCell ref="A77:C77"/>
    <mergeCell ref="A78:C78"/>
    <mergeCell ref="A146:C146"/>
    <mergeCell ref="A151:B151"/>
    <mergeCell ref="A144:C144"/>
    <mergeCell ref="A145:C145"/>
    <mergeCell ref="A136:B136"/>
    <mergeCell ref="A135:B135"/>
    <mergeCell ref="A132:F132"/>
    <mergeCell ref="A83:C83"/>
    <mergeCell ref="A107:C107"/>
    <mergeCell ref="A108:C108"/>
    <mergeCell ref="A98:C98"/>
    <mergeCell ref="A84:C84"/>
    <mergeCell ref="A85:C85"/>
    <mergeCell ref="A106:C106"/>
    <mergeCell ref="A71:C71"/>
    <mergeCell ref="A1:H1"/>
    <mergeCell ref="C133:D133"/>
    <mergeCell ref="E133:F133"/>
    <mergeCell ref="A96:C96"/>
    <mergeCell ref="A97:C97"/>
    <mergeCell ref="A101:C101"/>
    <mergeCell ref="A99:C99"/>
    <mergeCell ref="A100:C100"/>
    <mergeCell ref="G100:H100"/>
    <mergeCell ref="A66:C66"/>
    <mergeCell ref="A67:C67"/>
    <mergeCell ref="A70:C70"/>
    <mergeCell ref="A68:C68"/>
    <mergeCell ref="A69:C69"/>
    <mergeCell ref="A123:B123"/>
    <mergeCell ref="A124:B124"/>
    <mergeCell ref="A72:C72"/>
    <mergeCell ref="A73:C73"/>
    <mergeCell ref="A81:C81"/>
    <mergeCell ref="A74:C74"/>
    <mergeCell ref="A105:C105"/>
    <mergeCell ref="A103:C103"/>
    <mergeCell ref="A102:C102"/>
    <mergeCell ref="A104:C104"/>
  </mergeCells>
  <printOptions horizontalCentered="1"/>
  <pageMargins left="0.75" right="0.75" top="0.5" bottom="0.5" header="0.5" footer="0.5"/>
  <pageSetup fitToHeight="6" horizontalDpi="600" verticalDpi="600" orientation="landscape" scale="76" r:id="rId3"/>
  <rowBreaks count="5" manualBreakCount="5">
    <brk id="36" max="9" man="1"/>
    <brk id="63" max="9" man="1"/>
    <brk id="93" max="9" man="1"/>
    <brk id="128" max="9" man="1"/>
    <brk id="147" max="9"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F6" sqref="F6"/>
    </sheetView>
  </sheetViews>
  <sheetFormatPr defaultColWidth="9.140625" defaultRowHeight="12.75"/>
  <cols>
    <col min="1" max="1" width="9.8515625" style="0" customWidth="1"/>
    <col min="2" max="2" width="14.7109375" style="0" customWidth="1"/>
    <col min="3" max="3" width="16.7109375" style="0" customWidth="1"/>
    <col min="5" max="6" width="23.00390625" style="0" customWidth="1"/>
    <col min="7" max="7" width="11.421875" style="0" customWidth="1"/>
    <col min="8" max="8" width="17.7109375" style="0" customWidth="1"/>
  </cols>
  <sheetData>
    <row r="1" spans="1:8" ht="18">
      <c r="A1" s="205" t="str">
        <f>'FY2007 Data Report'!B3</f>
        <v>Department of X</v>
      </c>
      <c r="B1" s="205"/>
      <c r="C1" s="205"/>
      <c r="D1" s="205"/>
      <c r="E1" s="205"/>
      <c r="F1" s="205"/>
      <c r="G1" s="205"/>
      <c r="H1" s="205"/>
    </row>
    <row r="2" spans="1:8" ht="12.75">
      <c r="A2" s="206" t="s">
        <v>237</v>
      </c>
      <c r="B2" s="206"/>
      <c r="C2" s="206"/>
      <c r="D2" s="206"/>
      <c r="E2" s="206"/>
      <c r="F2" s="206"/>
      <c r="G2" s="206"/>
      <c r="H2" s="206"/>
    </row>
    <row r="3" spans="1:8" ht="13.5" thickBot="1">
      <c r="A3" s="207"/>
      <c r="B3" s="207"/>
      <c r="C3" s="207"/>
      <c r="D3" s="207"/>
      <c r="E3" s="207"/>
      <c r="F3" s="207"/>
      <c r="G3" s="207"/>
      <c r="H3" s="207"/>
    </row>
    <row r="4" spans="1:8" s="213" customFormat="1" ht="12.75">
      <c r="A4" s="208" t="s">
        <v>238</v>
      </c>
      <c r="B4" s="209"/>
      <c r="C4" s="210"/>
      <c r="D4" s="208" t="s">
        <v>239</v>
      </c>
      <c r="E4" s="211"/>
      <c r="F4" s="212"/>
      <c r="G4" s="208" t="s">
        <v>240</v>
      </c>
      <c r="H4" s="212"/>
    </row>
    <row r="5" spans="1:12" s="213" customFormat="1" ht="67.5">
      <c r="A5" s="214" t="s">
        <v>241</v>
      </c>
      <c r="B5" s="215" t="s">
        <v>242</v>
      </c>
      <c r="C5" s="216" t="s">
        <v>243</v>
      </c>
      <c r="D5" s="214" t="s">
        <v>244</v>
      </c>
      <c r="E5" s="215" t="s">
        <v>249</v>
      </c>
      <c r="F5" s="216" t="s">
        <v>252</v>
      </c>
      <c r="G5" s="214" t="s">
        <v>245</v>
      </c>
      <c r="H5" s="216" t="s">
        <v>246</v>
      </c>
      <c r="I5" s="217"/>
      <c r="J5" s="217"/>
      <c r="K5" s="217"/>
      <c r="L5" s="218"/>
    </row>
    <row r="6" spans="1:8" ht="12.75">
      <c r="A6" s="219"/>
      <c r="B6" s="220"/>
      <c r="C6" s="221"/>
      <c r="D6" s="222" t="s">
        <v>247</v>
      </c>
      <c r="E6" s="223">
        <v>0</v>
      </c>
      <c r="F6" s="224" t="s">
        <v>248</v>
      </c>
      <c r="G6" s="222" t="s">
        <v>247</v>
      </c>
      <c r="H6" s="225">
        <v>0</v>
      </c>
    </row>
    <row r="7" spans="1:8" ht="12.75">
      <c r="A7" s="219"/>
      <c r="B7" s="220"/>
      <c r="C7" s="221"/>
      <c r="D7" s="222"/>
      <c r="E7" s="226"/>
      <c r="F7" s="224"/>
      <c r="G7" s="222"/>
      <c r="H7" s="225"/>
    </row>
    <row r="8" spans="1:8" ht="12.75">
      <c r="A8" s="219"/>
      <c r="B8" s="220"/>
      <c r="C8" s="221"/>
      <c r="D8" s="222"/>
      <c r="E8" s="226"/>
      <c r="F8" s="224"/>
      <c r="G8" s="222"/>
      <c r="H8" s="225"/>
    </row>
    <row r="9" spans="1:8" ht="12.75">
      <c r="A9" s="219"/>
      <c r="B9" s="220"/>
      <c r="C9" s="221"/>
      <c r="D9" s="222"/>
      <c r="E9" s="226"/>
      <c r="F9" s="224"/>
      <c r="G9" s="222"/>
      <c r="H9" s="225"/>
    </row>
    <row r="10" spans="1:8" ht="12.75">
      <c r="A10" s="219"/>
      <c r="B10" s="220"/>
      <c r="C10" s="221"/>
      <c r="D10" s="222"/>
      <c r="E10" s="226"/>
      <c r="F10" s="224"/>
      <c r="G10" s="222"/>
      <c r="H10" s="225"/>
    </row>
    <row r="11" spans="1:8" ht="13.5" thickBot="1">
      <c r="A11" s="227"/>
      <c r="B11" s="228"/>
      <c r="C11" s="229"/>
      <c r="D11" s="230"/>
      <c r="E11" s="231"/>
      <c r="F11" s="232"/>
      <c r="G11" s="230"/>
      <c r="H11" s="233"/>
    </row>
  </sheetData>
  <printOptions/>
  <pageMargins left="0.75" right="0.75" top="1" bottom="1" header="0.5" footer="0.5"/>
  <pageSetup fitToHeight="1" fitToWidth="1" horizontalDpi="600" verticalDpi="600" orientation="landscape" scale="98" r:id="rId1"/>
</worksheet>
</file>

<file path=xl/worksheets/sheet4.xml><?xml version="1.0" encoding="utf-8"?>
<worksheet xmlns="http://schemas.openxmlformats.org/spreadsheetml/2006/main" xmlns:r="http://schemas.openxmlformats.org/officeDocument/2006/relationships">
  <sheetPr>
    <pageSetUpPr fitToPage="1"/>
  </sheetPr>
  <dimension ref="A1:D19"/>
  <sheetViews>
    <sheetView workbookViewId="0" topLeftCell="A1">
      <selection activeCell="A1" sqref="A1:D1"/>
    </sheetView>
  </sheetViews>
  <sheetFormatPr defaultColWidth="9.140625" defaultRowHeight="12.75"/>
  <cols>
    <col min="1" max="1" width="32.28125" style="37" customWidth="1"/>
    <col min="2" max="4" width="13.7109375" style="37" customWidth="1"/>
    <col min="5" max="16384" width="9.140625" style="37" customWidth="1"/>
  </cols>
  <sheetData>
    <row r="1" spans="1:4" ht="25.5" customHeight="1">
      <c r="A1" s="382" t="s">
        <v>127</v>
      </c>
      <c r="B1" s="383"/>
      <c r="C1" s="383"/>
      <c r="D1" s="383"/>
    </row>
    <row r="2" spans="1:4" ht="12.75">
      <c r="A2" s="39" t="s">
        <v>67</v>
      </c>
      <c r="B2" s="38"/>
      <c r="C2" s="38"/>
      <c r="D2" s="38"/>
    </row>
    <row r="3" spans="1:4" ht="12.75">
      <c r="A3" s="39"/>
      <c r="B3" s="38"/>
      <c r="C3" s="38"/>
      <c r="D3" s="38"/>
    </row>
    <row r="4" spans="1:4" ht="12.75">
      <c r="A4" s="5" t="s">
        <v>73</v>
      </c>
      <c r="B4" s="38"/>
      <c r="C4" s="38"/>
      <c r="D4" s="38"/>
    </row>
    <row r="5" spans="1:4" ht="63.75">
      <c r="A5" s="381" t="s">
        <v>66</v>
      </c>
      <c r="B5" s="40" t="s">
        <v>64</v>
      </c>
      <c r="C5" s="40" t="s">
        <v>65</v>
      </c>
      <c r="D5" s="40" t="s">
        <v>251</v>
      </c>
    </row>
    <row r="6" spans="1:4" ht="12.75">
      <c r="A6" s="381"/>
      <c r="B6" s="40" t="s">
        <v>68</v>
      </c>
      <c r="C6" s="40" t="s">
        <v>68</v>
      </c>
      <c r="D6" s="40" t="s">
        <v>68</v>
      </c>
    </row>
    <row r="7" spans="1:4" ht="12.75">
      <c r="A7" s="41" t="s">
        <v>69</v>
      </c>
      <c r="B7" s="22">
        <v>0</v>
      </c>
      <c r="C7" s="22">
        <v>0</v>
      </c>
      <c r="D7" s="22">
        <v>0</v>
      </c>
    </row>
    <row r="8" spans="1:4" ht="12.75">
      <c r="A8" s="41" t="s">
        <v>70</v>
      </c>
      <c r="B8" s="22">
        <v>0</v>
      </c>
      <c r="C8" s="22">
        <v>0</v>
      </c>
      <c r="D8" s="22">
        <v>0</v>
      </c>
    </row>
    <row r="9" spans="1:4" ht="12.75">
      <c r="A9" s="41" t="s">
        <v>71</v>
      </c>
      <c r="B9" s="22">
        <v>0</v>
      </c>
      <c r="C9" s="22">
        <v>0</v>
      </c>
      <c r="D9" s="22">
        <v>0</v>
      </c>
    </row>
    <row r="10" spans="1:4" ht="12.75">
      <c r="A10" s="42" t="s">
        <v>63</v>
      </c>
      <c r="B10" s="43">
        <f>SUM(B7:B9)</f>
        <v>0</v>
      </c>
      <c r="C10" s="43">
        <f>SUM(C7:C9)</f>
        <v>0</v>
      </c>
      <c r="D10" s="43">
        <f>SUM(D7:D9)</f>
        <v>0</v>
      </c>
    </row>
    <row r="11" ht="12.75"/>
    <row r="12" ht="12.75"/>
    <row r="13" spans="1:4" ht="12.75">
      <c r="A13" s="5" t="s">
        <v>74</v>
      </c>
      <c r="B13" s="38"/>
      <c r="C13" s="38"/>
      <c r="D13" s="38"/>
    </row>
    <row r="14" spans="1:4" ht="63.75">
      <c r="A14" s="381" t="s">
        <v>66</v>
      </c>
      <c r="B14" s="40" t="s">
        <v>64</v>
      </c>
      <c r="C14" s="40" t="s">
        <v>65</v>
      </c>
      <c r="D14" s="40" t="s">
        <v>251</v>
      </c>
    </row>
    <row r="15" spans="1:4" ht="12.75">
      <c r="A15" s="381"/>
      <c r="B15" s="40" t="s">
        <v>68</v>
      </c>
      <c r="C15" s="40" t="s">
        <v>68</v>
      </c>
      <c r="D15" s="40" t="s">
        <v>68</v>
      </c>
    </row>
    <row r="16" spans="1:4" ht="12.75">
      <c r="A16" s="41" t="s">
        <v>69</v>
      </c>
      <c r="B16" s="22">
        <v>0</v>
      </c>
      <c r="C16" s="22">
        <v>0</v>
      </c>
      <c r="D16" s="22">
        <v>0</v>
      </c>
    </row>
    <row r="17" spans="1:4" ht="12.75">
      <c r="A17" s="41" t="s">
        <v>70</v>
      </c>
      <c r="B17" s="22">
        <v>0</v>
      </c>
      <c r="C17" s="22">
        <v>0</v>
      </c>
      <c r="D17" s="22">
        <v>0</v>
      </c>
    </row>
    <row r="18" spans="1:4" ht="12.75">
      <c r="A18" s="41" t="s">
        <v>71</v>
      </c>
      <c r="B18" s="22">
        <v>0</v>
      </c>
      <c r="C18" s="22">
        <v>0</v>
      </c>
      <c r="D18" s="22">
        <v>0</v>
      </c>
    </row>
    <row r="19" spans="1:4" ht="12.75">
      <c r="A19" s="42" t="s">
        <v>63</v>
      </c>
      <c r="B19" s="43">
        <f>SUM(B16:B18)</f>
        <v>0</v>
      </c>
      <c r="C19" s="43">
        <f>SUM(C16:C18)</f>
        <v>0</v>
      </c>
      <c r="D19" s="43">
        <f>SUM(D16:D18)</f>
        <v>0</v>
      </c>
    </row>
  </sheetData>
  <sheetProtection sheet="1" objects="1" scenarios="1" formatCells="0" formatColumns="0" formatRows="0" insertRows="0" deleteRows="0"/>
  <mergeCells count="3">
    <mergeCell ref="A5:A6"/>
    <mergeCell ref="A1:D1"/>
    <mergeCell ref="A14:A15"/>
  </mergeCells>
  <printOptions/>
  <pageMargins left="0.75" right="0.75" top="1" bottom="1" header="0.5" footer="0.5"/>
  <pageSetup fitToHeight="1" fitToWidth="1"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dc:creator>
  <cp:keywords/>
  <dc:description/>
  <cp:lastModifiedBy>ctremper</cp:lastModifiedBy>
  <cp:lastPrinted>2007-09-27T18:25:55Z</cp:lastPrinted>
  <dcterms:created xsi:type="dcterms:W3CDTF">2000-06-02T15:21:20Z</dcterms:created>
  <dcterms:modified xsi:type="dcterms:W3CDTF">2007-10-04T18:46:38Z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