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7.xml" ContentType="application/vnd.openxmlformats-officedocument.drawing+xml"/>
  <Override PartName="/xl/worksheets/sheet22.xml" ContentType="application/vnd.openxmlformats-officedocument.spreadsheetml.worksheet+xml"/>
  <Override PartName="/xl/drawings/drawing18.xml" ContentType="application/vnd.openxmlformats-officedocument.drawing+xml"/>
  <Override PartName="/xl/worksheets/sheet23.xml" ContentType="application/vnd.openxmlformats-officedocument.spreadsheetml.worksheet+xml"/>
  <Override PartName="/xl/drawings/drawing19.xml" ContentType="application/vnd.openxmlformats-officedocument.drawing+xml"/>
  <Override PartName="/xl/worksheets/sheet24.xml" ContentType="application/vnd.openxmlformats-officedocument.spreadsheetml.worksheet+xml"/>
  <Override PartName="/xl/drawings/drawing20.xml" ContentType="application/vnd.openxmlformats-officedocument.drawing+xml"/>
  <Override PartName="/xl/worksheets/sheet25.xml" ContentType="application/vnd.openxmlformats-officedocument.spreadsheetml.worksheet+xml"/>
  <Override PartName="/xl/drawings/drawing21.xml" ContentType="application/vnd.openxmlformats-officedocument.drawing+xml"/>
  <Override PartName="/xl/worksheets/sheet26.xml" ContentType="application/vnd.openxmlformats-officedocument.spreadsheetml.worksheet+xml"/>
  <Override PartName="/xl/drawings/drawing22.xml" ContentType="application/vnd.openxmlformats-officedocument.drawing+xml"/>
  <Override PartName="/xl/worksheets/sheet27.xml" ContentType="application/vnd.openxmlformats-officedocument.spreadsheetml.worksheet+xml"/>
  <Override PartName="/xl/drawings/drawing23.xml" ContentType="application/vnd.openxmlformats-officedocument.drawing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visibility="hidden" xWindow="9020" yWindow="0" windowWidth="9100" windowHeight="12820" firstSheet="23" activeTab="29"/>
  </bookViews>
  <sheets>
    <sheet name="SUMMARY" sheetId="1" r:id="rId1"/>
    <sheet name="&quot;BEST&quot;" sheetId="2" r:id="rId2"/>
    <sheet name="post LP" sheetId="3" r:id="rId3"/>
    <sheet name="1.86 Pinole" sheetId="4" r:id="rId4"/>
    <sheet name="4.49 Contra" sheetId="5" r:id="rId5"/>
    <sheet name="7.25 Richmd" sheetId="6" r:id="rId6"/>
    <sheet name="8.37 Olive" sheetId="7" r:id="rId7"/>
    <sheet name="10.83 Thors" sheetId="8" r:id="rId8"/>
    <sheet name="17.82 Stad" sheetId="9" r:id="rId9"/>
    <sheet name="20.28 BART" sheetId="10" r:id="rId10"/>
    <sheet name="20.84 Temes" sheetId="11" r:id="rId11"/>
    <sheet name="23.92 LaSall" sheetId="12" r:id="rId12"/>
    <sheet name="25.98 Linc" sheetId="13" r:id="rId13"/>
    <sheet name="27.81 39th" sheetId="14" r:id="rId14"/>
    <sheet name="33.39 Encina" sheetId="15" r:id="rId15"/>
    <sheet name="36.55 Chabot" sheetId="16" r:id="rId16"/>
    <sheet name="41.11 167th" sheetId="17" r:id="rId17"/>
    <sheet name="43.22 Rose" sheetId="18" r:id="rId18"/>
    <sheet name="44.56 D-St" sheetId="19" r:id="rId19"/>
    <sheet name="44.72 E-St" sheetId="20" r:id="rId20"/>
    <sheet name="45.64 Palisa" sheetId="21" r:id="rId21"/>
    <sheet name="47.72 Sepulc" sheetId="22" r:id="rId22"/>
    <sheet name="50.15 Woodla" sheetId="23" r:id="rId23"/>
    <sheet name="52.60 Chimes" sheetId="24" r:id="rId24"/>
    <sheet name="55.65 Appian" sheetId="25" r:id="rId25"/>
    <sheet name="59.09 Gilber" sheetId="26" r:id="rId26"/>
    <sheet name="62.25 Rocket" sheetId="27" r:id="rId27"/>
    <sheet name="62.64 Hancoc" sheetId="28" r:id="rId28"/>
    <sheet name="63.10 Union" sheetId="29" r:id="rId29"/>
    <sheet name="65.29 Pine" sheetId="30" r:id="rId30"/>
    <sheet name="66.29 Camell" sheetId="31" r:id="rId31"/>
    <sheet name="66.67 Parkme" sheetId="32" r:id="rId32"/>
    <sheet name="67.02 So Gri" sheetId="33" r:id="rId33"/>
    <sheet name="68.45 Missi" sheetId="34" r:id="rId34"/>
  </sheets>
  <definedNames/>
  <calcPr fullCalcOnLoad="1"/>
</workbook>
</file>

<file path=xl/sharedStrings.xml><?xml version="1.0" encoding="utf-8"?>
<sst xmlns="http://schemas.openxmlformats.org/spreadsheetml/2006/main" count="580" uniqueCount="189">
  <si>
    <t>5-requires assumption of no slip in 2-3 yr post-LP &amp; 20-mm LP-triggered slip (average of Pine &amp; Camellia triggering)</t>
  </si>
  <si>
    <r>
      <t>Model of response to LP</t>
    </r>
    <r>
      <rPr>
        <vertAlign val="superscript"/>
        <sz val="9"/>
        <rFont val="Geneva"/>
        <family val="0"/>
      </rPr>
      <t>3</t>
    </r>
  </si>
  <si>
    <t>"153.5"</t>
  </si>
  <si>
    <t>Both trilateration &amp; angles A-1 &amp; D  observed;  Trilat. result seems much too large</t>
  </si>
  <si>
    <t xml:space="preserve">A-1 angle </t>
  </si>
  <si>
    <t>A1 angle only</t>
  </si>
  <si>
    <r>
      <t xml:space="preserve">creep (mm) from </t>
    </r>
    <r>
      <rPr>
        <b/>
        <i/>
        <u val="single"/>
        <sz val="9"/>
        <rFont val="Geneva"/>
        <family val="0"/>
      </rPr>
      <t>trilat.</t>
    </r>
  </si>
  <si>
    <r>
      <t xml:space="preserve">creep (mm) from ave of </t>
    </r>
    <r>
      <rPr>
        <b/>
        <i/>
        <u val="single"/>
        <sz val="9"/>
        <rFont val="Geneva"/>
        <family val="0"/>
      </rPr>
      <t>angles</t>
    </r>
  </si>
  <si>
    <t>both arrays combined (mm)</t>
  </si>
  <si>
    <t>average creep rate (mm/yr)</t>
  </si>
  <si>
    <t xml:space="preserve">     </t>
  </si>
  <si>
    <t>post LP stats:</t>
  </si>
  <si>
    <t>all data to nov99</t>
  </si>
  <si>
    <t>city array</t>
  </si>
  <si>
    <t>all SFSU obs</t>
  </si>
  <si>
    <t>merged creep data</t>
  </si>
  <si>
    <t xml:space="preserve"> Below are statistics on "all data, 1967-2000":</t>
  </si>
  <si>
    <t>creep (mm)</t>
  </si>
  <si>
    <t>Palisa</t>
  </si>
  <si>
    <t>simple ave</t>
  </si>
  <si>
    <t>10-5 years, pre LP</t>
  </si>
  <si>
    <t>5-0 years, pre LP</t>
  </si>
  <si>
    <t>10-0 years, pre LP</t>
  </si>
  <si>
    <t>0-5 years, post LP</t>
  </si>
  <si>
    <t>5-10 years, post LP</t>
  </si>
  <si>
    <t>0-10 years, post LP</t>
  </si>
  <si>
    <t>Simple</t>
  </si>
  <si>
    <t>average</t>
  </si>
  <si>
    <t>millimeters</t>
  </si>
  <si>
    <t xml:space="preserve">per </t>
  </si>
  <si>
    <t>10 yrs pre+10 yrs post LP</t>
  </si>
  <si>
    <t>4.8(19.3 yrs)</t>
  </si>
  <si>
    <t>NOTES</t>
  </si>
  <si>
    <t>4.6(19.6 yrs)</t>
  </si>
  <si>
    <t>5.0(19.8 yrs)</t>
  </si>
  <si>
    <t>4.3(19.4 yrs)</t>
  </si>
  <si>
    <t>4.2(19.7 yrs)</t>
  </si>
  <si>
    <t>4.9(20.1 yrs)</t>
  </si>
  <si>
    <t>5.2(20.5 yrs)</t>
  </si>
  <si>
    <t>4.6(20.2 yrs)</t>
  </si>
  <si>
    <t>3.6(20.3 yrs)</t>
  </si>
  <si>
    <t>3.7(22.4 yrs)</t>
  </si>
  <si>
    <t>3.7(25.4 yrs)</t>
  </si>
  <si>
    <t>4.8(15.9 yrs)</t>
  </si>
  <si>
    <t>5.0(17.6 yrs)</t>
  </si>
  <si>
    <t>6.4(17.2 yrs)</t>
  </si>
  <si>
    <t>Jon: Roger Bilhams creep  meter data at Palisade, http://cires.colorado.edu/~bilham/HaywardCreep.html, also show a slow rate (~3 mm/yr) during much of the time that we've been measuring the City array. So, it just may be that there is a "real" change at this site. The old creepmeter data did not look this episodic (see plot in the uppper right of this sheet.</t>
  </si>
  <si>
    <t>final</t>
  </si>
  <si>
    <t>initial</t>
  </si>
  <si>
    <r>
      <t>±2</t>
    </r>
    <r>
      <rPr>
        <b/>
        <sz val="12"/>
        <rFont val="Symbol"/>
        <family val="0"/>
      </rPr>
      <t>s</t>
    </r>
  </si>
  <si>
    <t>Hetch</t>
  </si>
  <si>
    <t>time (yr)</t>
  </si>
  <si>
    <t>yr</t>
  </si>
  <si>
    <t>creep</t>
  </si>
  <si>
    <t>rate</t>
  </si>
  <si>
    <t>"± 0.3 mm/yr"; USGS trilateration data (unpub. table by Goodlin &amp; O'mara, 1983 received from R.O. Burford)</t>
  </si>
  <si>
    <t>USGS trilateration; N=4; don't use!</t>
  </si>
  <si>
    <t>regress. 1 obs/yr</t>
  </si>
  <si>
    <t>Below: regress 1 obs/yr</t>
  </si>
  <si>
    <t>Below: all obs regressed</t>
  </si>
  <si>
    <t>linear regres- sion</t>
  </si>
  <si>
    <t>Creep rate (mm/yr)</t>
  </si>
  <si>
    <t>move-ment</t>
  </si>
  <si>
    <t>pre LP creep rate</t>
  </si>
  <si>
    <t>pre LP rate, 1 obs/yr</t>
  </si>
  <si>
    <t>Prune</t>
  </si>
  <si>
    <t>Don’t use the values below for "BEST" set:</t>
  </si>
  <si>
    <t>Harsh &amp; Burford (1982)</t>
  </si>
  <si>
    <t>curb (L91)</t>
  </si>
  <si>
    <t>fence (L91)</t>
  </si>
  <si>
    <t>≥4.1</t>
  </si>
  <si>
    <t>pipe; SFWD survey*</t>
  </si>
  <si>
    <t>*analysis by jlienk; pipeline built 1952; replaced at fault 1969 so rate could be 7 mm/yr instead</t>
  </si>
  <si>
    <t>S end</t>
  </si>
  <si>
    <t>no creep known to south</t>
  </si>
  <si>
    <t>whole fault zone?</t>
  </si>
  <si>
    <t>highly episodic, regress. 1 obs/yr</t>
  </si>
  <si>
    <t>remarks</t>
  </si>
  <si>
    <t>sim-ple ave.</t>
  </si>
  <si>
    <t>may be highly episodic?</t>
  </si>
  <si>
    <t>Simple average creep rate (mm/yr)</t>
  </si>
  <si>
    <t>Survey times:</t>
  </si>
  <si>
    <t>Dist- ance (km)</t>
  </si>
  <si>
    <t>site</t>
  </si>
  <si>
    <t>All</t>
  </si>
  <si>
    <t>pre LP</t>
  </si>
  <si>
    <t>post LP</t>
  </si>
  <si>
    <t>nearest to LP</t>
  </si>
  <si>
    <t>Pinole</t>
  </si>
  <si>
    <t>–</t>
  </si>
  <si>
    <t>Contra</t>
  </si>
  <si>
    <t>Richmd</t>
  </si>
  <si>
    <t>± 0.3 mm/yr; USGS trilateration data (unpub. table by Goodlin &amp; O'mara, 1983 received from R.O. Burford)</t>
  </si>
  <si>
    <t>Olive</t>
  </si>
  <si>
    <t>Thors</t>
  </si>
  <si>
    <t>Stad</t>
  </si>
  <si>
    <t>BART</t>
  </si>
  <si>
    <t>Temes</t>
  </si>
  <si>
    <t>Post LP has gaps</t>
  </si>
  <si>
    <t>LaSall</t>
  </si>
  <si>
    <t>Linc</t>
  </si>
  <si>
    <t>39th</t>
  </si>
  <si>
    <t>Encina</t>
  </si>
  <si>
    <t>Chabot</t>
  </si>
  <si>
    <t>167th</t>
  </si>
  <si>
    <t>Rose</t>
  </si>
  <si>
    <t>D-St</t>
  </si>
  <si>
    <t>E-St</t>
  </si>
  <si>
    <t>Sepulc</t>
  </si>
  <si>
    <t>Woodla</t>
  </si>
  <si>
    <t>Chimes</t>
  </si>
  <si>
    <t>Appian</t>
  </si>
  <si>
    <t>Gilber</t>
  </si>
  <si>
    <t>Rocket</t>
  </si>
  <si>
    <t>Hancoc</t>
  </si>
  <si>
    <t xml:space="preserve">Union </t>
  </si>
  <si>
    <t>Pine</t>
  </si>
  <si>
    <t>Camell</t>
  </si>
  <si>
    <t>Parkme</t>
  </si>
  <si>
    <t>So Gri</t>
  </si>
  <si>
    <t>Missi</t>
  </si>
  <si>
    <t>Year</t>
  </si>
  <si>
    <t>ERR</t>
  </si>
  <si>
    <t>USGS AA</t>
  </si>
  <si>
    <t>USGS DEFLEC- TION LINE</t>
  </si>
  <si>
    <t>movement</t>
  </si>
  <si>
    <t>std. dev.</t>
  </si>
  <si>
    <t># of years</t>
  </si>
  <si>
    <t>year</t>
  </si>
  <si>
    <t>date</t>
  </si>
  <si>
    <t>mm/yr-s.ave</t>
  </si>
  <si>
    <t>––</t>
  </si>
  <si>
    <t>_x0003__x0002_yr</t>
  </si>
  <si>
    <t>_x0004_slip (mm)</t>
  </si>
  <si>
    <t>_x0003_err (mm)</t>
  </si>
  <si>
    <t>survey</t>
  </si>
  <si>
    <t>27-12-71</t>
  </si>
  <si>
    <t>laser points</t>
  </si>
  <si>
    <t>deflection pts, ave. E &amp; W view</t>
  </si>
  <si>
    <t>?</t>
  </si>
  <si>
    <t>older file:</t>
  </si>
  <si>
    <t>move- ment</t>
  </si>
  <si>
    <t>mvemnt-Jim</t>
  </si>
  <si>
    <t># of yrs-Jim</t>
  </si>
  <si>
    <t>mm/yr-Jim</t>
  </si>
  <si>
    <t>all pre LP</t>
  </si>
  <si>
    <t>decade pre LP</t>
  </si>
  <si>
    <t>creep rate pre LP (mm/yr)</t>
  </si>
  <si>
    <t>creep rate post LP (mm/yr)</t>
  </si>
  <si>
    <t>?0</t>
  </si>
  <si>
    <t>?0.2</t>
  </si>
  <si>
    <t>JJL reading</t>
  </si>
  <si>
    <t>Least squares creep rate (mm/yr)</t>
  </si>
  <si>
    <t>post LP, nearest to 10 years</t>
  </si>
  <si>
    <t>pre LP, nearest to 10 years</t>
  </si>
  <si>
    <t>Long-term creep (mm; early trilat. &amp; later angles )</t>
  </si>
  <si>
    <t>array type</t>
  </si>
  <si>
    <t>Map  #</t>
  </si>
  <si>
    <t>± A-1 vs D angle difference*0.5 (mm)</t>
  </si>
  <si>
    <t>A-1 std. dev.</t>
  </si>
  <si>
    <t>all</t>
  </si>
  <si>
    <t>comment</t>
  </si>
  <si>
    <t>trilat.</t>
  </si>
  <si>
    <t>__</t>
  </si>
  <si>
    <t>First trilateration survey</t>
  </si>
  <si>
    <t>trilateration survey</t>
  </si>
  <si>
    <t xml:space="preserve">28- Oct-69 to 13-Dec-69 </t>
  </si>
  <si>
    <t>26-Aug-86 &amp; 16-Sep-86</t>
  </si>
  <si>
    <t>angles</t>
  </si>
  <si>
    <t>Angles A-1 and D read by D.J. Russell for first time</t>
  </si>
  <si>
    <t>ave. A-1 &amp; D angles</t>
  </si>
  <si>
    <t>Angles A-1 and D  read; fix angle data to trilat data here projection from 1992. This checks favorably with 1986/1988 values from the different arrays</t>
  </si>
  <si>
    <t>ave. A-1 &amp; D angles; &amp; trilat.</t>
  </si>
  <si>
    <t>Union*</t>
  </si>
  <si>
    <t xml:space="preserve">*requires assumption of no slip in 2-3 yr post-LP </t>
  </si>
  <si>
    <t>Gilbert</t>
  </si>
  <si>
    <t>Missio*</t>
  </si>
  <si>
    <t>3-Use Dec 4, 1992 table from RW Simpson</t>
  </si>
  <si>
    <t>**Using mean long-term rate (see HF polynom &amp; more.xls for mean rates at sites)</t>
  </si>
  <si>
    <t>Creep observed after LP (mm)</t>
  </si>
  <si>
    <t>Observed</t>
  </si>
  <si>
    <t>Observed - Expected</t>
  </si>
  <si>
    <r>
      <t>Expected</t>
    </r>
    <r>
      <rPr>
        <sz val="8"/>
        <rFont val="Geneva"/>
        <family val="0"/>
      </rPr>
      <t xml:space="preserve"> (at mean rate)**</t>
    </r>
  </si>
  <si>
    <t>BEST post LP sites</t>
  </si>
  <si>
    <t>LP=</t>
  </si>
  <si>
    <r>
      <t>Camell</t>
    </r>
    <r>
      <rPr>
        <vertAlign val="superscript"/>
        <sz val="9"/>
        <rFont val="Geneva"/>
        <family val="0"/>
      </rPr>
      <t>4</t>
    </r>
  </si>
  <si>
    <t>4-Includes 21±16 mm right-lateral slip triggered by LP, calculated from curb survey.</t>
  </si>
  <si>
    <r>
      <t>Parkme</t>
    </r>
    <r>
      <rPr>
        <vertAlign val="superscript"/>
        <sz val="9"/>
        <rFont val="Geneva"/>
        <family val="0"/>
      </rPr>
      <t>5</t>
    </r>
  </si>
  <si>
    <r>
      <t>PrunSG</t>
    </r>
    <r>
      <rPr>
        <vertAlign val="superscript"/>
        <sz val="9"/>
        <rFont val="Geneva"/>
        <family val="0"/>
      </rPr>
      <t>5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</si>
</sst>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dd\-mmm\-yy"/>
    <numFmt numFmtId="167" formatCode="0.0000000"/>
    <numFmt numFmtId="168" formatCode="0.000000"/>
    <numFmt numFmtId="169" formatCode="0.00000"/>
    <numFmt numFmtId="170" formatCode="0.0000"/>
  </numFmts>
  <fonts count="1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i/>
      <u val="single"/>
      <sz val="9"/>
      <name val="Geneva"/>
      <family val="0"/>
    </font>
    <font>
      <b/>
      <u val="single"/>
      <sz val="9"/>
      <name val="Geneva"/>
      <family val="0"/>
    </font>
    <font>
      <i/>
      <sz val="12"/>
      <name val="Tms Rmn"/>
      <family val="0"/>
    </font>
    <font>
      <sz val="9"/>
      <color indexed="10"/>
      <name val="Geneva"/>
      <family val="0"/>
    </font>
    <font>
      <u val="single"/>
      <sz val="9"/>
      <color indexed="12"/>
      <name val="Geneva"/>
      <family val="0"/>
    </font>
    <font>
      <sz val="10"/>
      <name val="Geneva"/>
      <family val="0"/>
    </font>
    <font>
      <i/>
      <u val="single"/>
      <sz val="9"/>
      <name val="Geneva"/>
      <family val="0"/>
    </font>
    <font>
      <b/>
      <sz val="12"/>
      <name val="Symbol"/>
      <family val="0"/>
    </font>
    <font>
      <b/>
      <sz val="12"/>
      <name val="Tms Rmn"/>
      <family val="0"/>
    </font>
    <font>
      <vertAlign val="superscript"/>
      <sz val="9"/>
      <name val="Geneva"/>
      <family val="0"/>
    </font>
    <font>
      <b/>
      <i/>
      <sz val="12"/>
      <name val="Geneva"/>
      <family val="0"/>
    </font>
    <font>
      <b/>
      <sz val="8"/>
      <name val="Geneva"/>
      <family val="0"/>
    </font>
    <font>
      <sz val="8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5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15" fontId="0" fillId="0" borderId="0" xfId="0" applyNumberFormat="1" applyAlignment="1">
      <alignment horizontal="center"/>
    </xf>
    <xf numFmtId="164" fontId="0" fillId="0" borderId="0" xfId="0" applyNumberFormat="1" applyAlignment="1">
      <alignment horizontal="right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17" fontId="0" fillId="0" borderId="0" xfId="0" applyNumberFormat="1" applyAlignment="1">
      <alignment horizontal="center"/>
    </xf>
    <xf numFmtId="165" fontId="4" fillId="0" borderId="0" xfId="0" applyNumberFormat="1" applyFont="1" applyAlignment="1">
      <alignment horizontal="center"/>
    </xf>
    <xf numFmtId="165" fontId="0" fillId="0" borderId="2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 wrapText="1"/>
    </xf>
    <xf numFmtId="165" fontId="0" fillId="0" borderId="0" xfId="0" applyNumberFormat="1" applyAlignment="1">
      <alignment horizontal="center" wrapText="1"/>
    </xf>
    <xf numFmtId="15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 wrapText="1"/>
    </xf>
    <xf numFmtId="164" fontId="7" fillId="0" borderId="0" xfId="0" applyNumberFormat="1" applyFont="1" applyAlignment="1">
      <alignment horizontal="center" wrapText="1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2" xfId="0" applyFont="1" applyBorder="1" applyAlignment="1">
      <alignment horizontal="center"/>
    </xf>
    <xf numFmtId="166" fontId="0" fillId="0" borderId="0" xfId="0" applyNumberFormat="1" applyAlignment="1">
      <alignment/>
    </xf>
    <xf numFmtId="164" fontId="0" fillId="0" borderId="2" xfId="0" applyNumberForma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165" fontId="0" fillId="0" borderId="2" xfId="0" applyNumberFormat="1" applyBorder="1" applyAlignment="1">
      <alignment horizontal="center" vertical="center" wrapText="1"/>
    </xf>
    <xf numFmtId="165" fontId="0" fillId="0" borderId="0" xfId="0" applyNumberFormat="1" applyBorder="1" applyAlignment="1">
      <alignment horizontal="center" vertical="center" wrapText="1"/>
    </xf>
    <xf numFmtId="164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65" fontId="7" fillId="0" borderId="0" xfId="0" applyNumberFormat="1" applyFont="1" applyAlignment="1">
      <alignment horizontal="center"/>
    </xf>
    <xf numFmtId="165" fontId="0" fillId="0" borderId="0" xfId="0" applyNumberFormat="1" applyAlignment="1">
      <alignment horizontal="right"/>
    </xf>
    <xf numFmtId="164" fontId="0" fillId="0" borderId="9" xfId="0" applyNumberFormat="1" applyBorder="1" applyAlignment="1">
      <alignment horizontal="center"/>
    </xf>
    <xf numFmtId="164" fontId="0" fillId="0" borderId="9" xfId="0" applyNumberFormat="1" applyBorder="1" applyAlignment="1">
      <alignment horizontal="center" vertical="center" wrapText="1"/>
    </xf>
    <xf numFmtId="165" fontId="0" fillId="0" borderId="0" xfId="0" applyNumberFormat="1" applyFont="1" applyAlignment="1">
      <alignment/>
    </xf>
    <xf numFmtId="164" fontId="6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164" fontId="6" fillId="0" borderId="4" xfId="0" applyNumberFormat="1" applyFont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7" fillId="0" borderId="9" xfId="0" applyNumberFormat="1" applyFont="1" applyBorder="1" applyAlignment="1">
      <alignment horizontal="center"/>
    </xf>
    <xf numFmtId="164" fontId="0" fillId="0" borderId="9" xfId="0" applyNumberFormat="1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165" fontId="0" fillId="0" borderId="11" xfId="0" applyNumberFormat="1" applyFont="1" applyBorder="1" applyAlignment="1">
      <alignment horizontal="center" wrapText="1"/>
    </xf>
    <xf numFmtId="15" fontId="0" fillId="0" borderId="11" xfId="0" applyNumberFormat="1" applyFont="1" applyBorder="1" applyAlignment="1">
      <alignment horizontal="center" wrapText="1"/>
    </xf>
    <xf numFmtId="164" fontId="0" fillId="0" borderId="12" xfId="0" applyNumberFormat="1" applyBorder="1" applyAlignment="1">
      <alignment horizontal="center" wrapText="1"/>
    </xf>
    <xf numFmtId="164" fontId="0" fillId="0" borderId="11" xfId="0" applyNumberFormat="1" applyBorder="1" applyAlignment="1">
      <alignment horizontal="center" wrapText="1"/>
    </xf>
    <xf numFmtId="164" fontId="0" fillId="0" borderId="13" xfId="0" applyNumberFormat="1" applyBorder="1" applyAlignment="1">
      <alignment horizontal="center" wrapText="1"/>
    </xf>
    <xf numFmtId="164" fontId="0" fillId="0" borderId="14" xfId="0" applyNumberForma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165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2" xfId="0" applyNumberFormat="1" applyBorder="1" applyAlignment="1">
      <alignment horizontal="center" wrapText="1"/>
    </xf>
    <xf numFmtId="164" fontId="0" fillId="0" borderId="9" xfId="0" applyNumberFormat="1" applyBorder="1" applyAlignment="1">
      <alignment horizontal="center" wrapText="1"/>
    </xf>
    <xf numFmtId="0" fontId="0" fillId="0" borderId="0" xfId="20" applyFont="1" applyAlignment="1">
      <alignment horizontal="center"/>
      <protection/>
    </xf>
    <xf numFmtId="0" fontId="0" fillId="0" borderId="0" xfId="20" applyFont="1" applyAlignment="1">
      <alignment horizontal="center" vertical="center" wrapText="1"/>
      <protection/>
    </xf>
    <xf numFmtId="166" fontId="0" fillId="0" borderId="0" xfId="0" applyNumberFormat="1" applyFont="1" applyAlignment="1">
      <alignment horizontal="center" vertical="center" wrapText="1"/>
    </xf>
    <xf numFmtId="164" fontId="0" fillId="0" borderId="15" xfId="0" applyNumberForma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66" fontId="0" fillId="0" borderId="0" xfId="20" applyNumberFormat="1" applyFont="1" applyAlignment="1">
      <alignment horizontal="center"/>
      <protection/>
    </xf>
    <xf numFmtId="164" fontId="9" fillId="0" borderId="15" xfId="20" applyNumberFormat="1" applyBorder="1" applyAlignment="1">
      <alignment horizontal="center"/>
      <protection/>
    </xf>
    <xf numFmtId="0" fontId="9" fillId="0" borderId="0" xfId="20" applyAlignment="1">
      <alignment horizontal="center"/>
      <protection/>
    </xf>
    <xf numFmtId="0" fontId="0" fillId="0" borderId="0" xfId="0" applyFont="1" applyAlignment="1">
      <alignment horizontal="center" vertical="center" wrapText="1"/>
    </xf>
    <xf numFmtId="165" fontId="0" fillId="0" borderId="16" xfId="0" applyNumberFormat="1" applyFont="1" applyBorder="1" applyAlignment="1">
      <alignment horizontal="center" vertical="center" wrapText="1"/>
    </xf>
    <xf numFmtId="166" fontId="0" fillId="0" borderId="16" xfId="0" applyNumberFormat="1" applyFont="1" applyBorder="1" applyAlignment="1">
      <alignment horizontal="center" vertical="center" wrapText="1"/>
    </xf>
    <xf numFmtId="1" fontId="1" fillId="0" borderId="17" xfId="0" applyNumberFormat="1" applyFont="1" applyBorder="1" applyAlignment="1">
      <alignment horizontal="center" vertical="center" wrapText="1"/>
    </xf>
    <xf numFmtId="164" fontId="0" fillId="0" borderId="16" xfId="0" applyNumberFormat="1" applyBorder="1" applyAlignment="1">
      <alignment horizontal="center" vertical="center" wrapText="1"/>
    </xf>
    <xf numFmtId="164" fontId="0" fillId="0" borderId="18" xfId="0" applyNumberFormat="1" applyBorder="1" applyAlignment="1">
      <alignment horizontal="center" vertical="center" wrapText="1"/>
    </xf>
    <xf numFmtId="164" fontId="0" fillId="0" borderId="19" xfId="0" applyNumberFormat="1" applyBorder="1" applyAlignment="1">
      <alignment horizontal="center" vertical="center" wrapText="1"/>
    </xf>
    <xf numFmtId="164" fontId="0" fillId="0" borderId="20" xfId="0" applyNumberFormat="1" applyBorder="1" applyAlignment="1">
      <alignment horizontal="center" vertical="center" wrapText="1"/>
    </xf>
    <xf numFmtId="164" fontId="0" fillId="0" borderId="16" xfId="0" applyNumberForma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 wrapText="1"/>
    </xf>
    <xf numFmtId="164" fontId="0" fillId="0" borderId="17" xfId="0" applyNumberForma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64" fontId="0" fillId="0" borderId="16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 wrapText="1"/>
    </xf>
    <xf numFmtId="15" fontId="0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 wrapText="1"/>
    </xf>
    <xf numFmtId="15" fontId="0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15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0" fillId="0" borderId="6" xfId="0" applyBorder="1" applyAlignment="1">
      <alignment horizontal="center"/>
    </xf>
    <xf numFmtId="164" fontId="0" fillId="2" borderId="9" xfId="0" applyNumberFormat="1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0" fillId="0" borderId="0" xfId="0" applyAlignment="1">
      <alignment wrapText="1"/>
    </xf>
    <xf numFmtId="164" fontId="10" fillId="0" borderId="0" xfId="0" applyNumberFormat="1" applyFont="1" applyAlignment="1">
      <alignment horizontal="center"/>
    </xf>
    <xf numFmtId="165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 wrapText="1"/>
    </xf>
    <xf numFmtId="164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/>
    </xf>
    <xf numFmtId="15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5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1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5" fillId="0" borderId="0" xfId="0" applyFont="1" applyBorder="1" applyAlignment="1">
      <alignment horizontal="left"/>
    </xf>
    <xf numFmtId="165" fontId="0" fillId="0" borderId="2" xfId="0" applyNumberFormat="1" applyBorder="1" applyAlignment="1">
      <alignment horizontal="left"/>
    </xf>
    <xf numFmtId="0" fontId="0" fillId="0" borderId="2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left" wrapText="1"/>
    </xf>
    <xf numFmtId="15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15" fontId="1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 vertical="center" wrapText="1"/>
    </xf>
    <xf numFmtId="164" fontId="12" fillId="0" borderId="0" xfId="0" applyNumberFormat="1" applyFont="1" applyAlignment="1">
      <alignment horizontal="center"/>
    </xf>
    <xf numFmtId="165" fontId="5" fillId="0" borderId="2" xfId="0" applyNumberFormat="1" applyFont="1" applyBorder="1" applyAlignment="1">
      <alignment horizontal="left"/>
    </xf>
    <xf numFmtId="2" fontId="0" fillId="0" borderId="0" xfId="0" applyNumberFormat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64" fontId="1" fillId="0" borderId="10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4" fillId="0" borderId="0" xfId="0" applyFont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10" fillId="0" borderId="0" xfId="0" applyNumberFormat="1" applyFont="1" applyAlignment="1">
      <alignment horizontal="center"/>
    </xf>
    <xf numFmtId="166" fontId="0" fillId="0" borderId="22" xfId="0" applyNumberFormat="1" applyBorder="1" applyAlignment="1">
      <alignment horizontal="left" vertical="center" wrapText="1"/>
    </xf>
    <xf numFmtId="166" fontId="0" fillId="0" borderId="16" xfId="0" applyNumberFormat="1" applyBorder="1" applyAlignment="1">
      <alignment horizontal="left" vertical="center" wrapText="1"/>
    </xf>
    <xf numFmtId="166" fontId="0" fillId="0" borderId="21" xfId="0" applyNumberForma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STADIUM93.spr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5.emf" /><Relationship Id="rId2" Type="http://schemas.openxmlformats.org/officeDocument/2006/relationships/image" Target="../media/image26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Relationship Id="rId2" Type="http://schemas.openxmlformats.org/officeDocument/2006/relationships/image" Target="../media/image28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9.emf" /><Relationship Id="rId2" Type="http://schemas.openxmlformats.org/officeDocument/2006/relationships/image" Target="../media/image31.emf" /><Relationship Id="rId3" Type="http://schemas.openxmlformats.org/officeDocument/2006/relationships/image" Target="../media/image33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0.emf" /><Relationship Id="rId2" Type="http://schemas.openxmlformats.org/officeDocument/2006/relationships/image" Target="../media/image32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4.emf" /><Relationship Id="rId2" Type="http://schemas.openxmlformats.org/officeDocument/2006/relationships/image" Target="../media/image35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Relationship Id="rId2" Type="http://schemas.openxmlformats.org/officeDocument/2006/relationships/image" Target="../media/image17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6.emf" /><Relationship Id="rId2" Type="http://schemas.openxmlformats.org/officeDocument/2006/relationships/image" Target="../media/image37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Relationship Id="rId2" Type="http://schemas.openxmlformats.org/officeDocument/2006/relationships/image" Target="../media/image19.emf" /><Relationship Id="rId3" Type="http://schemas.openxmlformats.org/officeDocument/2006/relationships/image" Target="../media/image20.emf" /><Relationship Id="rId4" Type="http://schemas.openxmlformats.org/officeDocument/2006/relationships/image" Target="../media/image38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39.emf" /><Relationship Id="rId2" Type="http://schemas.openxmlformats.org/officeDocument/2006/relationships/image" Target="../media/image40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41.emf" /><Relationship Id="rId2" Type="http://schemas.openxmlformats.org/officeDocument/2006/relationships/image" Target="../media/image4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2.emf" /><Relationship Id="rId3" Type="http://schemas.openxmlformats.org/officeDocument/2006/relationships/image" Target="../media/image13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43.emf" /><Relationship Id="rId2" Type="http://schemas.openxmlformats.org/officeDocument/2006/relationships/image" Target="../media/image44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45.emf" /><Relationship Id="rId2" Type="http://schemas.openxmlformats.org/officeDocument/2006/relationships/image" Target="../media/image46.e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47.emf" /><Relationship Id="rId2" Type="http://schemas.openxmlformats.org/officeDocument/2006/relationships/image" Target="../media/image48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49.emf" /><Relationship Id="rId2" Type="http://schemas.openxmlformats.org/officeDocument/2006/relationships/image" Target="../media/image50.emf" /><Relationship Id="rId3" Type="http://schemas.openxmlformats.org/officeDocument/2006/relationships/image" Target="../media/image51.emf" /><Relationship Id="rId4" Type="http://schemas.openxmlformats.org/officeDocument/2006/relationships/image" Target="../media/image5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Relationship Id="rId2" Type="http://schemas.openxmlformats.org/officeDocument/2006/relationships/image" Target="../media/image2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9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1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Relationship Id="rId2" Type="http://schemas.openxmlformats.org/officeDocument/2006/relationships/image" Target="../media/image24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1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13</xdr:row>
      <xdr:rowOff>85725</xdr:rowOff>
    </xdr:from>
    <xdr:to>
      <xdr:col>8</xdr:col>
      <xdr:colOff>752475</xdr:colOff>
      <xdr:row>28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752725"/>
          <a:ext cx="6172200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66675</xdr:rowOff>
    </xdr:from>
    <xdr:to>
      <xdr:col>7</xdr:col>
      <xdr:colOff>685800</xdr:colOff>
      <xdr:row>45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867275"/>
          <a:ext cx="5314950" cy="2819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0</xdr:rowOff>
    </xdr:from>
    <xdr:to>
      <xdr:col>11</xdr:col>
      <xdr:colOff>28575</xdr:colOff>
      <xdr:row>32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43225"/>
          <a:ext cx="6162675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9</xdr:col>
      <xdr:colOff>114300</xdr:colOff>
      <xdr:row>50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229225"/>
          <a:ext cx="5314950" cy="2809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12</xdr:row>
      <xdr:rowOff>0</xdr:rowOff>
    </xdr:from>
    <xdr:to>
      <xdr:col>10</xdr:col>
      <xdr:colOff>266700</xdr:colOff>
      <xdr:row>27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14600"/>
          <a:ext cx="6162675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13</xdr:col>
      <xdr:colOff>533400</xdr:colOff>
      <xdr:row>51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800600"/>
          <a:ext cx="8172450" cy="3695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219075</xdr:colOff>
      <xdr:row>40</xdr:row>
      <xdr:rowOff>66675</xdr:rowOff>
    </xdr:from>
    <xdr:to>
      <xdr:col>16</xdr:col>
      <xdr:colOff>600075</xdr:colOff>
      <xdr:row>55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6543675"/>
          <a:ext cx="6181725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8</xdr:col>
      <xdr:colOff>200025</xdr:colOff>
      <xdr:row>77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915400"/>
          <a:ext cx="7077075" cy="3305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9</xdr:col>
      <xdr:colOff>190500</xdr:colOff>
      <xdr:row>56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24025" y="6629400"/>
          <a:ext cx="6172200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10</xdr:row>
      <xdr:rowOff>0</xdr:rowOff>
    </xdr:from>
    <xdr:to>
      <xdr:col>7</xdr:col>
      <xdr:colOff>381000</xdr:colOff>
      <xdr:row>25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00200"/>
          <a:ext cx="6181725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8</xdr:col>
      <xdr:colOff>438150</xdr:colOff>
      <xdr:row>48</xdr:row>
      <xdr:rowOff>114300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86200"/>
          <a:ext cx="7067550" cy="3619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10</xdr:row>
      <xdr:rowOff>0</xdr:rowOff>
    </xdr:from>
    <xdr:to>
      <xdr:col>7</xdr:col>
      <xdr:colOff>381000</xdr:colOff>
      <xdr:row>25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09725"/>
          <a:ext cx="6181725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8</xdr:col>
      <xdr:colOff>123825</xdr:colOff>
      <xdr:row>46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95725"/>
          <a:ext cx="6753225" cy="3200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125</xdr:row>
      <xdr:rowOff>0</xdr:rowOff>
    </xdr:from>
    <xdr:to>
      <xdr:col>10</xdr:col>
      <xdr:colOff>209550</xdr:colOff>
      <xdr:row>140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431125"/>
          <a:ext cx="6172200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140</xdr:row>
      <xdr:rowOff>0</xdr:rowOff>
    </xdr:from>
    <xdr:to>
      <xdr:col>15</xdr:col>
      <xdr:colOff>304800</xdr:colOff>
      <xdr:row>166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2717125"/>
          <a:ext cx="10458450" cy="406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106</xdr:row>
      <xdr:rowOff>0</xdr:rowOff>
    </xdr:from>
    <xdr:to>
      <xdr:col>7</xdr:col>
      <xdr:colOff>381000</xdr:colOff>
      <xdr:row>121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54525"/>
          <a:ext cx="6181725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121</xdr:row>
      <xdr:rowOff>0</xdr:rowOff>
    </xdr:from>
    <xdr:to>
      <xdr:col>14</xdr:col>
      <xdr:colOff>190500</xdr:colOff>
      <xdr:row>147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440525"/>
          <a:ext cx="11791950" cy="407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13</xdr:row>
      <xdr:rowOff>57150</xdr:rowOff>
    </xdr:from>
    <xdr:to>
      <xdr:col>7</xdr:col>
      <xdr:colOff>590550</xdr:colOff>
      <xdr:row>28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828925"/>
          <a:ext cx="613410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276225</xdr:colOff>
      <xdr:row>14</xdr:row>
      <xdr:rowOff>85725</xdr:rowOff>
    </xdr:from>
    <xdr:to>
      <xdr:col>15</xdr:col>
      <xdr:colOff>76200</xdr:colOff>
      <xdr:row>32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3009900"/>
          <a:ext cx="6429375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104775</xdr:colOff>
      <xdr:row>0</xdr:row>
      <xdr:rowOff>0</xdr:rowOff>
    </xdr:from>
    <xdr:to>
      <xdr:col>15</xdr:col>
      <xdr:colOff>295275</xdr:colOff>
      <xdr:row>22</xdr:row>
      <xdr:rowOff>104775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95875" y="0"/>
          <a:ext cx="7648575" cy="424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8</xdr:col>
      <xdr:colOff>647700</xdr:colOff>
      <xdr:row>46</xdr:row>
      <xdr:rowOff>104775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5210175"/>
          <a:ext cx="7296150" cy="3038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</xdr:row>
      <xdr:rowOff>0</xdr:rowOff>
    </xdr:from>
    <xdr:to>
      <xdr:col>7</xdr:col>
      <xdr:colOff>381000</xdr:colOff>
      <xdr:row>23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6181725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8</xdr:col>
      <xdr:colOff>638175</xdr:colOff>
      <xdr:row>44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571875"/>
          <a:ext cx="7267575" cy="3238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10</xdr:row>
      <xdr:rowOff>0</xdr:rowOff>
    </xdr:from>
    <xdr:to>
      <xdr:col>8</xdr:col>
      <xdr:colOff>571500</xdr:colOff>
      <xdr:row>25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38325"/>
          <a:ext cx="6162675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10</xdr:col>
      <xdr:colOff>381000</xdr:colOff>
      <xdr:row>46</xdr:row>
      <xdr:rowOff>114300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124325"/>
          <a:ext cx="7629525" cy="3314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104</xdr:row>
      <xdr:rowOff>38100</xdr:rowOff>
    </xdr:from>
    <xdr:to>
      <xdr:col>8</xdr:col>
      <xdr:colOff>762000</xdr:colOff>
      <xdr:row>119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6583025"/>
          <a:ext cx="6181725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971550</xdr:colOff>
      <xdr:row>119</xdr:row>
      <xdr:rowOff>133350</xdr:rowOff>
    </xdr:from>
    <xdr:to>
      <xdr:col>8</xdr:col>
      <xdr:colOff>704850</xdr:colOff>
      <xdr:row>134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1550" y="18964275"/>
          <a:ext cx="6172200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15</xdr:col>
      <xdr:colOff>609600</xdr:colOff>
      <xdr:row>29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00700" y="0"/>
          <a:ext cx="7315200" cy="442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23</xdr:row>
      <xdr:rowOff>0</xdr:rowOff>
    </xdr:from>
    <xdr:to>
      <xdr:col>8</xdr:col>
      <xdr:colOff>104775</xdr:colOff>
      <xdr:row>41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71875"/>
          <a:ext cx="6762750" cy="2809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7</xdr:col>
      <xdr:colOff>390525</xdr:colOff>
      <xdr:row>23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85875"/>
          <a:ext cx="6210300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120</xdr:row>
      <xdr:rowOff>0</xdr:rowOff>
    </xdr:from>
    <xdr:to>
      <xdr:col>8</xdr:col>
      <xdr:colOff>85725</xdr:colOff>
      <xdr:row>135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469100"/>
          <a:ext cx="6181725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135</xdr:row>
      <xdr:rowOff>0</xdr:rowOff>
    </xdr:from>
    <xdr:to>
      <xdr:col>10</xdr:col>
      <xdr:colOff>314325</xdr:colOff>
      <xdr:row>154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1755100"/>
          <a:ext cx="8067675" cy="3038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21</xdr:row>
      <xdr:rowOff>47625</xdr:rowOff>
    </xdr:from>
    <xdr:to>
      <xdr:col>9</xdr:col>
      <xdr:colOff>28575</xdr:colOff>
      <xdr:row>36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29050"/>
          <a:ext cx="6191250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114300</xdr:rowOff>
    </xdr:from>
    <xdr:to>
      <xdr:col>9</xdr:col>
      <xdr:colOff>676275</xdr:colOff>
      <xdr:row>53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724525"/>
          <a:ext cx="6838950" cy="3076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124</xdr:row>
      <xdr:rowOff>0</xdr:rowOff>
    </xdr:from>
    <xdr:to>
      <xdr:col>7</xdr:col>
      <xdr:colOff>38100</xdr:colOff>
      <xdr:row>139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69175"/>
          <a:ext cx="6153150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139</xdr:row>
      <xdr:rowOff>0</xdr:rowOff>
    </xdr:from>
    <xdr:to>
      <xdr:col>8</xdr:col>
      <xdr:colOff>104775</xdr:colOff>
      <xdr:row>157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2355175"/>
          <a:ext cx="7048500" cy="2790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228600</xdr:colOff>
      <xdr:row>139</xdr:row>
      <xdr:rowOff>104775</xdr:rowOff>
    </xdr:from>
    <xdr:to>
      <xdr:col>16</xdr:col>
      <xdr:colOff>676275</xdr:colOff>
      <xdr:row>158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72325" y="22459950"/>
          <a:ext cx="7077075" cy="2790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123</xdr:row>
      <xdr:rowOff>0</xdr:rowOff>
    </xdr:from>
    <xdr:to>
      <xdr:col>14</xdr:col>
      <xdr:colOff>381000</xdr:colOff>
      <xdr:row>138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15050" y="19916775"/>
          <a:ext cx="6181725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9</xdr:row>
      <xdr:rowOff>0</xdr:rowOff>
    </xdr:from>
    <xdr:to>
      <xdr:col>7</xdr:col>
      <xdr:colOff>381000</xdr:colOff>
      <xdr:row>24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57375"/>
          <a:ext cx="6181725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6</xdr:col>
      <xdr:colOff>352425</xdr:colOff>
      <xdr:row>42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143375"/>
          <a:ext cx="5324475" cy="2809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26</xdr:row>
      <xdr:rowOff>0</xdr:rowOff>
    </xdr:from>
    <xdr:to>
      <xdr:col>6</xdr:col>
      <xdr:colOff>409575</xdr:colOff>
      <xdr:row>46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38600"/>
          <a:ext cx="5391150" cy="3143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7</xdr:col>
      <xdr:colOff>390525</xdr:colOff>
      <xdr:row>25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00200"/>
          <a:ext cx="6210300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40</xdr:row>
      <xdr:rowOff>0</xdr:rowOff>
    </xdr:from>
    <xdr:to>
      <xdr:col>7</xdr:col>
      <xdr:colOff>190500</xdr:colOff>
      <xdr:row>62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24600"/>
          <a:ext cx="6019800" cy="349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7</xdr:col>
      <xdr:colOff>390525</xdr:colOff>
      <xdr:row>40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038600"/>
          <a:ext cx="6219825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13</xdr:row>
      <xdr:rowOff>133350</xdr:rowOff>
    </xdr:from>
    <xdr:to>
      <xdr:col>9</xdr:col>
      <xdr:colOff>152400</xdr:colOff>
      <xdr:row>28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648325"/>
          <a:ext cx="6172200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7</xdr:col>
      <xdr:colOff>361950</xdr:colOff>
      <xdr:row>47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53375"/>
          <a:ext cx="5324475" cy="2809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45</xdr:row>
      <xdr:rowOff>0</xdr:rowOff>
    </xdr:from>
    <xdr:to>
      <xdr:col>6</xdr:col>
      <xdr:colOff>352425</xdr:colOff>
      <xdr:row>60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29500"/>
          <a:ext cx="6162675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7</xdr:col>
      <xdr:colOff>104775</xdr:colOff>
      <xdr:row>84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715500"/>
          <a:ext cx="6743700" cy="3705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</xdr:row>
      <xdr:rowOff>0</xdr:rowOff>
    </xdr:from>
    <xdr:to>
      <xdr:col>7</xdr:col>
      <xdr:colOff>390525</xdr:colOff>
      <xdr:row>23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6219825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6</xdr:col>
      <xdr:colOff>361950</xdr:colOff>
      <xdr:row>41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571875"/>
          <a:ext cx="5353050" cy="2809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60</xdr:row>
      <xdr:rowOff>0</xdr:rowOff>
    </xdr:from>
    <xdr:to>
      <xdr:col>9</xdr:col>
      <xdr:colOff>152400</xdr:colOff>
      <xdr:row>82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000"/>
          <a:ext cx="7572375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42</xdr:row>
      <xdr:rowOff>85725</xdr:rowOff>
    </xdr:from>
    <xdr:to>
      <xdr:col>7</xdr:col>
      <xdr:colOff>523875</xdr:colOff>
      <xdr:row>57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6867525"/>
          <a:ext cx="6181725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7"/>
  <sheetViews>
    <sheetView workbookViewId="0" topLeftCell="A1">
      <selection activeCell="D4" sqref="D4"/>
      <selection activeCell="A1" sqref="A1"/>
    </sheetView>
  </sheetViews>
  <sheetFormatPr defaultColWidth="11.00390625" defaultRowHeight="12"/>
  <cols>
    <col min="1" max="2" width="6.50390625" style="3" customWidth="1"/>
    <col min="3" max="5" width="6.125" style="3" customWidth="1"/>
    <col min="6" max="6" width="6.125" style="11" customWidth="1"/>
    <col min="7" max="7" width="6.125" style="3" customWidth="1"/>
    <col min="8" max="8" width="6.125" style="1" customWidth="1"/>
    <col min="9" max="11" width="10.875" style="3" customWidth="1"/>
    <col min="12" max="12" width="26.125" style="3" customWidth="1"/>
    <col min="13" max="20" width="10.875" style="1" customWidth="1"/>
    <col min="21" max="16384" width="10.875" style="3" customWidth="1"/>
  </cols>
  <sheetData>
    <row r="1" spans="3:19" ht="45.75" customHeight="1">
      <c r="C1" s="176" t="s">
        <v>80</v>
      </c>
      <c r="D1" s="177"/>
      <c r="E1" s="177"/>
      <c r="F1" s="178" t="s">
        <v>152</v>
      </c>
      <c r="G1" s="179"/>
      <c r="H1" s="179"/>
      <c r="I1" s="72" t="s">
        <v>81</v>
      </c>
      <c r="J1" s="71"/>
      <c r="K1" s="71"/>
      <c r="M1" s="167" t="s">
        <v>26</v>
      </c>
      <c r="N1" s="161" t="s">
        <v>27</v>
      </c>
      <c r="O1" s="161" t="s">
        <v>53</v>
      </c>
      <c r="P1" s="161" t="s">
        <v>54</v>
      </c>
      <c r="Q1" s="161" t="s">
        <v>28</v>
      </c>
      <c r="R1" s="161" t="s">
        <v>29</v>
      </c>
      <c r="S1" s="167" t="s">
        <v>128</v>
      </c>
    </row>
    <row r="2" spans="1:20" s="7" customFormat="1" ht="43.5" customHeight="1">
      <c r="A2" s="8" t="s">
        <v>82</v>
      </c>
      <c r="B2" s="15" t="s">
        <v>83</v>
      </c>
      <c r="C2" s="18" t="s">
        <v>84</v>
      </c>
      <c r="D2" s="19" t="s">
        <v>85</v>
      </c>
      <c r="E2" s="63" t="s">
        <v>86</v>
      </c>
      <c r="F2" s="65" t="s">
        <v>84</v>
      </c>
      <c r="G2" s="19" t="s">
        <v>85</v>
      </c>
      <c r="H2" s="63" t="s">
        <v>86</v>
      </c>
      <c r="I2" s="18" t="s">
        <v>154</v>
      </c>
      <c r="J2" s="19" t="s">
        <v>87</v>
      </c>
      <c r="K2" s="19" t="s">
        <v>153</v>
      </c>
      <c r="M2" s="166" t="s">
        <v>22</v>
      </c>
      <c r="N2" s="166" t="s">
        <v>20</v>
      </c>
      <c r="O2" s="166" t="s">
        <v>21</v>
      </c>
      <c r="P2" s="166" t="s">
        <v>23</v>
      </c>
      <c r="Q2" s="166" t="s">
        <v>24</v>
      </c>
      <c r="R2" s="166" t="s">
        <v>25</v>
      </c>
      <c r="S2" s="166" t="s">
        <v>30</v>
      </c>
      <c r="T2" s="89" t="s">
        <v>32</v>
      </c>
    </row>
    <row r="3" spans="1:11" ht="12.75">
      <c r="A3" s="3">
        <v>1.86</v>
      </c>
      <c r="B3" s="3" t="s">
        <v>88</v>
      </c>
      <c r="C3" s="117">
        <v>5.1</v>
      </c>
      <c r="D3" s="10">
        <v>5.1</v>
      </c>
      <c r="E3" s="10" t="s">
        <v>89</v>
      </c>
      <c r="F3" s="66">
        <v>5</v>
      </c>
      <c r="G3" s="12">
        <v>5</v>
      </c>
      <c r="H3" s="67" t="s">
        <v>131</v>
      </c>
      <c r="I3" s="9">
        <v>1968.333</v>
      </c>
      <c r="J3" s="3">
        <v>1993.058</v>
      </c>
      <c r="K3" s="10" t="s">
        <v>89</v>
      </c>
    </row>
    <row r="4" spans="1:20" ht="12.75">
      <c r="A4" s="3">
        <v>4.49</v>
      </c>
      <c r="B4" s="3" t="s">
        <v>90</v>
      </c>
      <c r="C4" s="11">
        <v>4.8</v>
      </c>
      <c r="D4" s="12">
        <v>4.4</v>
      </c>
      <c r="E4" s="12">
        <v>5.2</v>
      </c>
      <c r="F4" s="11">
        <v>4.8</v>
      </c>
      <c r="G4" s="12">
        <v>4.8</v>
      </c>
      <c r="H4" s="60">
        <v>5.7</v>
      </c>
      <c r="I4" s="13">
        <v>1980.609</v>
      </c>
      <c r="J4" s="14">
        <v>1989.866</v>
      </c>
      <c r="K4" s="14">
        <v>1999.89</v>
      </c>
      <c r="M4" s="1">
        <v>4.4</v>
      </c>
      <c r="N4" s="1">
        <v>4.8</v>
      </c>
      <c r="O4" s="1">
        <v>4</v>
      </c>
      <c r="P4" s="1">
        <v>4.9</v>
      </c>
      <c r="Q4" s="1">
        <v>5.5</v>
      </c>
      <c r="R4" s="1">
        <v>5.2</v>
      </c>
      <c r="S4" s="1" t="s">
        <v>31</v>
      </c>
      <c r="T4" s="1" t="s">
        <v>33</v>
      </c>
    </row>
    <row r="5" spans="1:20" s="7" customFormat="1" ht="51.75" customHeight="1">
      <c r="A5" s="7">
        <v>7.25</v>
      </c>
      <c r="B5" s="7" t="s">
        <v>91</v>
      </c>
      <c r="C5" s="52" t="s">
        <v>89</v>
      </c>
      <c r="D5" s="53">
        <v>5.5</v>
      </c>
      <c r="E5" s="53" t="s">
        <v>89</v>
      </c>
      <c r="F5" s="52" t="s">
        <v>131</v>
      </c>
      <c r="G5" s="53" t="s">
        <v>131</v>
      </c>
      <c r="H5" s="53" t="s">
        <v>131</v>
      </c>
      <c r="I5" s="54">
        <v>1975.1</v>
      </c>
      <c r="J5" s="55">
        <v>1982.2</v>
      </c>
      <c r="K5" s="55" t="s">
        <v>89</v>
      </c>
      <c r="L5" s="7" t="s">
        <v>92</v>
      </c>
      <c r="M5" s="89"/>
      <c r="N5" s="89"/>
      <c r="O5" s="89"/>
      <c r="P5" s="89"/>
      <c r="Q5" s="89"/>
      <c r="R5" s="89"/>
      <c r="S5" s="89"/>
      <c r="T5" s="89"/>
    </row>
    <row r="6" spans="1:18" ht="12.75">
      <c r="A6" s="3">
        <v>8.37</v>
      </c>
      <c r="B6" s="3" t="s">
        <v>93</v>
      </c>
      <c r="C6" s="9" t="s">
        <v>89</v>
      </c>
      <c r="D6" s="10" t="s">
        <v>89</v>
      </c>
      <c r="E6" s="10">
        <v>5.1</v>
      </c>
      <c r="F6" s="9" t="s">
        <v>89</v>
      </c>
      <c r="G6" s="10" t="s">
        <v>89</v>
      </c>
      <c r="H6" s="120">
        <v>4.9</v>
      </c>
      <c r="I6" s="9" t="s">
        <v>89</v>
      </c>
      <c r="J6" s="2">
        <v>1989.748</v>
      </c>
      <c r="K6" s="2">
        <v>1999.677</v>
      </c>
      <c r="P6" s="1">
        <v>5.6</v>
      </c>
      <c r="Q6" s="1">
        <v>4.6</v>
      </c>
      <c r="R6" s="1">
        <v>5.1</v>
      </c>
    </row>
    <row r="7" spans="1:18" ht="12.75">
      <c r="A7" s="3">
        <v>10.83</v>
      </c>
      <c r="B7" s="3" t="s">
        <v>94</v>
      </c>
      <c r="C7" s="9" t="s">
        <v>89</v>
      </c>
      <c r="D7" s="10" t="s">
        <v>89</v>
      </c>
      <c r="E7" s="10">
        <v>4.4</v>
      </c>
      <c r="F7" s="9" t="s">
        <v>89</v>
      </c>
      <c r="G7" s="10" t="s">
        <v>89</v>
      </c>
      <c r="H7" s="60">
        <v>4.4</v>
      </c>
      <c r="I7" s="20" t="s">
        <v>89</v>
      </c>
      <c r="J7" s="2">
        <v>1989.748</v>
      </c>
      <c r="K7" s="2">
        <v>1999.868</v>
      </c>
      <c r="P7" s="1">
        <v>4.9</v>
      </c>
      <c r="Q7" s="1">
        <v>3.9</v>
      </c>
      <c r="R7" s="1">
        <v>4.4</v>
      </c>
    </row>
    <row r="8" spans="1:11" ht="12.75">
      <c r="A8" s="3">
        <v>17.82</v>
      </c>
      <c r="B8" s="3" t="s">
        <v>95</v>
      </c>
      <c r="C8" s="9">
        <v>4.7</v>
      </c>
      <c r="D8" s="10">
        <v>4.7</v>
      </c>
      <c r="E8" s="10">
        <v>4.7</v>
      </c>
      <c r="F8" s="119">
        <v>4.6</v>
      </c>
      <c r="G8" s="10" t="s">
        <v>89</v>
      </c>
      <c r="H8" s="118">
        <v>4.6</v>
      </c>
      <c r="I8" s="13">
        <v>1966.912</v>
      </c>
      <c r="J8" s="2">
        <v>1988.415</v>
      </c>
      <c r="K8" s="2">
        <v>1999.658</v>
      </c>
    </row>
    <row r="9" spans="1:19" ht="12.75">
      <c r="A9" s="3">
        <v>20.28</v>
      </c>
      <c r="B9" s="3" t="s">
        <v>96</v>
      </c>
      <c r="C9" s="9">
        <v>3.6</v>
      </c>
      <c r="D9" s="10">
        <v>3.4</v>
      </c>
      <c r="E9" s="10">
        <v>3.9</v>
      </c>
      <c r="F9" s="11">
        <v>3.7</v>
      </c>
      <c r="G9" s="10">
        <v>3.4</v>
      </c>
      <c r="H9" s="60">
        <v>3.9</v>
      </c>
      <c r="I9" s="24">
        <v>1979.31</v>
      </c>
      <c r="J9" s="2">
        <v>1989.87</v>
      </c>
      <c r="K9" s="2">
        <v>1999.622</v>
      </c>
      <c r="M9" s="1">
        <v>3.3</v>
      </c>
      <c r="N9" s="1">
        <v>3.1</v>
      </c>
      <c r="O9" s="1">
        <v>3.6</v>
      </c>
      <c r="P9" s="1">
        <v>4</v>
      </c>
      <c r="Q9" s="1">
        <v>3.8</v>
      </c>
      <c r="R9" s="1">
        <v>3.9</v>
      </c>
      <c r="S9" s="1" t="s">
        <v>40</v>
      </c>
    </row>
    <row r="10" spans="1:12" ht="12.75">
      <c r="A10" s="3">
        <v>20.84</v>
      </c>
      <c r="B10" s="3" t="s">
        <v>97</v>
      </c>
      <c r="C10" s="9">
        <v>3.8</v>
      </c>
      <c r="D10" s="10">
        <v>3.8</v>
      </c>
      <c r="E10" s="10" t="s">
        <v>89</v>
      </c>
      <c r="F10" s="11">
        <v>3.8</v>
      </c>
      <c r="G10" s="10" t="s">
        <v>89</v>
      </c>
      <c r="H10" s="68">
        <v>4.1</v>
      </c>
      <c r="I10" s="13">
        <v>1974.258</v>
      </c>
      <c r="J10" s="58">
        <v>1994.118</v>
      </c>
      <c r="K10" s="2">
        <v>1999.696</v>
      </c>
      <c r="L10" s="3" t="s">
        <v>98</v>
      </c>
    </row>
    <row r="11" spans="1:17" ht="12.75">
      <c r="A11" s="3">
        <v>23.92</v>
      </c>
      <c r="B11" s="3" t="s">
        <v>99</v>
      </c>
      <c r="C11" s="9" t="s">
        <v>89</v>
      </c>
      <c r="D11" s="10" t="s">
        <v>89</v>
      </c>
      <c r="E11" s="10">
        <v>3.8</v>
      </c>
      <c r="F11" s="9" t="s">
        <v>89</v>
      </c>
      <c r="G11" s="10" t="s">
        <v>89</v>
      </c>
      <c r="H11" s="69">
        <v>3.7</v>
      </c>
      <c r="I11" s="9" t="s">
        <v>89</v>
      </c>
      <c r="J11" s="14">
        <v>1993.112</v>
      </c>
      <c r="K11" s="2">
        <v>1999.89</v>
      </c>
      <c r="Q11" s="1">
        <v>3.2</v>
      </c>
    </row>
    <row r="12" spans="1:19" ht="12.75">
      <c r="A12" s="3">
        <v>25.98</v>
      </c>
      <c r="B12" s="3" t="s">
        <v>100</v>
      </c>
      <c r="C12" s="9">
        <v>3.7</v>
      </c>
      <c r="D12" s="1">
        <v>4.3</v>
      </c>
      <c r="E12" s="1">
        <v>3.1</v>
      </c>
      <c r="F12" s="11">
        <v>3.6</v>
      </c>
      <c r="G12" s="10" t="s">
        <v>89</v>
      </c>
      <c r="H12" s="60">
        <v>3.2</v>
      </c>
      <c r="I12" s="50">
        <v>1977.345</v>
      </c>
      <c r="J12" s="2">
        <v>1988.358</v>
      </c>
      <c r="K12" s="2">
        <v>1999.696</v>
      </c>
      <c r="M12" s="1">
        <v>4.3</v>
      </c>
      <c r="P12" s="1">
        <v>3</v>
      </c>
      <c r="Q12" s="1">
        <v>3.1</v>
      </c>
      <c r="R12" s="1">
        <v>3.1</v>
      </c>
      <c r="S12" s="1" t="s">
        <v>41</v>
      </c>
    </row>
    <row r="13" spans="1:19" ht="12.75">
      <c r="A13" s="3">
        <v>27.81</v>
      </c>
      <c r="B13" s="3" t="s">
        <v>101</v>
      </c>
      <c r="C13" s="9">
        <v>3.7</v>
      </c>
      <c r="D13" s="10">
        <v>3.7</v>
      </c>
      <c r="E13" s="10">
        <v>3.7</v>
      </c>
      <c r="F13" s="11">
        <v>3.9</v>
      </c>
      <c r="G13" s="10" t="s">
        <v>89</v>
      </c>
      <c r="H13" s="60">
        <v>3.9</v>
      </c>
      <c r="I13" s="13">
        <v>1974.274</v>
      </c>
      <c r="J13" s="2">
        <v>1988.358</v>
      </c>
      <c r="K13" s="2">
        <v>1999.66</v>
      </c>
      <c r="M13" s="1">
        <v>3.7</v>
      </c>
      <c r="P13" s="1">
        <v>2.6</v>
      </c>
      <c r="Q13" s="1">
        <v>5</v>
      </c>
      <c r="R13" s="1">
        <v>3.7</v>
      </c>
      <c r="S13" s="1" t="s">
        <v>42</v>
      </c>
    </row>
    <row r="14" spans="1:18" ht="12.75">
      <c r="A14" s="3">
        <v>33.39</v>
      </c>
      <c r="B14" s="3" t="s">
        <v>102</v>
      </c>
      <c r="C14" s="9" t="s">
        <v>89</v>
      </c>
      <c r="D14" s="10" t="s">
        <v>89</v>
      </c>
      <c r="E14" s="12">
        <v>3.6</v>
      </c>
      <c r="F14" s="9" t="s">
        <v>89</v>
      </c>
      <c r="G14" s="10" t="s">
        <v>89</v>
      </c>
      <c r="H14" s="60">
        <v>3.2</v>
      </c>
      <c r="I14" s="9" t="s">
        <v>89</v>
      </c>
      <c r="J14" s="2">
        <v>1989.693</v>
      </c>
      <c r="K14" s="2">
        <v>1999.888</v>
      </c>
      <c r="P14" s="1">
        <v>5.3</v>
      </c>
      <c r="Q14" s="1">
        <v>1.8</v>
      </c>
      <c r="R14" s="1">
        <v>3.6</v>
      </c>
    </row>
    <row r="15" spans="1:17" ht="12.75">
      <c r="A15" s="3">
        <v>36.55</v>
      </c>
      <c r="B15" s="3" t="s">
        <v>103</v>
      </c>
      <c r="C15" s="9" t="s">
        <v>89</v>
      </c>
      <c r="D15" s="10" t="s">
        <v>89</v>
      </c>
      <c r="E15" s="1">
        <v>6</v>
      </c>
      <c r="F15" s="9" t="s">
        <v>89</v>
      </c>
      <c r="G15" s="10" t="s">
        <v>89</v>
      </c>
      <c r="H15" s="60">
        <v>5.9</v>
      </c>
      <c r="I15" s="9" t="s">
        <v>89</v>
      </c>
      <c r="J15" s="2">
        <v>1993.389</v>
      </c>
      <c r="K15" s="2">
        <v>1999.679</v>
      </c>
      <c r="Q15" s="1">
        <v>6.4</v>
      </c>
    </row>
    <row r="16" spans="1:17" ht="12.75">
      <c r="A16" s="49">
        <v>41.11</v>
      </c>
      <c r="B16" s="1" t="s">
        <v>104</v>
      </c>
      <c r="C16" s="9" t="s">
        <v>89</v>
      </c>
      <c r="D16" s="10" t="s">
        <v>89</v>
      </c>
      <c r="E16" s="3">
        <v>5.8</v>
      </c>
      <c r="F16" s="9" t="s">
        <v>89</v>
      </c>
      <c r="G16" s="10" t="s">
        <v>89</v>
      </c>
      <c r="H16" s="60">
        <v>5.4</v>
      </c>
      <c r="I16" s="9" t="s">
        <v>89</v>
      </c>
      <c r="J16" s="2">
        <v>1992.62</v>
      </c>
      <c r="K16" s="2">
        <v>1999.66</v>
      </c>
      <c r="Q16" s="1">
        <v>4.4</v>
      </c>
    </row>
    <row r="17" spans="1:20" ht="12.75">
      <c r="A17" s="3">
        <v>43.22</v>
      </c>
      <c r="B17" s="3" t="s">
        <v>105</v>
      </c>
      <c r="C17" s="9">
        <v>4.8</v>
      </c>
      <c r="D17" s="10">
        <v>4.6</v>
      </c>
      <c r="E17" s="10">
        <v>4.9</v>
      </c>
      <c r="F17" s="11">
        <v>5</v>
      </c>
      <c r="G17" s="10">
        <v>4.9</v>
      </c>
      <c r="H17" s="60">
        <v>5.2</v>
      </c>
      <c r="I17" s="13">
        <v>1980.481</v>
      </c>
      <c r="J17" s="2">
        <v>1989.748</v>
      </c>
      <c r="K17" s="2">
        <v>1999.83</v>
      </c>
      <c r="M17" s="1">
        <v>4.6</v>
      </c>
      <c r="N17" s="1">
        <v>4.2</v>
      </c>
      <c r="O17" s="1">
        <v>5</v>
      </c>
      <c r="P17" s="1">
        <v>4.8</v>
      </c>
      <c r="Q17" s="1">
        <v>5</v>
      </c>
      <c r="R17" s="1">
        <v>4.7</v>
      </c>
      <c r="S17" s="1" t="s">
        <v>31</v>
      </c>
      <c r="T17" s="1" t="s">
        <v>34</v>
      </c>
    </row>
    <row r="18" spans="1:20" ht="12.75">
      <c r="A18" s="3">
        <v>44.56</v>
      </c>
      <c r="B18" s="3" t="s">
        <v>106</v>
      </c>
      <c r="C18" s="9">
        <v>4.3</v>
      </c>
      <c r="D18" s="10">
        <v>4.9</v>
      </c>
      <c r="E18" s="10">
        <v>3.7</v>
      </c>
      <c r="F18" s="11">
        <v>4.4</v>
      </c>
      <c r="G18" s="10">
        <v>4.9</v>
      </c>
      <c r="H18" s="60">
        <v>4.2</v>
      </c>
      <c r="I18" s="13">
        <v>1980.478</v>
      </c>
      <c r="J18" s="2">
        <v>1989.748</v>
      </c>
      <c r="K18" s="2">
        <v>1999.83</v>
      </c>
      <c r="M18" s="1">
        <v>4.9</v>
      </c>
      <c r="N18" s="1">
        <v>4.7</v>
      </c>
      <c r="O18" s="1">
        <v>5</v>
      </c>
      <c r="P18" s="1">
        <v>3.5</v>
      </c>
      <c r="Q18" s="1">
        <v>4</v>
      </c>
      <c r="R18" s="1">
        <v>3.7</v>
      </c>
      <c r="S18" s="1" t="s">
        <v>35</v>
      </c>
      <c r="T18" s="1" t="s">
        <v>36</v>
      </c>
    </row>
    <row r="19" spans="1:11" ht="12.75">
      <c r="A19" s="3">
        <v>44.72</v>
      </c>
      <c r="B19" s="3" t="s">
        <v>107</v>
      </c>
      <c r="C19" s="9">
        <v>4.5</v>
      </c>
      <c r="D19" s="10" t="s">
        <v>89</v>
      </c>
      <c r="E19" s="10" t="s">
        <v>89</v>
      </c>
      <c r="F19" s="9" t="s">
        <v>89</v>
      </c>
      <c r="G19" s="10" t="s">
        <v>89</v>
      </c>
      <c r="H19" s="10" t="s">
        <v>89</v>
      </c>
      <c r="I19" s="13">
        <v>1971.186</v>
      </c>
      <c r="J19" s="2">
        <v>1993.066</v>
      </c>
      <c r="K19" s="2" t="s">
        <v>89</v>
      </c>
    </row>
    <row r="20" spans="1:11" ht="12.75">
      <c r="A20" s="3">
        <v>45.64</v>
      </c>
      <c r="B20" s="3" t="s">
        <v>18</v>
      </c>
      <c r="C20" s="9">
        <v>4.1</v>
      </c>
      <c r="D20" s="10">
        <v>4.6</v>
      </c>
      <c r="E20" s="10">
        <v>2.8</v>
      </c>
      <c r="F20" s="11">
        <v>4</v>
      </c>
      <c r="G20" s="10">
        <v>4.6</v>
      </c>
      <c r="H20" s="10">
        <v>2.5</v>
      </c>
      <c r="I20" s="9">
        <v>1977.074</v>
      </c>
      <c r="J20" s="3">
        <v>1992.809</v>
      </c>
      <c r="K20" s="3">
        <v>1999.677</v>
      </c>
    </row>
    <row r="21" spans="1:17" ht="12.75">
      <c r="A21" s="3">
        <v>47.72</v>
      </c>
      <c r="B21" s="3" t="s">
        <v>108</v>
      </c>
      <c r="C21" s="9" t="s">
        <v>89</v>
      </c>
      <c r="D21" s="10" t="s">
        <v>89</v>
      </c>
      <c r="E21" s="10">
        <v>6.8</v>
      </c>
      <c r="F21" s="9" t="s">
        <v>89</v>
      </c>
      <c r="G21" s="10" t="s">
        <v>89</v>
      </c>
      <c r="H21" s="60">
        <v>6.7</v>
      </c>
      <c r="I21" s="9" t="s">
        <v>89</v>
      </c>
      <c r="J21" s="2">
        <v>1994.589</v>
      </c>
      <c r="K21" s="2">
        <v>1999.677</v>
      </c>
      <c r="Q21" s="1">
        <v>6.8</v>
      </c>
    </row>
    <row r="22" spans="1:11" ht="12.75">
      <c r="A22" s="3">
        <v>50.15</v>
      </c>
      <c r="B22" s="3" t="s">
        <v>109</v>
      </c>
      <c r="C22" s="9">
        <v>4.4</v>
      </c>
      <c r="D22" s="10">
        <v>4.6</v>
      </c>
      <c r="E22" s="10">
        <v>3.6</v>
      </c>
      <c r="F22" s="9" t="s">
        <v>89</v>
      </c>
      <c r="G22" s="10" t="s">
        <v>89</v>
      </c>
      <c r="H22" s="60">
        <v>3.5</v>
      </c>
      <c r="I22" s="13">
        <v>1970.074</v>
      </c>
      <c r="J22" s="2">
        <v>1992.866</v>
      </c>
      <c r="K22" s="2">
        <v>1999.677</v>
      </c>
    </row>
    <row r="23" spans="1:17" ht="12" customHeight="1">
      <c r="A23" s="49">
        <v>52.6</v>
      </c>
      <c r="B23" s="3" t="s">
        <v>110</v>
      </c>
      <c r="C23" s="9" t="s">
        <v>89</v>
      </c>
      <c r="D23" s="10" t="s">
        <v>89</v>
      </c>
      <c r="E23" s="10">
        <v>5.1</v>
      </c>
      <c r="F23" s="9" t="s">
        <v>89</v>
      </c>
      <c r="G23" s="10" t="s">
        <v>89</v>
      </c>
      <c r="H23" s="60">
        <v>5.1</v>
      </c>
      <c r="I23" s="9" t="s">
        <v>89</v>
      </c>
      <c r="J23" s="2">
        <v>1994.592</v>
      </c>
      <c r="K23" s="2">
        <v>1999.696</v>
      </c>
      <c r="Q23" s="1">
        <v>5.1</v>
      </c>
    </row>
    <row r="24" spans="1:20" ht="12.75">
      <c r="A24" s="3">
        <v>55.65</v>
      </c>
      <c r="B24" s="3" t="s">
        <v>111</v>
      </c>
      <c r="C24" s="9">
        <v>4.9</v>
      </c>
      <c r="D24" s="10">
        <v>4.4</v>
      </c>
      <c r="E24" s="10">
        <v>5.4</v>
      </c>
      <c r="F24" s="11">
        <v>5.2</v>
      </c>
      <c r="G24" s="10">
        <v>4.6</v>
      </c>
      <c r="H24" s="60">
        <v>6</v>
      </c>
      <c r="I24" s="13">
        <v>1979.729</v>
      </c>
      <c r="J24" s="2">
        <v>1989.808</v>
      </c>
      <c r="K24" s="2">
        <v>1999.83</v>
      </c>
      <c r="M24" s="1">
        <v>4.4</v>
      </c>
      <c r="N24" s="1">
        <v>4.4</v>
      </c>
      <c r="O24" s="1">
        <v>4.4</v>
      </c>
      <c r="P24" s="1">
        <v>5.7</v>
      </c>
      <c r="Q24" s="1">
        <v>5.1</v>
      </c>
      <c r="R24" s="1">
        <v>5.4</v>
      </c>
      <c r="S24" s="1" t="s">
        <v>37</v>
      </c>
      <c r="T24" s="1" t="s">
        <v>38</v>
      </c>
    </row>
    <row r="25" spans="1:19" ht="12.75">
      <c r="A25" s="3">
        <v>59.09</v>
      </c>
      <c r="B25" s="3" t="s">
        <v>112</v>
      </c>
      <c r="C25" s="9">
        <v>4.8</v>
      </c>
      <c r="D25" s="10">
        <v>5.6</v>
      </c>
      <c r="E25" s="10">
        <v>4.4</v>
      </c>
      <c r="F25" s="11">
        <v>4.7</v>
      </c>
      <c r="G25" s="10">
        <v>5.5</v>
      </c>
      <c r="H25" s="68">
        <v>5.4</v>
      </c>
      <c r="I25" s="13">
        <v>1983.759</v>
      </c>
      <c r="J25" s="2">
        <v>1988.847</v>
      </c>
      <c r="K25" s="2">
        <v>1999.679</v>
      </c>
      <c r="O25" s="1">
        <v>6.6</v>
      </c>
      <c r="P25" s="1">
        <v>2.4</v>
      </c>
      <c r="Q25" s="1">
        <v>6.6</v>
      </c>
      <c r="R25" s="1">
        <v>4.4</v>
      </c>
      <c r="S25" s="1" t="s">
        <v>43</v>
      </c>
    </row>
    <row r="26" spans="1:20" ht="12.75">
      <c r="A26" s="3">
        <v>62.25</v>
      </c>
      <c r="B26" s="3" t="s">
        <v>113</v>
      </c>
      <c r="C26" s="9">
        <v>4.6</v>
      </c>
      <c r="D26" s="10">
        <v>4.6</v>
      </c>
      <c r="E26" s="10">
        <v>4.5</v>
      </c>
      <c r="F26" s="70">
        <v>4.7</v>
      </c>
      <c r="G26" s="10">
        <v>5.4</v>
      </c>
      <c r="H26" s="60">
        <v>5</v>
      </c>
      <c r="I26" s="13">
        <v>1979.726</v>
      </c>
      <c r="J26" s="2">
        <v>1989.808</v>
      </c>
      <c r="K26" s="2">
        <v>1999.888</v>
      </c>
      <c r="M26" s="1">
        <v>4.6</v>
      </c>
      <c r="N26" s="1">
        <v>4.6</v>
      </c>
      <c r="O26" s="1">
        <v>4.7</v>
      </c>
      <c r="P26" s="1">
        <v>4.4</v>
      </c>
      <c r="Q26" s="1">
        <v>4.7</v>
      </c>
      <c r="R26" s="1">
        <v>4.5</v>
      </c>
      <c r="S26" s="1" t="s">
        <v>39</v>
      </c>
      <c r="T26" s="1" t="s">
        <v>38</v>
      </c>
    </row>
    <row r="27" spans="1:19" ht="12.75">
      <c r="A27" s="3">
        <v>62.64</v>
      </c>
      <c r="B27" s="3" t="s">
        <v>114</v>
      </c>
      <c r="C27" s="11">
        <v>5</v>
      </c>
      <c r="D27" s="10">
        <v>4.9</v>
      </c>
      <c r="E27" s="10">
        <v>5.2</v>
      </c>
      <c r="F27" s="11">
        <v>5.1</v>
      </c>
      <c r="G27" s="10" t="s">
        <v>89</v>
      </c>
      <c r="H27" s="60">
        <v>5.3</v>
      </c>
      <c r="I27" s="13">
        <v>1982.041</v>
      </c>
      <c r="J27" s="2">
        <v>1994.627</v>
      </c>
      <c r="K27" s="2">
        <v>1999.679</v>
      </c>
      <c r="Q27" s="1">
        <v>5.2</v>
      </c>
      <c r="S27" s="1" t="s">
        <v>44</v>
      </c>
    </row>
    <row r="28" spans="1:17" ht="12.75">
      <c r="A28" s="49">
        <v>63.1</v>
      </c>
      <c r="B28" s="3" t="s">
        <v>115</v>
      </c>
      <c r="C28" s="9" t="s">
        <v>89</v>
      </c>
      <c r="D28" s="10" t="s">
        <v>89</v>
      </c>
      <c r="E28" s="10">
        <v>6.5</v>
      </c>
      <c r="F28" s="9" t="s">
        <v>89</v>
      </c>
      <c r="G28" s="10" t="s">
        <v>89</v>
      </c>
      <c r="H28" s="60">
        <v>7.2</v>
      </c>
      <c r="I28" s="9" t="s">
        <v>89</v>
      </c>
      <c r="J28" s="2">
        <v>1993.019</v>
      </c>
      <c r="K28" s="2">
        <v>1999.679</v>
      </c>
      <c r="Q28" s="1">
        <v>6.7</v>
      </c>
    </row>
    <row r="29" spans="1:18" ht="12.75">
      <c r="A29" s="3">
        <v>65.29</v>
      </c>
      <c r="B29" s="3" t="s">
        <v>116</v>
      </c>
      <c r="C29" s="9" t="s">
        <v>89</v>
      </c>
      <c r="D29" s="10" t="s">
        <v>89</v>
      </c>
      <c r="E29" s="10">
        <v>4.7</v>
      </c>
      <c r="F29" s="9" t="s">
        <v>89</v>
      </c>
      <c r="G29" s="10" t="s">
        <v>89</v>
      </c>
      <c r="H29" s="60">
        <v>5.1</v>
      </c>
      <c r="I29" s="9" t="s">
        <v>89</v>
      </c>
      <c r="J29" s="58">
        <v>1989.216</v>
      </c>
      <c r="K29" s="2">
        <v>1999.696</v>
      </c>
      <c r="P29" s="1">
        <v>3.8</v>
      </c>
      <c r="Q29" s="1">
        <v>5.6</v>
      </c>
      <c r="R29" s="1">
        <v>4.7</v>
      </c>
    </row>
    <row r="30" spans="1:18" ht="12.75">
      <c r="A30" s="3">
        <v>66.29</v>
      </c>
      <c r="B30" s="3" t="s">
        <v>117</v>
      </c>
      <c r="C30" s="9" t="s">
        <v>89</v>
      </c>
      <c r="D30" s="10" t="s">
        <v>89</v>
      </c>
      <c r="E30" s="12">
        <v>3</v>
      </c>
      <c r="F30" s="9" t="s">
        <v>89</v>
      </c>
      <c r="G30" s="10" t="s">
        <v>89</v>
      </c>
      <c r="H30" s="60">
        <v>3.7</v>
      </c>
      <c r="I30" s="9" t="s">
        <v>89</v>
      </c>
      <c r="J30" s="2">
        <v>1989.844</v>
      </c>
      <c r="K30" s="2">
        <v>1999.849</v>
      </c>
      <c r="P30" s="1">
        <v>-0.6</v>
      </c>
      <c r="Q30" s="1">
        <v>6.4</v>
      </c>
      <c r="R30" s="1">
        <v>3</v>
      </c>
    </row>
    <row r="31" spans="1:18" ht="12.75">
      <c r="A31" s="3">
        <v>66.67</v>
      </c>
      <c r="B31" s="3" t="s">
        <v>118</v>
      </c>
      <c r="C31" s="9" t="s">
        <v>89</v>
      </c>
      <c r="D31" s="10" t="s">
        <v>89</v>
      </c>
      <c r="E31" s="10">
        <v>4.3</v>
      </c>
      <c r="F31" s="9" t="s">
        <v>89</v>
      </c>
      <c r="G31" s="10" t="s">
        <v>89</v>
      </c>
      <c r="H31" s="60">
        <v>5.8</v>
      </c>
      <c r="I31" s="9" t="s">
        <v>89</v>
      </c>
      <c r="J31" s="2">
        <v>1992.262</v>
      </c>
      <c r="K31" s="2">
        <v>1999.849</v>
      </c>
      <c r="P31" s="1">
        <v>0.4</v>
      </c>
      <c r="Q31" s="1">
        <v>6.2</v>
      </c>
      <c r="R31" s="1">
        <v>4.3</v>
      </c>
    </row>
    <row r="32" spans="1:19" ht="12.75">
      <c r="A32" s="3">
        <v>67.02</v>
      </c>
      <c r="B32" s="3" t="s">
        <v>119</v>
      </c>
      <c r="C32" s="9">
        <v>6.4</v>
      </c>
      <c r="D32" s="10">
        <v>7.1</v>
      </c>
      <c r="E32" s="10">
        <v>5.1</v>
      </c>
      <c r="F32" s="11">
        <v>6.8</v>
      </c>
      <c r="G32" s="10" t="s">
        <v>89</v>
      </c>
      <c r="H32" s="60">
        <v>5.7</v>
      </c>
      <c r="I32" s="13">
        <v>1982.46</v>
      </c>
      <c r="J32" s="2">
        <v>1993.438</v>
      </c>
      <c r="K32" s="2">
        <v>1999.699</v>
      </c>
      <c r="Q32" s="1">
        <v>6.6</v>
      </c>
      <c r="S32" s="1" t="s">
        <v>45</v>
      </c>
    </row>
    <row r="33" spans="1:17" ht="12.75">
      <c r="A33" s="3">
        <v>68.45</v>
      </c>
      <c r="B33" s="3" t="s">
        <v>120</v>
      </c>
      <c r="C33" s="9" t="s">
        <v>89</v>
      </c>
      <c r="D33" s="10" t="s">
        <v>89</v>
      </c>
      <c r="E33" s="10">
        <v>2.6</v>
      </c>
      <c r="F33" s="9" t="s">
        <v>89</v>
      </c>
      <c r="G33" s="10" t="s">
        <v>89</v>
      </c>
      <c r="H33" s="60">
        <v>2.9</v>
      </c>
      <c r="I33" s="9" t="s">
        <v>89</v>
      </c>
      <c r="J33" s="2">
        <v>1993.189</v>
      </c>
      <c r="K33" s="2">
        <v>1999.699</v>
      </c>
      <c r="Q33" s="1">
        <v>3.5</v>
      </c>
    </row>
    <row r="34" spans="2:11" ht="12.75">
      <c r="B34" s="10"/>
      <c r="C34" s="10"/>
      <c r="D34" s="10"/>
      <c r="E34" s="10"/>
      <c r="G34" s="10"/>
      <c r="H34" s="12"/>
      <c r="I34" s="10"/>
      <c r="J34" s="10"/>
      <c r="K34" s="10"/>
    </row>
    <row r="35" spans="2:11" ht="12.75">
      <c r="B35" s="10"/>
      <c r="C35" s="10"/>
      <c r="D35" s="10"/>
      <c r="E35" s="10"/>
      <c r="G35" s="10"/>
      <c r="H35" s="12"/>
      <c r="I35" s="10"/>
      <c r="J35" s="10"/>
      <c r="K35" s="10"/>
    </row>
    <row r="36" spans="2:11" ht="12.75">
      <c r="B36" s="10"/>
      <c r="C36" s="10"/>
      <c r="D36" s="10"/>
      <c r="E36" s="10"/>
      <c r="G36" s="10"/>
      <c r="H36" s="12"/>
      <c r="I36" s="10"/>
      <c r="J36" s="10"/>
      <c r="K36" s="10"/>
    </row>
    <row r="37" spans="2:11" ht="12.75">
      <c r="B37" s="10"/>
      <c r="C37" s="10"/>
      <c r="D37" s="10"/>
      <c r="E37" s="10"/>
      <c r="G37" s="10"/>
      <c r="H37" s="12"/>
      <c r="I37" s="10"/>
      <c r="J37" s="10"/>
      <c r="K37" s="10"/>
    </row>
    <row r="38" spans="2:11" ht="12.75">
      <c r="B38" s="10"/>
      <c r="C38" s="10"/>
      <c r="D38" s="10"/>
      <c r="E38" s="10"/>
      <c r="G38" s="10"/>
      <c r="H38" s="12"/>
      <c r="I38" s="10"/>
      <c r="J38" s="10"/>
      <c r="K38" s="10"/>
    </row>
    <row r="39" spans="2:11" ht="12.75">
      <c r="B39" s="10"/>
      <c r="C39" s="10"/>
      <c r="D39" s="10"/>
      <c r="E39" s="10"/>
      <c r="G39" s="10"/>
      <c r="H39" s="12"/>
      <c r="I39" s="10"/>
      <c r="J39" s="10"/>
      <c r="K39" s="10"/>
    </row>
    <row r="40" spans="2:11" ht="12.75">
      <c r="B40" s="10"/>
      <c r="C40" s="10"/>
      <c r="D40" s="10"/>
      <c r="E40" s="10"/>
      <c r="G40" s="10"/>
      <c r="H40" s="12"/>
      <c r="I40" s="10"/>
      <c r="J40" s="10"/>
      <c r="K40" s="10"/>
    </row>
    <row r="41" spans="2:11" ht="12.75">
      <c r="B41" s="10"/>
      <c r="C41" s="10"/>
      <c r="D41" s="10"/>
      <c r="E41" s="10"/>
      <c r="G41" s="10"/>
      <c r="H41" s="12"/>
      <c r="I41" s="10"/>
      <c r="J41" s="10"/>
      <c r="K41" s="10"/>
    </row>
    <row r="42" spans="2:11" ht="12.75">
      <c r="B42" s="10"/>
      <c r="C42" s="10"/>
      <c r="D42" s="10"/>
      <c r="E42" s="10"/>
      <c r="G42" s="10"/>
      <c r="H42" s="12"/>
      <c r="I42" s="10"/>
      <c r="J42" s="10"/>
      <c r="K42" s="10"/>
    </row>
    <row r="43" spans="2:11" ht="12.75">
      <c r="B43" s="10"/>
      <c r="C43" s="10"/>
      <c r="D43" s="10"/>
      <c r="E43" s="10"/>
      <c r="G43" s="10"/>
      <c r="H43" s="12"/>
      <c r="I43" s="10"/>
      <c r="J43" s="10"/>
      <c r="K43" s="10"/>
    </row>
    <row r="44" spans="2:11" ht="12.75">
      <c r="B44" s="10"/>
      <c r="C44" s="10"/>
      <c r="D44" s="10"/>
      <c r="E44" s="10"/>
      <c r="G44" s="10"/>
      <c r="H44" s="12"/>
      <c r="I44" s="10"/>
      <c r="J44" s="10"/>
      <c r="K44" s="10"/>
    </row>
    <row r="45" spans="2:11" ht="12.75">
      <c r="B45" s="10"/>
      <c r="C45" s="10"/>
      <c r="D45" s="10"/>
      <c r="E45" s="10"/>
      <c r="G45" s="10"/>
      <c r="H45" s="12"/>
      <c r="I45" s="10"/>
      <c r="J45" s="10"/>
      <c r="K45" s="10"/>
    </row>
    <row r="46" spans="2:9" ht="12.75">
      <c r="B46" s="10"/>
      <c r="C46" s="10"/>
      <c r="D46" s="10"/>
      <c r="E46" s="10"/>
      <c r="G46" s="10"/>
      <c r="H46" s="12"/>
      <c r="I46" s="10"/>
    </row>
    <row r="47" spans="2:9" ht="12.75">
      <c r="B47" s="10"/>
      <c r="C47" s="10"/>
      <c r="D47" s="10"/>
      <c r="E47" s="10"/>
      <c r="G47" s="10"/>
      <c r="H47" s="12"/>
      <c r="I47" s="10"/>
    </row>
  </sheetData>
  <mergeCells count="2">
    <mergeCell ref="C1:E1"/>
    <mergeCell ref="F1:H1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1">
      <selection activeCell="A2" sqref="A2:B44"/>
      <selection activeCell="B44" sqref="B44"/>
    </sheetView>
  </sheetViews>
  <sheetFormatPr defaultColWidth="11.00390625" defaultRowHeight="12"/>
  <cols>
    <col min="1" max="1" width="10.50390625" style="2" customWidth="1"/>
    <col min="2" max="2" width="9.625" style="1" customWidth="1"/>
    <col min="3" max="3" width="8.875" style="1" customWidth="1"/>
    <col min="4" max="4" width="10.875" style="3" customWidth="1"/>
    <col min="5" max="5" width="25.50390625" style="3" customWidth="1"/>
    <col min="6" max="6" width="10.875" style="1" customWidth="1"/>
    <col min="7" max="16384" width="10.875" style="3" customWidth="1"/>
  </cols>
  <sheetData>
    <row r="1" spans="1:5" ht="24.75" customHeight="1">
      <c r="A1" s="2" t="s">
        <v>132</v>
      </c>
      <c r="B1" s="1" t="s">
        <v>133</v>
      </c>
      <c r="C1" s="1" t="s">
        <v>134</v>
      </c>
      <c r="D1" s="3" t="s">
        <v>129</v>
      </c>
      <c r="E1" s="3" t="s">
        <v>135</v>
      </c>
    </row>
    <row r="2" spans="1:5" ht="12.75">
      <c r="A2" s="2">
        <v>1971.989</v>
      </c>
      <c r="B2" s="1">
        <v>0</v>
      </c>
      <c r="C2" s="1">
        <v>0</v>
      </c>
      <c r="D2" s="21" t="s">
        <v>136</v>
      </c>
      <c r="E2" s="3" t="s">
        <v>137</v>
      </c>
    </row>
    <row r="3" spans="1:6" ht="12.75">
      <c r="A3" s="2">
        <v>1972.762</v>
      </c>
      <c r="B3" s="1">
        <v>2.5</v>
      </c>
      <c r="C3" s="1">
        <v>0.6</v>
      </c>
      <c r="D3" s="21">
        <v>25115</v>
      </c>
      <c r="E3" s="3" t="s">
        <v>137</v>
      </c>
      <c r="F3" s="1">
        <f>B3/(A3-$A$2)</f>
        <v>3.2341526520055477</v>
      </c>
    </row>
    <row r="4" spans="1:6" ht="12.75">
      <c r="A4" s="2">
        <v>1973.356</v>
      </c>
      <c r="B4" s="1">
        <v>7.3</v>
      </c>
      <c r="C4" s="1">
        <v>1.2</v>
      </c>
      <c r="D4" s="21">
        <v>25332</v>
      </c>
      <c r="E4" s="3" t="s">
        <v>137</v>
      </c>
      <c r="F4" s="1">
        <f aca="true" t="shared" si="0" ref="F4:F25">B4/(A4-$A$2)</f>
        <v>5.340160936357135</v>
      </c>
    </row>
    <row r="5" spans="1:6" ht="12.75">
      <c r="A5" s="2">
        <v>1973.797</v>
      </c>
      <c r="B5" s="1">
        <v>6.5</v>
      </c>
      <c r="C5" s="1">
        <v>2.4</v>
      </c>
      <c r="D5" s="21">
        <v>25493</v>
      </c>
      <c r="E5" s="3" t="s">
        <v>137</v>
      </c>
      <c r="F5" s="1">
        <f t="shared" si="0"/>
        <v>3.5951327433628464</v>
      </c>
    </row>
    <row r="6" spans="1:6" ht="12.75">
      <c r="A6" s="2">
        <v>1974.153</v>
      </c>
      <c r="B6" s="1">
        <v>6.4</v>
      </c>
      <c r="C6" s="1">
        <v>1</v>
      </c>
      <c r="D6" s="21">
        <v>25623</v>
      </c>
      <c r="E6" s="3" t="s">
        <v>137</v>
      </c>
      <c r="F6" s="1">
        <f t="shared" si="0"/>
        <v>2.9574861367837513</v>
      </c>
    </row>
    <row r="7" spans="1:6" ht="12.75">
      <c r="A7" s="2">
        <v>1974.326</v>
      </c>
      <c r="B7" s="1">
        <v>4.6</v>
      </c>
      <c r="C7" s="1">
        <v>3.1</v>
      </c>
      <c r="D7" s="21">
        <v>25686</v>
      </c>
      <c r="E7" s="3" t="s">
        <v>137</v>
      </c>
      <c r="F7" s="1">
        <f t="shared" si="0"/>
        <v>1.9683354728284215</v>
      </c>
    </row>
    <row r="8" spans="1:6" ht="12.75">
      <c r="A8" s="2">
        <v>1974.847</v>
      </c>
      <c r="B8" s="1">
        <v>5.7</v>
      </c>
      <c r="C8" s="1">
        <v>3.9</v>
      </c>
      <c r="D8" s="21">
        <v>25876</v>
      </c>
      <c r="E8" s="3" t="s">
        <v>137</v>
      </c>
      <c r="F8" s="1">
        <f t="shared" si="0"/>
        <v>1.994401679496188</v>
      </c>
    </row>
    <row r="9" spans="1:6" ht="12.75">
      <c r="A9" s="2">
        <v>1975.34</v>
      </c>
      <c r="B9" s="1">
        <v>9.7</v>
      </c>
      <c r="C9" s="1">
        <v>3.2</v>
      </c>
      <c r="D9" s="21">
        <v>26056</v>
      </c>
      <c r="E9" s="3" t="s">
        <v>137</v>
      </c>
      <c r="F9" s="1">
        <f t="shared" si="0"/>
        <v>2.8946583109520536</v>
      </c>
    </row>
    <row r="10" spans="1:6" ht="12.75">
      <c r="A10" s="2">
        <v>1976.104</v>
      </c>
      <c r="B10" s="1">
        <v>11.4</v>
      </c>
      <c r="C10" s="1">
        <v>1.2</v>
      </c>
      <c r="D10" s="21">
        <v>26335</v>
      </c>
      <c r="E10" s="3" t="s">
        <v>137</v>
      </c>
      <c r="F10" s="1">
        <f t="shared" si="0"/>
        <v>2.77035236938031</v>
      </c>
    </row>
    <row r="11" spans="1:6" ht="12.75">
      <c r="A11" s="2">
        <v>1977.43</v>
      </c>
      <c r="B11" s="1">
        <v>18.9</v>
      </c>
      <c r="C11" s="1">
        <v>0.5</v>
      </c>
      <c r="D11" s="21">
        <v>26820</v>
      </c>
      <c r="E11" s="3" t="s">
        <v>137</v>
      </c>
      <c r="F11" s="1">
        <f t="shared" si="0"/>
        <v>3.4736261716596015</v>
      </c>
    </row>
    <row r="12" spans="1:6" ht="12.75">
      <c r="A12" s="2">
        <v>1978.389</v>
      </c>
      <c r="B12" s="1">
        <v>22.1</v>
      </c>
      <c r="C12" s="1">
        <v>3</v>
      </c>
      <c r="D12" s="21">
        <v>27170</v>
      </c>
      <c r="E12" s="3" t="s">
        <v>137</v>
      </c>
      <c r="F12" s="1">
        <f t="shared" si="0"/>
        <v>3.4531250000000737</v>
      </c>
    </row>
    <row r="13" spans="1:6" ht="12.75">
      <c r="A13" s="23">
        <v>1979.31</v>
      </c>
      <c r="B13" s="1">
        <v>26</v>
      </c>
      <c r="C13" s="1">
        <v>0.4</v>
      </c>
      <c r="D13" s="21">
        <v>27506</v>
      </c>
      <c r="E13" s="3" t="s">
        <v>137</v>
      </c>
      <c r="F13" s="1">
        <f t="shared" si="0"/>
        <v>3.5514274006283717</v>
      </c>
    </row>
    <row r="14" spans="1:6" ht="12.75">
      <c r="A14" s="2">
        <v>1985.203</v>
      </c>
      <c r="B14" s="1">
        <v>44.1</v>
      </c>
      <c r="C14" s="1">
        <v>1.9</v>
      </c>
      <c r="D14" s="22">
        <v>29645</v>
      </c>
      <c r="E14" s="3" t="s">
        <v>138</v>
      </c>
      <c r="F14" s="1">
        <f t="shared" si="0"/>
        <v>3.337369456636915</v>
      </c>
    </row>
    <row r="15" spans="1:6" ht="12.75">
      <c r="A15" s="2">
        <v>1985.46</v>
      </c>
      <c r="B15" s="1">
        <v>43.7</v>
      </c>
      <c r="C15" s="1">
        <v>1.1</v>
      </c>
      <c r="D15" s="22">
        <v>29737</v>
      </c>
      <c r="E15" s="3" t="s">
        <v>138</v>
      </c>
      <c r="F15" s="1">
        <f t="shared" si="0"/>
        <v>3.2440056417489416</v>
      </c>
    </row>
    <row r="16" spans="1:6" ht="12.75">
      <c r="A16" s="2">
        <v>1985.79</v>
      </c>
      <c r="B16" s="1">
        <v>45.7</v>
      </c>
      <c r="C16" s="1">
        <v>1.3</v>
      </c>
      <c r="D16" s="22">
        <v>29859</v>
      </c>
      <c r="E16" s="3" t="s">
        <v>138</v>
      </c>
      <c r="F16" s="1">
        <f t="shared" si="0"/>
        <v>3.311354249692068</v>
      </c>
    </row>
    <row r="17" spans="1:6" ht="12.75">
      <c r="A17" s="2">
        <v>1986.29</v>
      </c>
      <c r="B17" s="1">
        <v>48.3</v>
      </c>
      <c r="C17" s="1">
        <v>1.6</v>
      </c>
      <c r="D17" s="22">
        <v>30041</v>
      </c>
      <c r="E17" s="3" t="s">
        <v>138</v>
      </c>
      <c r="F17" s="1">
        <f t="shared" si="0"/>
        <v>3.3773861967694727</v>
      </c>
    </row>
    <row r="18" spans="1:6" ht="12.75">
      <c r="A18" s="2">
        <v>1986.62</v>
      </c>
      <c r="B18" s="1">
        <v>48.2</v>
      </c>
      <c r="C18" s="1">
        <v>0.9</v>
      </c>
      <c r="D18" s="22">
        <v>30163</v>
      </c>
      <c r="E18" s="3" t="s">
        <v>138</v>
      </c>
      <c r="F18" s="1">
        <f t="shared" si="0"/>
        <v>3.2943749572825145</v>
      </c>
    </row>
    <row r="19" spans="1:6" ht="12.75">
      <c r="A19" s="2">
        <v>1987.13</v>
      </c>
      <c r="B19" s="1">
        <v>50</v>
      </c>
      <c r="C19" s="1">
        <v>1.4</v>
      </c>
      <c r="D19" s="22">
        <v>30347</v>
      </c>
      <c r="E19" s="3" t="s">
        <v>138</v>
      </c>
      <c r="F19" s="1">
        <f t="shared" si="0"/>
        <v>3.302291790502592</v>
      </c>
    </row>
    <row r="20" spans="1:6" ht="12.75">
      <c r="A20" s="2">
        <v>1987.54</v>
      </c>
      <c r="B20" s="1">
        <v>53.6</v>
      </c>
      <c r="C20" s="1">
        <v>1.3</v>
      </c>
      <c r="D20" s="22">
        <v>30497</v>
      </c>
      <c r="E20" s="3" t="s">
        <v>138</v>
      </c>
      <c r="F20" s="1">
        <f t="shared" si="0"/>
        <v>3.4467236833644295</v>
      </c>
    </row>
    <row r="21" spans="1:6" ht="12.75">
      <c r="A21" s="2">
        <v>1988.37</v>
      </c>
      <c r="B21" s="1">
        <v>54.4</v>
      </c>
      <c r="C21" s="1">
        <v>1.1</v>
      </c>
      <c r="D21" s="22">
        <v>30802</v>
      </c>
      <c r="E21" s="3" t="s">
        <v>138</v>
      </c>
      <c r="F21" s="1">
        <f t="shared" si="0"/>
        <v>3.3209205787192766</v>
      </c>
    </row>
    <row r="22" spans="1:6" ht="12.75">
      <c r="A22" s="2">
        <v>1988.87</v>
      </c>
      <c r="B22" s="1">
        <v>58.9</v>
      </c>
      <c r="C22" s="1">
        <v>1.3</v>
      </c>
      <c r="D22" s="22">
        <v>30986</v>
      </c>
      <c r="E22" s="3" t="s">
        <v>138</v>
      </c>
      <c r="F22" s="1">
        <f t="shared" si="0"/>
        <v>3.4891297908891947</v>
      </c>
    </row>
    <row r="23" spans="1:6" ht="12.75">
      <c r="A23" s="2">
        <v>1989.62</v>
      </c>
      <c r="B23" s="1">
        <v>59.5</v>
      </c>
      <c r="C23" s="1">
        <v>1.3</v>
      </c>
      <c r="D23" s="22">
        <v>31259</v>
      </c>
      <c r="E23" s="3" t="s">
        <v>138</v>
      </c>
      <c r="F23" s="1">
        <f t="shared" si="0"/>
        <v>3.3747376779536316</v>
      </c>
    </row>
    <row r="24" spans="1:7" ht="12.75">
      <c r="A24" s="23">
        <v>1989.87</v>
      </c>
      <c r="B24" s="1">
        <v>60.8</v>
      </c>
      <c r="C24" s="1">
        <v>1.2</v>
      </c>
      <c r="D24" s="22">
        <v>31351</v>
      </c>
      <c r="E24" s="3" t="s">
        <v>138</v>
      </c>
      <c r="F24" s="1">
        <f t="shared" si="0"/>
        <v>3.4002572563056024</v>
      </c>
      <c r="G24" s="1"/>
    </row>
    <row r="25" spans="1:7" ht="12.75">
      <c r="A25" s="2">
        <v>1990.2</v>
      </c>
      <c r="B25" s="1">
        <v>61.3</v>
      </c>
      <c r="C25" s="1">
        <v>1.2</v>
      </c>
      <c r="D25" s="22">
        <v>31471</v>
      </c>
      <c r="E25" s="3" t="s">
        <v>138</v>
      </c>
      <c r="F25" s="1">
        <f t="shared" si="0"/>
        <v>3.3660974136510875</v>
      </c>
      <c r="G25" s="1">
        <f>(B25-60.48)/(A25-$A$24)</f>
        <v>2.4848484848473213</v>
      </c>
    </row>
    <row r="26" spans="1:7" ht="12.75">
      <c r="A26" s="2">
        <v>1990.29</v>
      </c>
      <c r="B26" s="1">
        <v>61.2</v>
      </c>
      <c r="C26" s="1">
        <v>1.6</v>
      </c>
      <c r="D26" s="22">
        <v>31502</v>
      </c>
      <c r="E26" s="3" t="s">
        <v>138</v>
      </c>
      <c r="F26" s="1">
        <f aca="true" t="shared" si="1" ref="F26:F44">B26/(A26-$A$2)</f>
        <v>3.344079558494084</v>
      </c>
      <c r="G26" s="1">
        <f aca="true" t="shared" si="2" ref="G26:G44">(B26-60.48)/(A26-$A$24)</f>
        <v>1.7142857142854315</v>
      </c>
    </row>
    <row r="27" spans="1:7" ht="12.75">
      <c r="A27" s="2">
        <v>1990.71</v>
      </c>
      <c r="B27" s="1">
        <v>64.4</v>
      </c>
      <c r="C27" s="1">
        <v>1.2</v>
      </c>
      <c r="D27" s="22">
        <v>31685</v>
      </c>
      <c r="E27" s="3" t="s">
        <v>138</v>
      </c>
      <c r="F27" s="1">
        <f t="shared" si="1"/>
        <v>3.439987180171999</v>
      </c>
      <c r="G27" s="1">
        <f t="shared" si="2"/>
        <v>4.6666666666658685</v>
      </c>
    </row>
    <row r="28" spans="1:7" ht="12.75">
      <c r="A28" s="2">
        <v>1991.2</v>
      </c>
      <c r="B28" s="1">
        <v>64.7</v>
      </c>
      <c r="C28" s="1">
        <v>1.3</v>
      </c>
      <c r="D28" s="22">
        <v>31836</v>
      </c>
      <c r="E28" s="3" t="s">
        <v>138</v>
      </c>
      <c r="F28" s="1">
        <f t="shared" si="1"/>
        <v>3.367862162302845</v>
      </c>
      <c r="G28" s="1">
        <f t="shared" si="2"/>
        <v>3.1729323308267032</v>
      </c>
    </row>
    <row r="29" spans="1:7" ht="12.75">
      <c r="A29" s="2">
        <v>1991.87</v>
      </c>
      <c r="B29" s="1">
        <v>67.4</v>
      </c>
      <c r="C29" s="1">
        <v>1.9</v>
      </c>
      <c r="D29" s="22">
        <v>32081</v>
      </c>
      <c r="E29" s="3" t="s">
        <v>138</v>
      </c>
      <c r="F29" s="1">
        <f t="shared" si="1"/>
        <v>3.3901715205472804</v>
      </c>
      <c r="G29" s="1">
        <f t="shared" si="2"/>
        <v>3.4600000000000044</v>
      </c>
    </row>
    <row r="30" spans="1:7" ht="12.75">
      <c r="A30" s="2">
        <v>1992.29</v>
      </c>
      <c r="B30" s="1">
        <v>68.4</v>
      </c>
      <c r="C30" s="1">
        <v>1.7</v>
      </c>
      <c r="D30" s="22">
        <v>32233</v>
      </c>
      <c r="E30" s="3" t="s">
        <v>138</v>
      </c>
      <c r="F30" s="1">
        <f t="shared" si="1"/>
        <v>3.3692921530959183</v>
      </c>
      <c r="G30" s="1">
        <f t="shared" si="2"/>
        <v>3.272727272727178</v>
      </c>
    </row>
    <row r="31" spans="1:7" ht="12.75">
      <c r="A31" s="2">
        <v>1993.04</v>
      </c>
      <c r="B31" s="1">
        <v>73.1</v>
      </c>
      <c r="C31" s="1">
        <v>1.7</v>
      </c>
      <c r="D31" s="22">
        <v>32508</v>
      </c>
      <c r="E31" s="3" t="s">
        <v>138</v>
      </c>
      <c r="F31" s="1">
        <f t="shared" si="1"/>
        <v>3.472519120231829</v>
      </c>
      <c r="G31" s="1">
        <f t="shared" si="2"/>
        <v>3.981072555204955</v>
      </c>
    </row>
    <row r="32" spans="1:7" ht="12.75">
      <c r="A32" s="2">
        <v>1993.17</v>
      </c>
      <c r="B32" s="1">
        <v>72</v>
      </c>
      <c r="C32" s="1">
        <v>0.6</v>
      </c>
      <c r="D32" s="21">
        <v>32569</v>
      </c>
      <c r="E32" s="3" t="s">
        <v>137</v>
      </c>
      <c r="F32" s="1">
        <f t="shared" si="1"/>
        <v>3.399272933289262</v>
      </c>
      <c r="G32" s="1">
        <f t="shared" si="2"/>
        <v>3.4909090909088993</v>
      </c>
    </row>
    <row r="33" spans="1:7" ht="12.75">
      <c r="A33" s="2">
        <v>1993.454</v>
      </c>
      <c r="B33" s="1">
        <v>73.6</v>
      </c>
      <c r="C33" s="1">
        <v>1.6</v>
      </c>
      <c r="D33" s="22">
        <v>32659</v>
      </c>
      <c r="E33" s="3" t="s">
        <v>138</v>
      </c>
      <c r="F33" s="1">
        <f t="shared" si="1"/>
        <v>3.4288376426741336</v>
      </c>
      <c r="G33" s="1">
        <f t="shared" si="2"/>
        <v>3.660714285714224</v>
      </c>
    </row>
    <row r="34" spans="1:7" ht="12.75">
      <c r="A34" s="2">
        <v>1993.955</v>
      </c>
      <c r="B34" s="1">
        <v>76</v>
      </c>
      <c r="C34" s="1">
        <v>1.4</v>
      </c>
      <c r="D34" s="22">
        <v>32842</v>
      </c>
      <c r="E34" s="3" t="s">
        <v>138</v>
      </c>
      <c r="F34" s="1">
        <f t="shared" si="1"/>
        <v>3.45989256123101</v>
      </c>
      <c r="G34" s="1">
        <f t="shared" si="2"/>
        <v>3.79926560587512</v>
      </c>
    </row>
    <row r="35" spans="1:7" ht="12.75">
      <c r="A35" s="2">
        <v>1994.454</v>
      </c>
      <c r="B35" s="1">
        <v>77.4</v>
      </c>
      <c r="C35" s="1">
        <v>1.6</v>
      </c>
      <c r="D35" s="22">
        <v>33024</v>
      </c>
      <c r="E35" s="3" t="s">
        <v>138</v>
      </c>
      <c r="F35" s="1">
        <f t="shared" si="1"/>
        <v>3.445359448030282</v>
      </c>
      <c r="G35" s="1">
        <f t="shared" si="2"/>
        <v>3.691099476439744</v>
      </c>
    </row>
    <row r="36" spans="1:7" ht="12.75">
      <c r="A36" s="2">
        <v>1994.621</v>
      </c>
      <c r="B36" s="1">
        <v>79.7</v>
      </c>
      <c r="C36" s="1">
        <v>2.3</v>
      </c>
      <c r="D36" s="22">
        <v>33085</v>
      </c>
      <c r="E36" s="3" t="s">
        <v>138</v>
      </c>
      <c r="F36" s="1">
        <f t="shared" si="1"/>
        <v>3.5215623895369292</v>
      </c>
      <c r="G36" s="1">
        <f t="shared" si="2"/>
        <v>4.045464112818181</v>
      </c>
    </row>
    <row r="37" spans="1:7" ht="12.75">
      <c r="A37" s="2">
        <v>1995.04</v>
      </c>
      <c r="B37" s="1">
        <v>80.8</v>
      </c>
      <c r="C37" s="1">
        <v>1.6</v>
      </c>
      <c r="D37" s="22">
        <v>33238</v>
      </c>
      <c r="E37" s="3" t="s">
        <v>138</v>
      </c>
      <c r="F37" s="1">
        <f t="shared" si="1"/>
        <v>3.5052709210012685</v>
      </c>
      <c r="G37" s="1">
        <f t="shared" si="2"/>
        <v>3.9303675048355347</v>
      </c>
    </row>
    <row r="38" spans="1:7" ht="12.75">
      <c r="A38" s="2">
        <v>1995.622</v>
      </c>
      <c r="B38" s="1">
        <v>82.68762631507389</v>
      </c>
      <c r="C38" s="1">
        <v>2</v>
      </c>
      <c r="D38" s="22">
        <v>33450</v>
      </c>
      <c r="E38" s="3" t="s">
        <v>138</v>
      </c>
      <c r="F38" s="1">
        <f t="shared" si="1"/>
        <v>3.498820560871398</v>
      </c>
      <c r="G38" s="1">
        <f t="shared" si="2"/>
        <v>3.860852975499512</v>
      </c>
    </row>
    <row r="39" spans="1:7" ht="12.75">
      <c r="A39" s="2">
        <v>1996.205</v>
      </c>
      <c r="B39" s="1">
        <v>85.45827833508572</v>
      </c>
      <c r="C39" s="1">
        <v>1.972308292331602</v>
      </c>
      <c r="D39" s="22">
        <v>33663</v>
      </c>
      <c r="E39" s="3" t="s">
        <v>138</v>
      </c>
      <c r="F39" s="1">
        <f t="shared" si="1"/>
        <v>3.529000591967546</v>
      </c>
      <c r="G39" s="1">
        <f t="shared" si="2"/>
        <v>3.9429010789401078</v>
      </c>
    </row>
    <row r="40" spans="1:7" ht="12.75">
      <c r="A40" s="2">
        <v>1996.874</v>
      </c>
      <c r="B40" s="1">
        <v>86.81841659945518</v>
      </c>
      <c r="C40" s="1">
        <v>2.14009345590327</v>
      </c>
      <c r="D40" s="22">
        <v>33908</v>
      </c>
      <c r="E40" s="3" t="s">
        <v>138</v>
      </c>
      <c r="F40" s="1">
        <f t="shared" si="1"/>
        <v>3.488785075324702</v>
      </c>
      <c r="G40" s="1">
        <f t="shared" si="2"/>
        <v>3.760482095867316</v>
      </c>
    </row>
    <row r="41" spans="1:7" ht="12.75">
      <c r="A41" s="2">
        <v>1997.455</v>
      </c>
      <c r="B41" s="1">
        <v>90.99958237510938</v>
      </c>
      <c r="C41" s="1">
        <v>1.7029386365926404</v>
      </c>
      <c r="D41" s="22">
        <v>34120</v>
      </c>
      <c r="E41" s="3" t="s">
        <v>138</v>
      </c>
      <c r="F41" s="1">
        <f t="shared" si="1"/>
        <v>3.573375574299449</v>
      </c>
      <c r="G41" s="1">
        <f t="shared" si="2"/>
        <v>4.0236759888080735</v>
      </c>
    </row>
    <row r="42" spans="1:7" ht="12.75">
      <c r="A42" s="2">
        <v>1998.041</v>
      </c>
      <c r="B42" s="1">
        <v>92.61159809584356</v>
      </c>
      <c r="C42" s="1">
        <v>1.7691806012954134</v>
      </c>
      <c r="D42" s="22">
        <v>34334</v>
      </c>
      <c r="E42" s="3" t="s">
        <v>138</v>
      </c>
      <c r="F42" s="1">
        <f t="shared" si="1"/>
        <v>3.5548747925627167</v>
      </c>
      <c r="G42" s="1">
        <f t="shared" si="2"/>
        <v>3.9323948226463554</v>
      </c>
    </row>
    <row r="43" spans="1:7" ht="12.75">
      <c r="A43" s="2">
        <v>1999.126</v>
      </c>
      <c r="B43" s="1">
        <v>95.02962167694479</v>
      </c>
      <c r="C43" s="1">
        <v>2</v>
      </c>
      <c r="D43" s="22">
        <v>34730</v>
      </c>
      <c r="E43" s="3" t="s">
        <v>138</v>
      </c>
      <c r="F43" s="1">
        <f t="shared" si="1"/>
        <v>3.501846986658252</v>
      </c>
      <c r="G43" s="1">
        <f t="shared" si="2"/>
        <v>3.732673042020794</v>
      </c>
    </row>
    <row r="44" spans="1:7" ht="12.75">
      <c r="A44" s="23">
        <v>1999.622</v>
      </c>
      <c r="B44" s="1">
        <v>98.85815901368841</v>
      </c>
      <c r="C44" s="1">
        <v>2.302172886644268</v>
      </c>
      <c r="D44" s="22">
        <v>34911</v>
      </c>
      <c r="E44" s="3" t="s">
        <v>138</v>
      </c>
      <c r="F44" s="1">
        <f t="shared" si="1"/>
        <v>3.57753986225485</v>
      </c>
      <c r="G44" s="1">
        <f t="shared" si="2"/>
        <v>3.9354141728555887</v>
      </c>
    </row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selection activeCell="A2" sqref="A2:B7"/>
      <selection activeCell="A1" sqref="A1"/>
    </sheetView>
  </sheetViews>
  <sheetFormatPr defaultColWidth="11.00390625" defaultRowHeight="12"/>
  <cols>
    <col min="1" max="1" width="10.875" style="5" customWidth="1"/>
    <col min="2" max="3" width="10.875" style="4" customWidth="1"/>
    <col min="4" max="4" width="10.875" style="5" customWidth="1"/>
  </cols>
  <sheetData>
    <row r="1" spans="1:6" ht="12.75">
      <c r="A1" s="2" t="s">
        <v>128</v>
      </c>
      <c r="B1" s="1" t="s">
        <v>125</v>
      </c>
      <c r="C1" s="1" t="s">
        <v>126</v>
      </c>
      <c r="D1" s="2" t="s">
        <v>127</v>
      </c>
      <c r="E1" s="3" t="s">
        <v>129</v>
      </c>
      <c r="F1" s="3" t="s">
        <v>130</v>
      </c>
    </row>
    <row r="2" spans="1:5" ht="12.75">
      <c r="A2" s="5">
        <v>1974.258</v>
      </c>
      <c r="B2" s="4">
        <v>0</v>
      </c>
      <c r="C2" s="1" t="s">
        <v>139</v>
      </c>
      <c r="D2" s="5">
        <v>0</v>
      </c>
      <c r="E2" s="6">
        <v>25661</v>
      </c>
    </row>
    <row r="3" spans="1:6" ht="12.75">
      <c r="A3" s="5">
        <v>1994.118</v>
      </c>
      <c r="B3" s="4">
        <v>74.8</v>
      </c>
      <c r="C3" s="4">
        <v>1.2</v>
      </c>
      <c r="D3" s="5">
        <v>19.86</v>
      </c>
      <c r="E3" s="6">
        <v>32915</v>
      </c>
      <c r="F3">
        <v>3.8</v>
      </c>
    </row>
    <row r="4" spans="1:6" ht="12.75">
      <c r="A4" s="5">
        <v>1994.584</v>
      </c>
      <c r="B4" s="4">
        <v>74.9</v>
      </c>
      <c r="C4" s="4">
        <v>0.3</v>
      </c>
      <c r="D4" s="5">
        <v>20.326</v>
      </c>
      <c r="E4" s="6">
        <v>33085</v>
      </c>
      <c r="F4">
        <v>3.7</v>
      </c>
    </row>
    <row r="5" spans="1:6" ht="12.75">
      <c r="A5" s="5">
        <v>1995.641</v>
      </c>
      <c r="B5" s="4">
        <v>80.3</v>
      </c>
      <c r="C5" s="4">
        <v>0.4</v>
      </c>
      <c r="D5" s="5">
        <v>21.383</v>
      </c>
      <c r="E5" s="6">
        <v>33471</v>
      </c>
      <c r="F5">
        <v>3.8</v>
      </c>
    </row>
    <row r="6" spans="1:6" ht="12.75">
      <c r="A6" s="5">
        <v>1998.74</v>
      </c>
      <c r="B6" s="4">
        <v>92.1</v>
      </c>
      <c r="C6" s="4">
        <v>1.1</v>
      </c>
      <c r="D6" s="5">
        <v>24.482</v>
      </c>
      <c r="E6" s="6">
        <v>34603</v>
      </c>
      <c r="F6">
        <v>3.8</v>
      </c>
    </row>
    <row r="7" spans="1:6" ht="12.75">
      <c r="A7" s="5">
        <v>1999.696</v>
      </c>
      <c r="B7" s="4">
        <v>97.5</v>
      </c>
      <c r="C7" s="4">
        <v>1.4</v>
      </c>
      <c r="D7" s="5">
        <v>25.438</v>
      </c>
      <c r="E7" s="6">
        <v>34952</v>
      </c>
      <c r="F7">
        <v>3.8</v>
      </c>
    </row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</sheetData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0"/>
  <sheetViews>
    <sheetView workbookViewId="0" topLeftCell="A1">
      <selection activeCell="C42" sqref="C42"/>
      <selection activeCell="A1" sqref="A1"/>
    </sheetView>
  </sheetViews>
  <sheetFormatPr defaultColWidth="11.00390625" defaultRowHeight="12"/>
  <cols>
    <col min="1" max="1" width="10.875" style="2" customWidth="1"/>
    <col min="2" max="3" width="10.875" style="1" customWidth="1"/>
    <col min="4" max="4" width="10.875" style="2" customWidth="1"/>
    <col min="5" max="5" width="10.875" style="3" customWidth="1"/>
    <col min="6" max="6" width="10.875" style="1" customWidth="1"/>
    <col min="7" max="16384" width="10.875" style="3" customWidth="1"/>
  </cols>
  <sheetData>
    <row r="1" spans="1:6" ht="12.75">
      <c r="A1" s="2" t="s">
        <v>128</v>
      </c>
      <c r="B1" s="1" t="s">
        <v>125</v>
      </c>
      <c r="C1" s="1" t="s">
        <v>126</v>
      </c>
      <c r="D1" s="2" t="s">
        <v>127</v>
      </c>
      <c r="E1" s="3" t="s">
        <v>129</v>
      </c>
      <c r="F1" s="1" t="s">
        <v>130</v>
      </c>
    </row>
    <row r="2" spans="1:5" ht="12.75">
      <c r="A2" s="2">
        <v>1993.112</v>
      </c>
      <c r="B2" s="1">
        <v>0</v>
      </c>
      <c r="C2" s="1">
        <v>1.5</v>
      </c>
      <c r="D2" s="2">
        <v>0</v>
      </c>
      <c r="E2" s="16">
        <v>32548</v>
      </c>
    </row>
    <row r="3" spans="1:6" ht="12.75">
      <c r="A3" s="2">
        <v>1993.296</v>
      </c>
      <c r="B3" s="1">
        <v>3.8</v>
      </c>
      <c r="C3" s="1">
        <v>1.3</v>
      </c>
      <c r="D3" s="2">
        <v>0.184</v>
      </c>
      <c r="E3" s="16">
        <v>32615</v>
      </c>
      <c r="F3" s="1">
        <v>20.8</v>
      </c>
    </row>
    <row r="4" spans="1:6" ht="12.75">
      <c r="A4" s="2">
        <v>1993.641</v>
      </c>
      <c r="B4" s="1">
        <v>3.1</v>
      </c>
      <c r="C4" s="1">
        <v>1.3</v>
      </c>
      <c r="D4" s="2">
        <v>0.529</v>
      </c>
      <c r="E4" s="16">
        <v>32741</v>
      </c>
      <c r="F4" s="1">
        <v>5.9</v>
      </c>
    </row>
    <row r="5" spans="1:6" ht="12.75">
      <c r="A5" s="2">
        <v>1993.792</v>
      </c>
      <c r="B5" s="1">
        <v>1.3</v>
      </c>
      <c r="C5" s="1">
        <v>1.2</v>
      </c>
      <c r="D5" s="2">
        <v>0.68</v>
      </c>
      <c r="E5" s="16">
        <v>32796</v>
      </c>
      <c r="F5" s="1">
        <v>1.9</v>
      </c>
    </row>
    <row r="6" spans="1:6" ht="12.75">
      <c r="A6" s="2">
        <v>1994.025</v>
      </c>
      <c r="B6" s="1">
        <v>5.8</v>
      </c>
      <c r="C6" s="1">
        <v>1.8</v>
      </c>
      <c r="D6" s="2">
        <v>0.913</v>
      </c>
      <c r="E6" s="16">
        <v>32881</v>
      </c>
      <c r="F6" s="1">
        <v>6.4</v>
      </c>
    </row>
    <row r="7" spans="1:6" ht="12.75">
      <c r="A7" s="2">
        <v>1994.216</v>
      </c>
      <c r="B7" s="1">
        <v>5.8</v>
      </c>
      <c r="C7" s="1">
        <v>2.6</v>
      </c>
      <c r="D7" s="2">
        <v>1.104</v>
      </c>
      <c r="E7" s="16">
        <v>32951</v>
      </c>
      <c r="F7" s="1">
        <v>5.3</v>
      </c>
    </row>
    <row r="8" spans="1:6" ht="12.75">
      <c r="A8" s="2">
        <v>1994.427</v>
      </c>
      <c r="B8" s="1">
        <v>6.1</v>
      </c>
      <c r="C8" s="1">
        <v>3.4</v>
      </c>
      <c r="D8" s="2">
        <v>1.315</v>
      </c>
      <c r="E8" s="16">
        <v>33028</v>
      </c>
      <c r="F8" s="1">
        <v>4.6</v>
      </c>
    </row>
    <row r="9" spans="1:6" ht="12.75">
      <c r="A9" s="2">
        <v>1994.581</v>
      </c>
      <c r="B9" s="1">
        <v>8.6</v>
      </c>
      <c r="C9" s="1">
        <v>1.7</v>
      </c>
      <c r="D9" s="2">
        <v>1.469</v>
      </c>
      <c r="E9" s="16">
        <v>33084</v>
      </c>
      <c r="F9" s="1">
        <v>5.9</v>
      </c>
    </row>
    <row r="10" spans="1:6" ht="12.75">
      <c r="A10" s="2">
        <v>1994.789</v>
      </c>
      <c r="B10" s="1">
        <v>9.2</v>
      </c>
      <c r="C10" s="1">
        <v>1.6</v>
      </c>
      <c r="D10" s="2">
        <v>1.677</v>
      </c>
      <c r="E10" s="16">
        <v>33160</v>
      </c>
      <c r="F10" s="1">
        <v>5.5</v>
      </c>
    </row>
    <row r="11" spans="1:6" ht="12.75">
      <c r="A11" s="2">
        <v>1994.964</v>
      </c>
      <c r="B11" s="1">
        <v>9.9</v>
      </c>
      <c r="C11" s="1">
        <v>1.3</v>
      </c>
      <c r="D11" s="2">
        <v>1.852</v>
      </c>
      <c r="E11" s="16">
        <v>33224</v>
      </c>
      <c r="F11" s="1">
        <v>5.3</v>
      </c>
    </row>
    <row r="12" spans="1:6" ht="12.75">
      <c r="A12" s="2">
        <v>1995.156</v>
      </c>
      <c r="B12" s="1">
        <v>7.8</v>
      </c>
      <c r="C12" s="1">
        <v>2.1</v>
      </c>
      <c r="D12" s="2">
        <v>2.044</v>
      </c>
      <c r="E12" s="16">
        <v>33294</v>
      </c>
      <c r="F12" s="1">
        <v>3.8</v>
      </c>
    </row>
    <row r="13" spans="1:6" ht="12.75">
      <c r="A13" s="2">
        <v>1995.364</v>
      </c>
      <c r="B13" s="1">
        <v>9.9</v>
      </c>
      <c r="C13" s="1">
        <v>1</v>
      </c>
      <c r="D13" s="2">
        <v>2.252</v>
      </c>
      <c r="E13" s="16">
        <v>33370</v>
      </c>
      <c r="F13" s="1">
        <v>4.4</v>
      </c>
    </row>
    <row r="14" spans="1:6" ht="12.75">
      <c r="A14" s="2">
        <v>1995.54</v>
      </c>
      <c r="B14" s="1">
        <v>10.6</v>
      </c>
      <c r="C14" s="1">
        <v>1.8</v>
      </c>
      <c r="D14" s="2">
        <v>2.428</v>
      </c>
      <c r="E14" s="16">
        <v>33434</v>
      </c>
      <c r="F14" s="1">
        <v>4.4</v>
      </c>
    </row>
    <row r="15" spans="1:6" ht="12.75">
      <c r="A15" s="2">
        <v>1995.636</v>
      </c>
      <c r="B15" s="1">
        <v>11.2</v>
      </c>
      <c r="C15" s="1">
        <v>0.6</v>
      </c>
      <c r="D15" s="2">
        <v>2.524</v>
      </c>
      <c r="E15" s="16">
        <v>33469</v>
      </c>
      <c r="F15" s="1">
        <v>4.4</v>
      </c>
    </row>
    <row r="16" spans="1:6" ht="12.75">
      <c r="A16" s="2">
        <v>1995.885</v>
      </c>
      <c r="B16" s="1">
        <v>10.4</v>
      </c>
      <c r="C16" s="1">
        <v>9</v>
      </c>
      <c r="D16" s="2">
        <v>2.773</v>
      </c>
      <c r="E16" s="16">
        <v>33560</v>
      </c>
      <c r="F16" s="1">
        <v>3.8</v>
      </c>
    </row>
    <row r="17" spans="1:6" ht="12.75">
      <c r="A17" s="2">
        <v>1995.94</v>
      </c>
      <c r="B17" s="1">
        <v>12.1</v>
      </c>
      <c r="C17" s="1">
        <v>1.6</v>
      </c>
      <c r="D17" s="2">
        <v>2.828</v>
      </c>
      <c r="E17" s="16">
        <v>33580</v>
      </c>
      <c r="F17" s="1">
        <v>4.3</v>
      </c>
    </row>
    <row r="18" spans="1:6" ht="12.75">
      <c r="A18" s="2">
        <v>1996.112</v>
      </c>
      <c r="B18" s="1">
        <v>12.3</v>
      </c>
      <c r="C18" s="1">
        <v>1.9</v>
      </c>
      <c r="D18" s="2">
        <v>3</v>
      </c>
      <c r="E18" s="16">
        <v>33643</v>
      </c>
      <c r="F18" s="1">
        <v>4.1</v>
      </c>
    </row>
    <row r="19" spans="1:6" ht="12.75">
      <c r="A19" s="2">
        <v>1996.306</v>
      </c>
      <c r="B19" s="1">
        <v>14.2</v>
      </c>
      <c r="C19" s="1">
        <v>0.8</v>
      </c>
      <c r="D19" s="2">
        <v>3.194</v>
      </c>
      <c r="E19" s="16">
        <v>33714</v>
      </c>
      <c r="F19" s="1">
        <v>4.4</v>
      </c>
    </row>
    <row r="20" spans="1:6" ht="12.75">
      <c r="A20" s="2">
        <v>1996.437</v>
      </c>
      <c r="B20" s="1">
        <v>14.6</v>
      </c>
      <c r="C20" s="1">
        <v>2.5</v>
      </c>
      <c r="D20" s="2">
        <v>3.325</v>
      </c>
      <c r="E20" s="16">
        <v>33762</v>
      </c>
      <c r="F20" s="1">
        <v>4.4</v>
      </c>
    </row>
    <row r="21" spans="1:6" ht="12.75">
      <c r="A21" s="2">
        <v>1996.631</v>
      </c>
      <c r="B21" s="1">
        <v>14.6</v>
      </c>
      <c r="C21" s="1">
        <v>0.7</v>
      </c>
      <c r="D21" s="2">
        <v>3.519</v>
      </c>
      <c r="E21" s="16">
        <v>33833</v>
      </c>
      <c r="F21" s="1">
        <v>4.2</v>
      </c>
    </row>
    <row r="22" spans="1:6" ht="12.75">
      <c r="A22" s="2">
        <v>1996.803</v>
      </c>
      <c r="B22" s="1">
        <v>19</v>
      </c>
      <c r="C22" s="1">
        <v>0.9</v>
      </c>
      <c r="D22" s="2">
        <v>3.691</v>
      </c>
      <c r="E22" s="16">
        <v>33896</v>
      </c>
      <c r="F22" s="1">
        <v>5.1</v>
      </c>
    </row>
    <row r="23" spans="1:6" ht="12.75">
      <c r="A23" s="2">
        <v>1996.937</v>
      </c>
      <c r="B23" s="1">
        <v>14.4</v>
      </c>
      <c r="C23" s="1">
        <v>1.4</v>
      </c>
      <c r="D23" s="2">
        <v>3.825</v>
      </c>
      <c r="E23" s="16">
        <v>33945</v>
      </c>
      <c r="F23" s="1">
        <v>3.8</v>
      </c>
    </row>
    <row r="24" spans="1:6" ht="12.75">
      <c r="A24" s="2">
        <v>1997.09</v>
      </c>
      <c r="B24" s="1">
        <v>17.5</v>
      </c>
      <c r="C24" s="1">
        <v>1</v>
      </c>
      <c r="D24" s="2">
        <v>3.978</v>
      </c>
      <c r="E24" s="16">
        <v>34001</v>
      </c>
      <c r="F24" s="1">
        <v>4.4</v>
      </c>
    </row>
    <row r="25" spans="1:6" ht="12.75">
      <c r="A25" s="2">
        <v>1997.301</v>
      </c>
      <c r="B25" s="1">
        <v>16</v>
      </c>
      <c r="C25" s="1">
        <v>1.2</v>
      </c>
      <c r="D25" s="2">
        <v>4.189</v>
      </c>
      <c r="E25" s="16">
        <v>34078</v>
      </c>
      <c r="F25" s="1">
        <v>3.8</v>
      </c>
    </row>
    <row r="26" spans="1:6" ht="12.75">
      <c r="A26" s="2">
        <v>1997.436</v>
      </c>
      <c r="B26" s="1">
        <v>16.5</v>
      </c>
      <c r="C26" s="1">
        <v>2.2</v>
      </c>
      <c r="D26" s="2">
        <v>4.324</v>
      </c>
      <c r="E26" s="16">
        <v>34127</v>
      </c>
      <c r="F26" s="1">
        <v>3.8</v>
      </c>
    </row>
    <row r="27" spans="1:6" ht="12.75">
      <c r="A27" s="2">
        <v>1997.627</v>
      </c>
      <c r="B27" s="1">
        <v>18</v>
      </c>
      <c r="C27" s="1">
        <v>0.7</v>
      </c>
      <c r="D27" s="2">
        <v>4.515</v>
      </c>
      <c r="E27" s="16">
        <v>34197</v>
      </c>
      <c r="F27" s="1">
        <v>4</v>
      </c>
    </row>
    <row r="28" spans="1:6" ht="12.75">
      <c r="A28" s="2">
        <v>1997.819</v>
      </c>
      <c r="B28" s="1">
        <v>20.5</v>
      </c>
      <c r="C28" s="1">
        <v>0.5</v>
      </c>
      <c r="D28" s="2">
        <v>4.707</v>
      </c>
      <c r="E28" s="16">
        <v>34267</v>
      </c>
      <c r="F28" s="1">
        <v>4.4</v>
      </c>
    </row>
    <row r="29" spans="1:6" ht="12.75">
      <c r="A29" s="2">
        <v>1997.973</v>
      </c>
      <c r="B29" s="1">
        <v>21.1</v>
      </c>
      <c r="C29" s="1">
        <v>1.9</v>
      </c>
      <c r="D29" s="2">
        <v>4.861</v>
      </c>
      <c r="E29" s="16">
        <v>34323</v>
      </c>
      <c r="F29" s="1">
        <v>4.3</v>
      </c>
    </row>
    <row r="30" spans="1:6" ht="12.75">
      <c r="A30" s="2">
        <v>1998.2</v>
      </c>
      <c r="B30" s="1">
        <v>20.3</v>
      </c>
      <c r="C30" s="1">
        <v>1.1</v>
      </c>
      <c r="D30" s="2">
        <v>5.088</v>
      </c>
      <c r="E30" s="16">
        <v>34406</v>
      </c>
      <c r="F30" s="1">
        <v>4</v>
      </c>
    </row>
    <row r="31" spans="1:6" ht="12.75">
      <c r="A31" s="2">
        <v>1998.414</v>
      </c>
      <c r="B31" s="1">
        <v>22.6</v>
      </c>
      <c r="C31" s="1">
        <v>1.5</v>
      </c>
      <c r="D31" s="2">
        <v>5.302</v>
      </c>
      <c r="E31" s="16">
        <v>34484</v>
      </c>
      <c r="F31" s="1">
        <v>4.3</v>
      </c>
    </row>
    <row r="32" spans="1:6" ht="12.75">
      <c r="A32" s="2">
        <v>1998.663</v>
      </c>
      <c r="B32" s="1">
        <v>20.7</v>
      </c>
      <c r="C32" s="1">
        <v>0.6</v>
      </c>
      <c r="D32" s="2">
        <v>5.551</v>
      </c>
      <c r="E32" s="16">
        <v>34575</v>
      </c>
      <c r="F32" s="1">
        <v>3.7</v>
      </c>
    </row>
    <row r="33" spans="1:6" ht="12.75">
      <c r="A33" s="2">
        <v>1998.795</v>
      </c>
      <c r="B33" s="1">
        <v>22.8</v>
      </c>
      <c r="C33" s="1">
        <v>1.7</v>
      </c>
      <c r="D33" s="2">
        <v>5.683</v>
      </c>
      <c r="E33" s="16">
        <v>34623</v>
      </c>
      <c r="F33" s="1">
        <v>4</v>
      </c>
    </row>
    <row r="34" spans="1:6" ht="12.75">
      <c r="A34" s="2">
        <v>1998.967</v>
      </c>
      <c r="B34" s="1">
        <v>23.4</v>
      </c>
      <c r="C34" s="1">
        <v>1.1</v>
      </c>
      <c r="D34" s="2">
        <v>5.855</v>
      </c>
      <c r="E34" s="16">
        <v>34686</v>
      </c>
      <c r="F34" s="1">
        <v>4</v>
      </c>
    </row>
    <row r="35" spans="1:6" ht="12.75">
      <c r="A35" s="2">
        <v>1999.142</v>
      </c>
      <c r="B35" s="1">
        <v>23.3</v>
      </c>
      <c r="C35" s="1">
        <v>0.9</v>
      </c>
      <c r="D35" s="2">
        <v>6.03</v>
      </c>
      <c r="E35" s="16">
        <v>34750</v>
      </c>
      <c r="F35" s="1">
        <v>3.9</v>
      </c>
    </row>
    <row r="36" spans="1:6" ht="12.75">
      <c r="A36" s="2">
        <v>1999.315</v>
      </c>
      <c r="B36" s="1">
        <v>25</v>
      </c>
      <c r="C36" s="1">
        <v>0.6</v>
      </c>
      <c r="D36" s="2">
        <v>6.203</v>
      </c>
      <c r="E36" s="16">
        <v>34813</v>
      </c>
      <c r="F36" s="1">
        <v>4</v>
      </c>
    </row>
    <row r="37" spans="1:6" ht="12.75">
      <c r="A37" s="2">
        <v>1999.468</v>
      </c>
      <c r="B37" s="1">
        <v>25.2</v>
      </c>
      <c r="C37" s="1">
        <v>1.4</v>
      </c>
      <c r="D37" s="2">
        <v>6.356</v>
      </c>
      <c r="E37" s="16">
        <v>34869</v>
      </c>
      <c r="F37" s="1">
        <v>4</v>
      </c>
    </row>
    <row r="38" spans="1:6" ht="12.75">
      <c r="A38" s="2">
        <v>1999.66</v>
      </c>
      <c r="B38" s="1">
        <v>23.3</v>
      </c>
      <c r="C38" s="1">
        <v>0.8</v>
      </c>
      <c r="D38" s="2">
        <v>6.548</v>
      </c>
      <c r="E38" s="16">
        <v>34939</v>
      </c>
      <c r="F38" s="1">
        <v>3.6</v>
      </c>
    </row>
    <row r="39" spans="1:6" ht="12.75">
      <c r="A39" s="2">
        <v>1999.89</v>
      </c>
      <c r="B39" s="1">
        <v>25.6</v>
      </c>
      <c r="C39" s="1">
        <v>1.2</v>
      </c>
      <c r="D39" s="2">
        <v>6.778</v>
      </c>
      <c r="E39" s="16">
        <v>35023</v>
      </c>
      <c r="F39" s="1">
        <v>3.8</v>
      </c>
    </row>
    <row r="40" spans="1:6" ht="12.75">
      <c r="A40" s="2">
        <v>2000.044</v>
      </c>
      <c r="B40" s="1">
        <v>27.9</v>
      </c>
      <c r="C40" s="1">
        <v>0.8</v>
      </c>
      <c r="D40" s="2">
        <v>6.932</v>
      </c>
      <c r="E40" s="16">
        <v>35079</v>
      </c>
      <c r="F40" s="1">
        <v>4</v>
      </c>
    </row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</sheetData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16"/>
  <sheetViews>
    <sheetView workbookViewId="0" topLeftCell="A1">
      <selection activeCell="A3" sqref="A3:B16"/>
      <selection activeCell="A1" sqref="A1"/>
    </sheetView>
  </sheetViews>
  <sheetFormatPr defaultColWidth="11.00390625" defaultRowHeight="12"/>
  <cols>
    <col min="1" max="1" width="9.375" style="2" customWidth="1"/>
    <col min="2" max="2" width="6.875" style="25" customWidth="1"/>
    <col min="3" max="4" width="6.125" style="1" customWidth="1"/>
    <col min="5" max="5" width="6.125" style="2" customWidth="1"/>
    <col min="6" max="6" width="10.875" style="16" customWidth="1"/>
    <col min="7" max="7" width="9.00390625" style="3" customWidth="1"/>
    <col min="8" max="8" width="6.875" style="25" customWidth="1"/>
    <col min="9" max="9" width="6.875" style="26" customWidth="1"/>
    <col min="10" max="11" width="6.125" style="3" customWidth="1"/>
    <col min="12" max="12" width="6.125" style="1" customWidth="1"/>
    <col min="13" max="13" width="5.375" style="3" customWidth="1"/>
    <col min="14" max="15" width="5.625" style="3" customWidth="1"/>
    <col min="16" max="16" width="9.00390625" style="46" customWidth="1"/>
    <col min="17" max="17" width="5.00390625" style="3" customWidth="1"/>
    <col min="18" max="16384" width="10.875" style="3" customWidth="1"/>
  </cols>
  <sheetData>
    <row r="1" spans="13:17" ht="12.75">
      <c r="M1" s="33" t="s">
        <v>140</v>
      </c>
      <c r="N1" s="34"/>
      <c r="O1" s="34"/>
      <c r="P1" s="43"/>
      <c r="Q1" s="35"/>
    </row>
    <row r="2" spans="1:17" s="30" customFormat="1" ht="28.5" customHeight="1">
      <c r="A2" s="28" t="s">
        <v>128</v>
      </c>
      <c r="B2" s="31" t="s">
        <v>142</v>
      </c>
      <c r="C2" s="27" t="s">
        <v>141</v>
      </c>
      <c r="D2" s="27" t="s">
        <v>126</v>
      </c>
      <c r="E2" s="28" t="s">
        <v>127</v>
      </c>
      <c r="F2" s="29" t="s">
        <v>129</v>
      </c>
      <c r="G2" s="30" t="s">
        <v>130</v>
      </c>
      <c r="H2" s="31" t="s">
        <v>143</v>
      </c>
      <c r="I2" s="32" t="s">
        <v>144</v>
      </c>
      <c r="J2" s="30" t="s">
        <v>145</v>
      </c>
      <c r="K2" s="30" t="s">
        <v>146</v>
      </c>
      <c r="L2" s="27" t="s">
        <v>86</v>
      </c>
      <c r="M2" s="36"/>
      <c r="N2" s="37"/>
      <c r="O2" s="37"/>
      <c r="P2" s="44"/>
      <c r="Q2" s="38"/>
    </row>
    <row r="3" spans="1:17" ht="12.75">
      <c r="A3" s="2">
        <v>1970.29</v>
      </c>
      <c r="B3" s="36">
        <v>0</v>
      </c>
      <c r="F3" s="16" t="s">
        <v>139</v>
      </c>
      <c r="J3" s="3" t="s">
        <v>89</v>
      </c>
      <c r="M3" s="36">
        <v>0</v>
      </c>
      <c r="N3" s="37">
        <v>0</v>
      </c>
      <c r="O3" s="37"/>
      <c r="P3" s="44">
        <v>1970.29</v>
      </c>
      <c r="Q3" s="38">
        <v>-1.4</v>
      </c>
    </row>
    <row r="4" spans="1:17" ht="12.75">
      <c r="A4" s="45">
        <v>1973.521</v>
      </c>
      <c r="B4" s="9">
        <v>12</v>
      </c>
      <c r="J4" s="1">
        <f aca="true" t="shared" si="0" ref="J4:J16">B4/(A4-$A$3)</f>
        <v>3.7140204271123554</v>
      </c>
      <c r="K4" s="1"/>
      <c r="M4" s="9">
        <v>12</v>
      </c>
      <c r="N4" s="10">
        <v>4</v>
      </c>
      <c r="O4" s="10"/>
      <c r="P4" s="45">
        <v>1973.521</v>
      </c>
      <c r="Q4" s="39"/>
    </row>
    <row r="5" spans="1:17" ht="12.75">
      <c r="A5" s="45">
        <v>1975.636</v>
      </c>
      <c r="B5" s="9">
        <v>21</v>
      </c>
      <c r="J5" s="1">
        <f t="shared" si="0"/>
        <v>3.9281705948372587</v>
      </c>
      <c r="K5" s="1"/>
      <c r="M5" s="9">
        <v>21</v>
      </c>
      <c r="N5" s="10">
        <v>3</v>
      </c>
      <c r="O5" s="10"/>
      <c r="P5" s="45">
        <v>1975.636</v>
      </c>
      <c r="Q5" s="39"/>
    </row>
    <row r="6" spans="1:17" ht="12.75">
      <c r="A6" s="45">
        <v>1975.734</v>
      </c>
      <c r="B6" s="9">
        <v>20</v>
      </c>
      <c r="J6" s="1">
        <f t="shared" si="0"/>
        <v>3.6737692872887853</v>
      </c>
      <c r="K6" s="1"/>
      <c r="M6" s="9">
        <v>20</v>
      </c>
      <c r="N6" s="10">
        <v>4</v>
      </c>
      <c r="O6" s="10"/>
      <c r="P6" s="45">
        <v>1975.734</v>
      </c>
      <c r="Q6" s="39"/>
    </row>
    <row r="7" spans="1:17" ht="12.75">
      <c r="A7" s="45">
        <v>1976.655</v>
      </c>
      <c r="B7" s="9">
        <v>23</v>
      </c>
      <c r="J7" s="1">
        <f t="shared" si="0"/>
        <v>3.6135113904163343</v>
      </c>
      <c r="K7" s="1"/>
      <c r="M7" s="9">
        <v>23</v>
      </c>
      <c r="N7" s="10">
        <v>3</v>
      </c>
      <c r="O7" s="10"/>
      <c r="P7" s="45">
        <v>1976.655</v>
      </c>
      <c r="Q7" s="39"/>
    </row>
    <row r="8" spans="1:17" ht="12.75">
      <c r="A8" s="45">
        <v>1977.345</v>
      </c>
      <c r="B8" s="9">
        <v>25</v>
      </c>
      <c r="J8" s="1">
        <f t="shared" si="0"/>
        <v>3.5435861091424203</v>
      </c>
      <c r="M8" s="9">
        <v>25</v>
      </c>
      <c r="N8" s="10">
        <v>2</v>
      </c>
      <c r="O8" s="10"/>
      <c r="P8" s="45">
        <v>1977.345</v>
      </c>
      <c r="Q8" s="39"/>
    </row>
    <row r="9" spans="1:17" ht="12.75">
      <c r="A9" s="2">
        <v>1988.358</v>
      </c>
      <c r="B9" s="9">
        <v>72</v>
      </c>
      <c r="F9" s="16">
        <v>30811</v>
      </c>
      <c r="J9" s="1">
        <f t="shared" si="0"/>
        <v>3.9849457604604863</v>
      </c>
      <c r="K9" s="1">
        <f aca="true" t="shared" si="1" ref="K9:K16">(B9-$B$8)/(A9-$A$8)</f>
        <v>4.2676836465995045</v>
      </c>
      <c r="M9" s="9">
        <v>72</v>
      </c>
      <c r="N9" s="10">
        <v>9</v>
      </c>
      <c r="O9" s="10">
        <v>72</v>
      </c>
      <c r="P9" s="45">
        <v>1988.356</v>
      </c>
      <c r="Q9" s="39">
        <v>71</v>
      </c>
    </row>
    <row r="10" spans="1:17" ht="12.75">
      <c r="A10" s="2">
        <v>1992.62</v>
      </c>
      <c r="B10" s="25">
        <v>82.9</v>
      </c>
      <c r="F10" s="16">
        <v>32368</v>
      </c>
      <c r="H10" s="25">
        <v>4.262</v>
      </c>
      <c r="I10" s="26">
        <v>2.6</v>
      </c>
      <c r="J10" s="1">
        <f t="shared" si="0"/>
        <v>3.712494402149587</v>
      </c>
      <c r="K10" s="1">
        <f t="shared" si="1"/>
        <v>3.7905073649754844</v>
      </c>
      <c r="L10" s="1">
        <f aca="true" t="shared" si="2" ref="L10:L16">(B10-$B$9)/(A10-$A$9)</f>
        <v>2.557484748944193</v>
      </c>
      <c r="M10" s="9"/>
      <c r="N10" s="10"/>
      <c r="O10" s="10">
        <v>82.9</v>
      </c>
      <c r="P10" s="45">
        <v>1992.62</v>
      </c>
      <c r="Q10" s="39">
        <v>88</v>
      </c>
    </row>
    <row r="11" spans="1:17" ht="12.75">
      <c r="A11" s="2">
        <v>1994.584</v>
      </c>
      <c r="B11" s="25">
        <v>90.7</v>
      </c>
      <c r="C11" s="1">
        <v>0</v>
      </c>
      <c r="D11" s="1">
        <v>1.9</v>
      </c>
      <c r="E11" s="2">
        <v>0</v>
      </c>
      <c r="F11" s="16">
        <v>33085</v>
      </c>
      <c r="H11" s="25">
        <v>6.226</v>
      </c>
      <c r="I11" s="26">
        <v>3</v>
      </c>
      <c r="J11" s="1">
        <f t="shared" si="0"/>
        <v>3.7334321231579666</v>
      </c>
      <c r="K11" s="1">
        <f t="shared" si="1"/>
        <v>3.811125935379075</v>
      </c>
      <c r="L11" s="1">
        <f t="shared" si="2"/>
        <v>3.0035335689045395</v>
      </c>
      <c r="M11" s="9"/>
      <c r="N11" s="10"/>
      <c r="O11" s="10">
        <v>90.7</v>
      </c>
      <c r="P11" s="45">
        <v>1994.582</v>
      </c>
      <c r="Q11" s="39"/>
    </row>
    <row r="12" spans="1:17" ht="12.75">
      <c r="A12" s="2">
        <v>1995.641</v>
      </c>
      <c r="B12" s="25">
        <v>93.6</v>
      </c>
      <c r="C12" s="1">
        <v>2.9</v>
      </c>
      <c r="D12" s="1">
        <v>2.5</v>
      </c>
      <c r="E12" s="2">
        <v>1.057</v>
      </c>
      <c r="F12" s="16">
        <v>33471</v>
      </c>
      <c r="G12" s="3">
        <v>2.7</v>
      </c>
      <c r="H12" s="25">
        <v>7.283</v>
      </c>
      <c r="I12" s="26">
        <v>3</v>
      </c>
      <c r="J12" s="1">
        <f t="shared" si="0"/>
        <v>3.692162044889731</v>
      </c>
      <c r="K12" s="1">
        <f t="shared" si="1"/>
        <v>3.74945343244424</v>
      </c>
      <c r="L12" s="1">
        <f t="shared" si="2"/>
        <v>2.965810792255885</v>
      </c>
      <c r="M12" s="9"/>
      <c r="N12" s="10"/>
      <c r="O12" s="10">
        <v>93.6</v>
      </c>
      <c r="P12" s="45">
        <v>1995.639</v>
      </c>
      <c r="Q12" s="39"/>
    </row>
    <row r="13" spans="1:17" ht="12.75">
      <c r="A13" s="2">
        <v>1996.637</v>
      </c>
      <c r="B13" s="25">
        <v>98.4</v>
      </c>
      <c r="C13" s="1">
        <v>7.8</v>
      </c>
      <c r="D13" s="1">
        <v>1.4</v>
      </c>
      <c r="E13" s="2">
        <v>2.053</v>
      </c>
      <c r="F13" s="16">
        <v>33835</v>
      </c>
      <c r="G13" s="3">
        <v>3.8</v>
      </c>
      <c r="H13" s="25">
        <v>8.279</v>
      </c>
      <c r="I13" s="26">
        <v>3.2</v>
      </c>
      <c r="J13" s="1">
        <f t="shared" si="0"/>
        <v>3.7347705621133365</v>
      </c>
      <c r="K13" s="1">
        <f t="shared" si="1"/>
        <v>3.804685880157595</v>
      </c>
      <c r="L13" s="1">
        <f t="shared" si="2"/>
        <v>3.1887909167773905</v>
      </c>
      <c r="M13" s="9"/>
      <c r="N13" s="10"/>
      <c r="O13" s="10">
        <v>98.4</v>
      </c>
      <c r="P13" s="45">
        <v>1996.636</v>
      </c>
      <c r="Q13" s="39"/>
    </row>
    <row r="14" spans="1:17" ht="12.75">
      <c r="A14" s="2">
        <v>1997.63</v>
      </c>
      <c r="B14" s="25">
        <v>101.2</v>
      </c>
      <c r="C14" s="1">
        <v>10.5</v>
      </c>
      <c r="D14" s="1">
        <v>0.5</v>
      </c>
      <c r="E14" s="2">
        <v>3.046</v>
      </c>
      <c r="F14" s="16">
        <v>34198</v>
      </c>
      <c r="G14" s="3">
        <v>3.4</v>
      </c>
      <c r="H14" s="25">
        <v>9.272</v>
      </c>
      <c r="I14" s="26">
        <v>3.1</v>
      </c>
      <c r="J14" s="1">
        <f t="shared" si="0"/>
        <v>3.7015362106803025</v>
      </c>
      <c r="K14" s="1">
        <f t="shared" si="1"/>
        <v>3.756470298249923</v>
      </c>
      <c r="L14" s="1">
        <f t="shared" si="2"/>
        <v>3.149266609145761</v>
      </c>
      <c r="M14" s="9"/>
      <c r="N14" s="10"/>
      <c r="O14" s="10"/>
      <c r="P14" s="47">
        <v>1997.63</v>
      </c>
      <c r="Q14" s="39"/>
    </row>
    <row r="15" spans="1:17" ht="12.75">
      <c r="A15" s="2">
        <v>1998.685</v>
      </c>
      <c r="B15" s="25">
        <v>103.5</v>
      </c>
      <c r="C15" s="1">
        <v>12.8</v>
      </c>
      <c r="D15" s="1">
        <v>3.1</v>
      </c>
      <c r="E15" s="2">
        <v>4.101</v>
      </c>
      <c r="F15" s="16">
        <v>34583</v>
      </c>
      <c r="G15" s="3">
        <v>3.1</v>
      </c>
      <c r="H15" s="25">
        <v>10.327</v>
      </c>
      <c r="I15" s="26">
        <v>3.1</v>
      </c>
      <c r="J15" s="1">
        <f t="shared" si="0"/>
        <v>3.645007923930272</v>
      </c>
      <c r="K15" s="1">
        <f t="shared" si="1"/>
        <v>3.6785379568884866</v>
      </c>
      <c r="L15" s="1">
        <f t="shared" si="2"/>
        <v>3.05025660888932</v>
      </c>
      <c r="M15" s="9"/>
      <c r="N15" s="10"/>
      <c r="O15" s="10"/>
      <c r="P15" s="47">
        <v>1998.685</v>
      </c>
      <c r="Q15" s="39"/>
    </row>
    <row r="16" spans="1:17" ht="12.75">
      <c r="A16" s="2">
        <v>1999.696</v>
      </c>
      <c r="B16" s="25">
        <v>106.6</v>
      </c>
      <c r="C16" s="1">
        <v>15.9</v>
      </c>
      <c r="D16" s="1">
        <v>0.7</v>
      </c>
      <c r="E16" s="2">
        <v>5.112</v>
      </c>
      <c r="F16" s="16">
        <v>34952</v>
      </c>
      <c r="G16" s="3">
        <v>3.1</v>
      </c>
      <c r="H16" s="25">
        <v>11.338</v>
      </c>
      <c r="I16" s="26">
        <v>3.1</v>
      </c>
      <c r="J16" s="1">
        <f t="shared" si="0"/>
        <v>3.625110521662252</v>
      </c>
      <c r="K16" s="1">
        <f t="shared" si="1"/>
        <v>3.650843362713096</v>
      </c>
      <c r="L16" s="1">
        <f t="shared" si="2"/>
        <v>3.0516846004586435</v>
      </c>
      <c r="M16" s="40"/>
      <c r="N16" s="41"/>
      <c r="O16" s="41"/>
      <c r="P16" s="48">
        <v>1999.696</v>
      </c>
      <c r="Q16" s="42"/>
    </row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</sheetData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1"/>
  <sheetViews>
    <sheetView workbookViewId="0" topLeftCell="A1">
      <selection activeCell="A2" sqref="A2:B11"/>
      <selection activeCell="A1" sqref="A1"/>
    </sheetView>
  </sheetViews>
  <sheetFormatPr defaultColWidth="11.00390625" defaultRowHeight="12"/>
  <cols>
    <col min="1" max="2" width="9.125" style="2" customWidth="1"/>
    <col min="3" max="5" width="5.375" style="1" customWidth="1"/>
    <col min="6" max="6" width="8.00390625" style="2" customWidth="1"/>
    <col min="7" max="7" width="10.875" style="16" customWidth="1"/>
    <col min="8" max="8" width="7.625" style="3" customWidth="1"/>
    <col min="9" max="9" width="9.125" style="25" customWidth="1"/>
    <col min="10" max="10" width="7.375" style="25" customWidth="1"/>
    <col min="11" max="11" width="7.125" style="3" customWidth="1"/>
    <col min="12" max="13" width="7.875" style="3" customWidth="1"/>
    <col min="14" max="16384" width="10.875" style="3" customWidth="1"/>
  </cols>
  <sheetData>
    <row r="1" spans="1:13" s="30" customFormat="1" ht="58.5" customHeight="1">
      <c r="A1" s="28" t="s">
        <v>128</v>
      </c>
      <c r="B1" s="28"/>
      <c r="C1" s="27" t="s">
        <v>126</v>
      </c>
      <c r="D1" s="27" t="s">
        <v>141</v>
      </c>
      <c r="E1" s="27" t="s">
        <v>54</v>
      </c>
      <c r="F1" s="28" t="s">
        <v>127</v>
      </c>
      <c r="G1" s="29" t="s">
        <v>129</v>
      </c>
      <c r="H1" s="30" t="s">
        <v>130</v>
      </c>
      <c r="I1" s="31" t="s">
        <v>142</v>
      </c>
      <c r="J1" s="31" t="s">
        <v>143</v>
      </c>
      <c r="K1" s="31" t="s">
        <v>144</v>
      </c>
      <c r="L1" s="30" t="s">
        <v>147</v>
      </c>
      <c r="M1" s="30" t="s">
        <v>148</v>
      </c>
    </row>
    <row r="2" spans="1:13" ht="12.75">
      <c r="A2" s="2">
        <v>1974.274</v>
      </c>
      <c r="B2" s="1">
        <v>0</v>
      </c>
      <c r="C2" s="57">
        <v>2</v>
      </c>
      <c r="E2" s="1" t="s">
        <v>89</v>
      </c>
      <c r="G2" s="16">
        <v>25667</v>
      </c>
      <c r="I2" s="26">
        <v>149</v>
      </c>
      <c r="K2" s="25"/>
      <c r="L2" s="3" t="s">
        <v>89</v>
      </c>
      <c r="M2" s="3" t="s">
        <v>89</v>
      </c>
    </row>
    <row r="3" spans="1:13" ht="12.75">
      <c r="A3" s="2">
        <v>1988.358</v>
      </c>
      <c r="B3" s="1">
        <v>52</v>
      </c>
      <c r="C3" s="57">
        <v>2</v>
      </c>
      <c r="E3" s="1">
        <f>B3/(A3-1974.274)</f>
        <v>3.6921329167849883</v>
      </c>
      <c r="G3" s="16">
        <v>30811</v>
      </c>
      <c r="I3" s="26">
        <v>201</v>
      </c>
      <c r="L3" s="1" t="e">
        <f>(#REF!-#REF!)/(A3-$A$2)</f>
        <v>#REF!</v>
      </c>
      <c r="M3" s="3" t="s">
        <v>89</v>
      </c>
    </row>
    <row r="4" spans="1:13" ht="12.75">
      <c r="A4" s="2">
        <v>1992.617</v>
      </c>
      <c r="B4" s="1">
        <v>58.6</v>
      </c>
      <c r="C4" s="1">
        <v>0.9</v>
      </c>
      <c r="D4" s="1">
        <v>0</v>
      </c>
      <c r="E4" s="1">
        <f aca="true" t="shared" si="0" ref="E4:E11">B4/(A4-1974.274)</f>
        <v>3.1946791691653362</v>
      </c>
      <c r="F4" s="2">
        <v>0</v>
      </c>
      <c r="G4" s="16">
        <v>32367</v>
      </c>
      <c r="I4" s="25">
        <v>207.6</v>
      </c>
      <c r="J4" s="25">
        <v>4.259</v>
      </c>
      <c r="K4" s="3">
        <v>1.5</v>
      </c>
      <c r="L4" s="1" t="e">
        <f>(#REF!-#REF!)/(A4-$A$2)</f>
        <v>#REF!</v>
      </c>
      <c r="M4" s="1" t="e">
        <f>(#REF!-#REF!)/(A4-$A$2)</f>
        <v>#REF!</v>
      </c>
    </row>
    <row r="5" spans="1:13" ht="12.75">
      <c r="A5" s="2">
        <v>1993.975</v>
      </c>
      <c r="B5" s="1">
        <v>75.2</v>
      </c>
      <c r="C5" s="1">
        <v>2.4</v>
      </c>
      <c r="D5" s="1">
        <v>16.6</v>
      </c>
      <c r="E5" s="1">
        <f t="shared" si="0"/>
        <v>3.817065123597783</v>
      </c>
      <c r="F5" s="2">
        <v>1.358</v>
      </c>
      <c r="G5" s="16">
        <v>32863</v>
      </c>
      <c r="H5" s="3">
        <v>12.2</v>
      </c>
      <c r="I5" s="25">
        <v>224.2</v>
      </c>
      <c r="J5" s="25">
        <v>5.617</v>
      </c>
      <c r="K5" s="25">
        <v>4.1</v>
      </c>
      <c r="L5" s="1" t="e">
        <f>(#REF!-#REF!)/(A5-$A$2)</f>
        <v>#REF!</v>
      </c>
      <c r="M5" s="1" t="e">
        <f>(#REF!-#REF!)/(A5-$A$2)</f>
        <v>#REF!</v>
      </c>
    </row>
    <row r="6" spans="1:13" ht="12.75">
      <c r="A6" s="2">
        <v>1994.584</v>
      </c>
      <c r="B6" s="1">
        <v>68.1</v>
      </c>
      <c r="C6" s="1">
        <v>3.2</v>
      </c>
      <c r="D6" s="1">
        <v>9.5</v>
      </c>
      <c r="E6" s="1">
        <f t="shared" si="0"/>
        <v>3.3530280649925857</v>
      </c>
      <c r="F6" s="2">
        <v>1.967</v>
      </c>
      <c r="G6" s="16">
        <v>33085</v>
      </c>
      <c r="H6" s="3">
        <v>4.8</v>
      </c>
      <c r="I6" s="25">
        <v>217.1</v>
      </c>
      <c r="J6" s="25">
        <v>6.226</v>
      </c>
      <c r="K6" s="3">
        <v>2.6</v>
      </c>
      <c r="L6" s="1" t="e">
        <f>(#REF!-#REF!)/(A6-$A$2)</f>
        <v>#REF!</v>
      </c>
      <c r="M6" s="1" t="e">
        <f>(#REF!-#REF!)/(A6-$A$2)</f>
        <v>#REF!</v>
      </c>
    </row>
    <row r="7" spans="1:13" ht="12.75">
      <c r="A7" s="2">
        <v>1995.636</v>
      </c>
      <c r="B7" s="1">
        <v>78</v>
      </c>
      <c r="C7" s="1">
        <v>0.6</v>
      </c>
      <c r="D7" s="1">
        <v>19.5</v>
      </c>
      <c r="E7" s="1">
        <f t="shared" si="0"/>
        <v>3.651343507162237</v>
      </c>
      <c r="F7" s="2">
        <v>3.019</v>
      </c>
      <c r="G7" s="16">
        <v>33469</v>
      </c>
      <c r="H7" s="3">
        <v>6.5</v>
      </c>
      <c r="I7" s="26">
        <v>227</v>
      </c>
      <c r="J7" s="25">
        <v>7.278</v>
      </c>
      <c r="K7" s="3">
        <v>3.6</v>
      </c>
      <c r="L7" s="1" t="e">
        <f>(#REF!-#REF!)/(A7-$A$2)</f>
        <v>#REF!</v>
      </c>
      <c r="M7" s="1" t="e">
        <f>(#REF!-#REF!)/(A7-$A$2)</f>
        <v>#REF!</v>
      </c>
    </row>
    <row r="8" spans="1:13" ht="12.75">
      <c r="A8" s="2">
        <v>1996.631</v>
      </c>
      <c r="B8" s="1">
        <v>80</v>
      </c>
      <c r="C8" s="1">
        <v>1.9</v>
      </c>
      <c r="D8" s="1">
        <v>21.4</v>
      </c>
      <c r="E8" s="1">
        <f t="shared" si="0"/>
        <v>3.57829762490492</v>
      </c>
      <c r="F8" s="2">
        <v>4.014</v>
      </c>
      <c r="G8" s="16">
        <v>33833</v>
      </c>
      <c r="H8" s="3">
        <v>5.3</v>
      </c>
      <c r="I8" s="26">
        <v>229</v>
      </c>
      <c r="J8" s="25">
        <v>8.273</v>
      </c>
      <c r="K8" s="3">
        <v>3.4</v>
      </c>
      <c r="L8" s="1" t="e">
        <f>(#REF!-#REF!)/(A8-$A$2)</f>
        <v>#REF!</v>
      </c>
      <c r="M8" s="1" t="e">
        <f>(#REF!-#REF!)/(A8-$A$2)</f>
        <v>#REF!</v>
      </c>
    </row>
    <row r="9" spans="1:13" ht="12.75">
      <c r="A9" s="2">
        <v>1997.627</v>
      </c>
      <c r="B9" s="1">
        <v>84.6</v>
      </c>
      <c r="C9" s="1">
        <v>2.9</v>
      </c>
      <c r="D9" s="1">
        <v>26</v>
      </c>
      <c r="E9" s="1">
        <f t="shared" si="0"/>
        <v>3.622660900098478</v>
      </c>
      <c r="F9" s="2">
        <v>5.01</v>
      </c>
      <c r="G9" s="16">
        <v>34197</v>
      </c>
      <c r="H9" s="3">
        <v>5.2</v>
      </c>
      <c r="I9" s="25">
        <v>233.6</v>
      </c>
      <c r="J9" s="25">
        <v>9.269</v>
      </c>
      <c r="K9" s="3">
        <v>3.5</v>
      </c>
      <c r="L9" s="1" t="e">
        <f>(#REF!-#REF!)/(A9-$A$2)</f>
        <v>#REF!</v>
      </c>
      <c r="M9" s="1" t="e">
        <f>(#REF!-#REF!)/(A9-$A$2)</f>
        <v>#REF!</v>
      </c>
    </row>
    <row r="10" spans="1:13" ht="12.75">
      <c r="A10" s="2">
        <v>1998.663</v>
      </c>
      <c r="B10" s="1">
        <v>89.9</v>
      </c>
      <c r="C10" s="1">
        <v>1.1</v>
      </c>
      <c r="D10" s="1">
        <v>31.3</v>
      </c>
      <c r="E10" s="1">
        <f t="shared" si="0"/>
        <v>3.6860879904874966</v>
      </c>
      <c r="F10" s="2">
        <v>6.046</v>
      </c>
      <c r="G10" s="16">
        <v>34575</v>
      </c>
      <c r="H10" s="3">
        <v>5.2</v>
      </c>
      <c r="I10" s="25">
        <v>238.9</v>
      </c>
      <c r="J10" s="25">
        <v>10.305</v>
      </c>
      <c r="K10" s="3">
        <v>3.7</v>
      </c>
      <c r="L10" s="1" t="e">
        <f>(#REF!-#REF!)/(A10-$A$2)</f>
        <v>#REF!</v>
      </c>
      <c r="M10" s="1" t="e">
        <f>(#REF!-#REF!)/(A10-$A$2)</f>
        <v>#REF!</v>
      </c>
    </row>
    <row r="11" spans="1:13" ht="12.75">
      <c r="A11" s="2">
        <v>1999.66</v>
      </c>
      <c r="B11" s="1">
        <v>93.4</v>
      </c>
      <c r="C11" s="1">
        <v>0.3</v>
      </c>
      <c r="D11" s="1">
        <v>34.8</v>
      </c>
      <c r="E11" s="1">
        <f t="shared" si="0"/>
        <v>3.6791932561253953</v>
      </c>
      <c r="F11" s="2">
        <v>7.043</v>
      </c>
      <c r="G11" s="16">
        <v>34939</v>
      </c>
      <c r="H11" s="3">
        <v>4.9</v>
      </c>
      <c r="I11" s="25">
        <v>242.4</v>
      </c>
      <c r="J11" s="25">
        <v>11.302</v>
      </c>
      <c r="K11" s="3">
        <v>3.7</v>
      </c>
      <c r="L11" s="1" t="e">
        <f>(#REF!-#REF!)/(A11-$A$2)</f>
        <v>#REF!</v>
      </c>
      <c r="M11" s="1" t="e">
        <f>(#REF!-#REF!)/(A11-$A$2)</f>
        <v>#REF!</v>
      </c>
    </row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</sheetData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1">
      <selection activeCell="A2" sqref="A2"/>
      <selection activeCell="A1" sqref="A1"/>
    </sheetView>
  </sheetViews>
  <sheetFormatPr defaultColWidth="11.00390625" defaultRowHeight="12"/>
  <cols>
    <col min="1" max="1" width="11.625" style="2" bestFit="1" customWidth="1"/>
    <col min="2" max="3" width="11.00390625" style="1" bestFit="1" customWidth="1"/>
    <col min="4" max="4" width="11.00390625" style="2" bestFit="1" customWidth="1"/>
    <col min="5" max="5" width="12.875" style="3" bestFit="1" customWidth="1"/>
    <col min="6" max="6" width="11.00390625" style="3" bestFit="1" customWidth="1"/>
    <col min="7" max="16384" width="10.875" style="3" customWidth="1"/>
  </cols>
  <sheetData>
    <row r="1" spans="1:6" ht="12.75">
      <c r="A1" s="2" t="s">
        <v>128</v>
      </c>
      <c r="B1" s="1" t="s">
        <v>125</v>
      </c>
      <c r="C1" s="1" t="s">
        <v>126</v>
      </c>
      <c r="D1" s="2" t="s">
        <v>127</v>
      </c>
      <c r="E1" s="3" t="s">
        <v>129</v>
      </c>
      <c r="F1" s="3" t="s">
        <v>130</v>
      </c>
    </row>
    <row r="2" spans="1:5" ht="12.75">
      <c r="A2" s="2">
        <v>1989.693</v>
      </c>
      <c r="B2" s="1">
        <v>0</v>
      </c>
      <c r="C2" s="1">
        <v>0.6</v>
      </c>
      <c r="D2" s="2">
        <v>0</v>
      </c>
      <c r="E2" s="16">
        <v>31299</v>
      </c>
    </row>
    <row r="3" spans="1:6" ht="12.75">
      <c r="A3" s="2">
        <v>1992.62</v>
      </c>
      <c r="B3" s="1">
        <v>10.7</v>
      </c>
      <c r="C3" s="1">
        <v>1.1</v>
      </c>
      <c r="D3" s="2">
        <v>2.927</v>
      </c>
      <c r="E3" s="16">
        <v>32368</v>
      </c>
      <c r="F3" s="3">
        <v>3.7</v>
      </c>
    </row>
    <row r="4" spans="1:6" ht="12.75">
      <c r="A4" s="2">
        <v>1993.058</v>
      </c>
      <c r="B4" s="1">
        <v>19.5</v>
      </c>
      <c r="C4" s="1">
        <v>0.5</v>
      </c>
      <c r="D4" s="2">
        <v>3.365</v>
      </c>
      <c r="E4" s="16">
        <v>32528</v>
      </c>
      <c r="F4" s="3">
        <v>5.8</v>
      </c>
    </row>
    <row r="5" spans="1:6" ht="12.75">
      <c r="A5" s="2">
        <v>1993.274</v>
      </c>
      <c r="B5" s="1">
        <v>18.2</v>
      </c>
      <c r="C5" s="1">
        <v>3.2</v>
      </c>
      <c r="D5" s="2">
        <v>3.581</v>
      </c>
      <c r="E5" s="16">
        <v>32607</v>
      </c>
      <c r="F5" s="3">
        <v>5.1</v>
      </c>
    </row>
    <row r="6" spans="1:6" ht="12.75">
      <c r="A6" s="2">
        <v>1993.641</v>
      </c>
      <c r="B6" s="1">
        <v>25</v>
      </c>
      <c r="C6" s="1">
        <v>1.9</v>
      </c>
      <c r="D6" s="2">
        <v>3.948</v>
      </c>
      <c r="E6" s="16">
        <v>32741</v>
      </c>
      <c r="F6" s="3">
        <v>6.3</v>
      </c>
    </row>
    <row r="7" spans="1:6" ht="12.75">
      <c r="A7" s="2">
        <v>1993.792</v>
      </c>
      <c r="B7" s="1">
        <v>24.9</v>
      </c>
      <c r="C7" s="1">
        <v>0.9</v>
      </c>
      <c r="D7" s="2">
        <v>4.099</v>
      </c>
      <c r="E7" s="16">
        <v>32796</v>
      </c>
      <c r="F7" s="3">
        <v>6.1</v>
      </c>
    </row>
    <row r="8" spans="1:6" ht="12.75">
      <c r="A8" s="2">
        <v>1994.025</v>
      </c>
      <c r="B8" s="1">
        <v>25.9</v>
      </c>
      <c r="C8" s="1">
        <v>1.3</v>
      </c>
      <c r="D8" s="2">
        <v>4.332</v>
      </c>
      <c r="E8" s="16">
        <v>32881</v>
      </c>
      <c r="F8" s="1">
        <v>6</v>
      </c>
    </row>
    <row r="9" spans="1:6" ht="12.75">
      <c r="A9" s="2">
        <v>1994.216</v>
      </c>
      <c r="B9" s="1">
        <v>25.4</v>
      </c>
      <c r="C9" s="1">
        <v>2.7</v>
      </c>
      <c r="D9" s="2">
        <v>4.523</v>
      </c>
      <c r="E9" s="16">
        <v>32951</v>
      </c>
      <c r="F9" s="3">
        <v>5.6</v>
      </c>
    </row>
    <row r="10" spans="1:6" ht="12.75">
      <c r="A10" s="2">
        <v>1994.427</v>
      </c>
      <c r="B10" s="1">
        <v>28.5</v>
      </c>
      <c r="C10" s="1">
        <v>1.2</v>
      </c>
      <c r="D10" s="2">
        <v>4.734</v>
      </c>
      <c r="E10" s="16">
        <v>33028</v>
      </c>
      <c r="F10" s="1">
        <v>6</v>
      </c>
    </row>
    <row r="11" spans="1:6" ht="12.75">
      <c r="A11" s="2">
        <v>1994.581</v>
      </c>
      <c r="B11" s="1">
        <v>27.4</v>
      </c>
      <c r="C11" s="1">
        <v>1.1</v>
      </c>
      <c r="D11" s="2">
        <v>4.888</v>
      </c>
      <c r="E11" s="16">
        <v>33084</v>
      </c>
      <c r="F11" s="3">
        <v>5.6</v>
      </c>
    </row>
    <row r="12" spans="1:6" ht="12.75">
      <c r="A12" s="2">
        <v>1994.789</v>
      </c>
      <c r="B12" s="1">
        <v>27</v>
      </c>
      <c r="C12" s="1">
        <v>0.5</v>
      </c>
      <c r="D12" s="2">
        <v>5.096</v>
      </c>
      <c r="E12" s="16">
        <v>33160</v>
      </c>
      <c r="F12" s="3">
        <v>5.3</v>
      </c>
    </row>
    <row r="13" spans="1:6" ht="12.75">
      <c r="A13" s="2">
        <v>1994.964</v>
      </c>
      <c r="B13" s="1">
        <v>28</v>
      </c>
      <c r="C13" s="1">
        <v>2.3</v>
      </c>
      <c r="D13" s="2">
        <v>5.271</v>
      </c>
      <c r="E13" s="16">
        <v>33224</v>
      </c>
      <c r="F13" s="3">
        <v>5.3</v>
      </c>
    </row>
    <row r="14" spans="1:6" ht="12.75">
      <c r="A14" s="2">
        <v>1995.156</v>
      </c>
      <c r="B14" s="1">
        <v>28.2</v>
      </c>
      <c r="C14" s="1">
        <v>0.7</v>
      </c>
      <c r="D14" s="2">
        <v>5.463</v>
      </c>
      <c r="E14" s="16">
        <v>33294</v>
      </c>
      <c r="F14" s="3">
        <v>5.2</v>
      </c>
    </row>
    <row r="15" spans="1:6" ht="12.75">
      <c r="A15" s="2">
        <v>1995.364</v>
      </c>
      <c r="B15" s="1">
        <v>29.2</v>
      </c>
      <c r="C15" s="1">
        <v>0.4</v>
      </c>
      <c r="D15" s="2">
        <v>5.671</v>
      </c>
      <c r="E15" s="16">
        <v>33370</v>
      </c>
      <c r="F15" s="3">
        <v>5.1</v>
      </c>
    </row>
    <row r="16" spans="1:6" ht="12.75">
      <c r="A16" s="2">
        <v>1995.54</v>
      </c>
      <c r="B16" s="1">
        <v>27.7</v>
      </c>
      <c r="C16" s="1">
        <v>1.7</v>
      </c>
      <c r="D16" s="2">
        <v>5.847</v>
      </c>
      <c r="E16" s="16">
        <v>33434</v>
      </c>
      <c r="F16" s="3">
        <v>4.7</v>
      </c>
    </row>
    <row r="17" spans="1:6" ht="12.75">
      <c r="A17" s="2">
        <v>1995.641</v>
      </c>
      <c r="B17" s="1">
        <v>30.6</v>
      </c>
      <c r="C17" s="1">
        <v>0.6</v>
      </c>
      <c r="D17" s="2">
        <v>5.948</v>
      </c>
      <c r="E17" s="16">
        <v>33471</v>
      </c>
      <c r="F17" s="3">
        <v>5.1</v>
      </c>
    </row>
    <row r="18" spans="1:6" ht="12.75">
      <c r="A18" s="2">
        <v>1995.885</v>
      </c>
      <c r="B18" s="1">
        <v>24.7</v>
      </c>
      <c r="C18" s="1">
        <v>0.8</v>
      </c>
      <c r="D18" s="2">
        <v>6.192</v>
      </c>
      <c r="E18" s="16">
        <v>33560</v>
      </c>
      <c r="F18" s="1">
        <v>4</v>
      </c>
    </row>
    <row r="19" spans="1:6" ht="12.75">
      <c r="A19" s="2">
        <v>1995.978</v>
      </c>
      <c r="B19" s="1">
        <v>30.6</v>
      </c>
      <c r="C19" s="1">
        <v>1</v>
      </c>
      <c r="D19" s="2">
        <v>6.285</v>
      </c>
      <c r="E19" s="16">
        <v>33594</v>
      </c>
      <c r="F19" s="3">
        <v>4.9</v>
      </c>
    </row>
    <row r="20" spans="1:6" ht="12.75">
      <c r="A20" s="2">
        <v>1996.265</v>
      </c>
      <c r="B20" s="1">
        <v>32</v>
      </c>
      <c r="C20" s="1">
        <v>0.7</v>
      </c>
      <c r="D20" s="2">
        <v>6.572</v>
      </c>
      <c r="E20" s="16">
        <v>33699</v>
      </c>
      <c r="F20" s="3">
        <v>4.9</v>
      </c>
    </row>
    <row r="21" spans="1:6" ht="12.75">
      <c r="A21" s="2">
        <v>1996.495</v>
      </c>
      <c r="B21" s="1">
        <v>31.1</v>
      </c>
      <c r="C21" s="1">
        <v>3</v>
      </c>
      <c r="D21" s="2">
        <v>6.802</v>
      </c>
      <c r="E21" s="16">
        <v>33783</v>
      </c>
      <c r="F21" s="3">
        <v>4.6</v>
      </c>
    </row>
    <row r="22" spans="1:6" ht="12.75">
      <c r="A22" s="2">
        <v>1996.637</v>
      </c>
      <c r="B22" s="1">
        <v>32.1</v>
      </c>
      <c r="C22" s="1">
        <v>1.5</v>
      </c>
      <c r="D22" s="2">
        <v>6.944</v>
      </c>
      <c r="E22" s="16">
        <v>33835</v>
      </c>
      <c r="F22" s="3">
        <v>4.6</v>
      </c>
    </row>
    <row r="23" spans="1:6" ht="12.75">
      <c r="A23" s="2">
        <v>1996.803</v>
      </c>
      <c r="B23" s="1">
        <v>31.1</v>
      </c>
      <c r="C23" s="1">
        <v>2.2</v>
      </c>
      <c r="D23" s="2">
        <v>7.11</v>
      </c>
      <c r="E23" s="16">
        <v>33896</v>
      </c>
      <c r="F23" s="3">
        <v>4.4</v>
      </c>
    </row>
    <row r="24" spans="1:6" ht="12.75">
      <c r="A24" s="2">
        <v>1996.937</v>
      </c>
      <c r="B24" s="1">
        <v>31.5</v>
      </c>
      <c r="C24" s="1">
        <v>1.3</v>
      </c>
      <c r="D24" s="2">
        <v>7.244</v>
      </c>
      <c r="E24" s="16">
        <v>33945</v>
      </c>
      <c r="F24" s="3">
        <v>4.3</v>
      </c>
    </row>
    <row r="25" spans="1:6" ht="12.75">
      <c r="A25" s="2">
        <v>1997.09</v>
      </c>
      <c r="B25" s="1">
        <v>32</v>
      </c>
      <c r="C25" s="1">
        <v>0.3</v>
      </c>
      <c r="D25" s="2">
        <v>7.397</v>
      </c>
      <c r="E25" s="16">
        <v>34001</v>
      </c>
      <c r="F25" s="3">
        <v>4.3</v>
      </c>
    </row>
    <row r="26" spans="1:6" ht="12.75">
      <c r="A26" s="2">
        <v>1997.301</v>
      </c>
      <c r="B26" s="1">
        <v>33.4</v>
      </c>
      <c r="C26" s="1">
        <v>1.5</v>
      </c>
      <c r="D26" s="2">
        <v>7.608</v>
      </c>
      <c r="E26" s="16">
        <v>34078</v>
      </c>
      <c r="F26" s="3">
        <v>4.4</v>
      </c>
    </row>
    <row r="27" spans="1:6" ht="12.75">
      <c r="A27" s="2">
        <v>1997.436</v>
      </c>
      <c r="B27" s="1">
        <v>31</v>
      </c>
      <c r="C27" s="1">
        <v>0.6</v>
      </c>
      <c r="D27" s="2">
        <v>7.743</v>
      </c>
      <c r="E27" s="16">
        <v>34127</v>
      </c>
      <c r="F27" s="1">
        <v>4</v>
      </c>
    </row>
    <row r="28" spans="1:6" ht="12.75">
      <c r="A28" s="2">
        <v>1997.63</v>
      </c>
      <c r="B28" s="1">
        <v>30.6</v>
      </c>
      <c r="C28" s="1">
        <v>0.8</v>
      </c>
      <c r="D28" s="2">
        <v>7.937</v>
      </c>
      <c r="E28" s="16">
        <v>34198</v>
      </c>
      <c r="F28" s="3">
        <v>3.9</v>
      </c>
    </row>
    <row r="29" spans="1:6" ht="12.75">
      <c r="A29" s="2">
        <v>1997.836</v>
      </c>
      <c r="B29" s="1">
        <v>27.5</v>
      </c>
      <c r="C29" s="1">
        <v>2.8</v>
      </c>
      <c r="D29" s="2">
        <v>8.143</v>
      </c>
      <c r="E29" s="16">
        <v>34273</v>
      </c>
      <c r="F29" s="3">
        <v>3.4</v>
      </c>
    </row>
    <row r="30" spans="1:6" ht="12.75">
      <c r="A30" s="2">
        <v>1998.126</v>
      </c>
      <c r="B30" s="1">
        <v>33</v>
      </c>
      <c r="C30" s="1">
        <v>0.6</v>
      </c>
      <c r="D30" s="2">
        <v>8.433</v>
      </c>
      <c r="E30" s="16">
        <v>34379</v>
      </c>
      <c r="F30" s="3">
        <v>3.9</v>
      </c>
    </row>
    <row r="31" spans="1:6" ht="12.75">
      <c r="A31" s="2">
        <v>1998.26</v>
      </c>
      <c r="B31" s="1">
        <v>35.7</v>
      </c>
      <c r="C31" s="1">
        <v>0.7</v>
      </c>
      <c r="D31" s="2">
        <v>8.567</v>
      </c>
      <c r="E31" s="16">
        <v>34428</v>
      </c>
      <c r="F31" s="3">
        <v>4.2</v>
      </c>
    </row>
    <row r="32" spans="1:6" ht="12.75">
      <c r="A32" s="2">
        <v>1998.414</v>
      </c>
      <c r="B32" s="1">
        <v>35.7</v>
      </c>
      <c r="C32" s="1">
        <v>0.7</v>
      </c>
      <c r="D32" s="2">
        <v>8.721</v>
      </c>
      <c r="E32" s="16">
        <v>34484</v>
      </c>
      <c r="F32" s="3">
        <v>4.1</v>
      </c>
    </row>
    <row r="33" spans="1:7" ht="12.75">
      <c r="A33" s="2">
        <v>1998.679</v>
      </c>
      <c r="B33" s="1">
        <v>33.4</v>
      </c>
      <c r="C33" s="1">
        <v>0.7</v>
      </c>
      <c r="D33" s="2">
        <v>8.986</v>
      </c>
      <c r="E33" s="16">
        <v>34581</v>
      </c>
      <c r="F33" s="3">
        <v>3.7</v>
      </c>
      <c r="G33" s="49">
        <f>(B33-B8)/(A33-A8)</f>
        <v>1.6115169746454676</v>
      </c>
    </row>
    <row r="34" spans="1:6" ht="12.75">
      <c r="A34" s="2">
        <v>1998.855</v>
      </c>
      <c r="B34" s="1">
        <v>39.2</v>
      </c>
      <c r="C34" s="1">
        <v>0.8</v>
      </c>
      <c r="D34" s="2">
        <v>9.162</v>
      </c>
      <c r="E34" s="16">
        <v>34645</v>
      </c>
      <c r="F34" s="3">
        <v>4.3</v>
      </c>
    </row>
    <row r="35" spans="1:6" ht="12.75">
      <c r="A35" s="2">
        <v>1999.063</v>
      </c>
      <c r="B35" s="1">
        <v>39.3</v>
      </c>
      <c r="C35" s="1">
        <v>0.6</v>
      </c>
      <c r="D35" s="2">
        <v>9.37</v>
      </c>
      <c r="E35" s="16">
        <v>34721</v>
      </c>
      <c r="F35" s="3">
        <v>4.2</v>
      </c>
    </row>
    <row r="36" spans="1:6" ht="12.75">
      <c r="A36" s="2">
        <v>1999.2</v>
      </c>
      <c r="B36" s="1">
        <v>41.9</v>
      </c>
      <c r="C36" s="1">
        <v>0.5</v>
      </c>
      <c r="D36" s="2">
        <v>9.507</v>
      </c>
      <c r="E36" s="16">
        <v>34771</v>
      </c>
      <c r="F36" s="3">
        <v>4.4</v>
      </c>
    </row>
    <row r="37" spans="1:6" ht="12.75">
      <c r="A37" s="2">
        <v>1999.468</v>
      </c>
      <c r="B37" s="1">
        <v>41.6</v>
      </c>
      <c r="C37" s="1">
        <v>1</v>
      </c>
      <c r="D37" s="2">
        <v>9.775</v>
      </c>
      <c r="E37" s="16">
        <v>34869</v>
      </c>
      <c r="F37" s="3">
        <v>4.3</v>
      </c>
    </row>
    <row r="38" spans="1:6" ht="12.75">
      <c r="A38" s="2">
        <v>1999.679</v>
      </c>
      <c r="B38" s="1">
        <v>39.6</v>
      </c>
      <c r="C38" s="1">
        <v>1.7</v>
      </c>
      <c r="D38" s="2">
        <v>9.986</v>
      </c>
      <c r="E38" s="16">
        <v>34946</v>
      </c>
      <c r="F38" s="1">
        <v>4</v>
      </c>
    </row>
    <row r="39" spans="1:6" ht="12.75">
      <c r="A39" s="23">
        <v>1999.888</v>
      </c>
      <c r="B39" s="115">
        <v>36.3</v>
      </c>
      <c r="C39" s="115">
        <v>0.5</v>
      </c>
      <c r="D39" s="23">
        <v>10.195</v>
      </c>
      <c r="E39" s="134">
        <v>35022</v>
      </c>
      <c r="F39" s="135">
        <v>3.6</v>
      </c>
    </row>
    <row r="40" spans="1:10" ht="12.75">
      <c r="A40" s="2">
        <v>2000.101</v>
      </c>
      <c r="B40" s="1">
        <v>39.9</v>
      </c>
      <c r="C40" s="1">
        <v>1.9</v>
      </c>
      <c r="D40" s="2">
        <v>10.408</v>
      </c>
      <c r="E40" s="16">
        <v>35100</v>
      </c>
      <c r="F40" s="3">
        <v>3.8</v>
      </c>
      <c r="I40" s="137"/>
      <c r="J40" s="137" t="s">
        <v>59</v>
      </c>
    </row>
    <row r="41" ht="12">
      <c r="C41" s="136" t="s">
        <v>58</v>
      </c>
    </row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</sheetData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26" sqref="A26"/>
      <selection activeCell="A1" sqref="A1"/>
    </sheetView>
  </sheetViews>
  <sheetFormatPr defaultColWidth="11.00390625" defaultRowHeight="12"/>
  <cols>
    <col min="1" max="1" width="10.875" style="2" customWidth="1"/>
    <col min="2" max="3" width="10.875" style="1" customWidth="1"/>
    <col min="4" max="4" width="10.875" style="2" customWidth="1"/>
    <col min="5" max="5" width="10.875" style="21" customWidth="1"/>
    <col min="6" max="16384" width="10.875" style="3" customWidth="1"/>
  </cols>
  <sheetData>
    <row r="2" spans="1:6" ht="12.75">
      <c r="A2" s="2" t="s">
        <v>128</v>
      </c>
      <c r="B2" s="1" t="s">
        <v>125</v>
      </c>
      <c r="C2" s="1" t="s">
        <v>126</v>
      </c>
      <c r="D2" s="2" t="s">
        <v>127</v>
      </c>
      <c r="E2" s="21" t="s">
        <v>129</v>
      </c>
      <c r="F2" s="3" t="s">
        <v>130</v>
      </c>
    </row>
    <row r="3" spans="1:5" ht="12.75">
      <c r="A3" s="2">
        <v>1993.389</v>
      </c>
      <c r="B3" s="1">
        <v>0</v>
      </c>
      <c r="C3" s="1">
        <v>2</v>
      </c>
      <c r="D3" s="2">
        <v>0</v>
      </c>
      <c r="E3" s="21">
        <v>32649</v>
      </c>
    </row>
    <row r="4" spans="1:6" ht="12.75">
      <c r="A4" s="2">
        <v>1994.586</v>
      </c>
      <c r="B4" s="1">
        <v>5.2</v>
      </c>
      <c r="C4" s="1">
        <v>1</v>
      </c>
      <c r="D4" s="2">
        <v>1.197</v>
      </c>
      <c r="E4" s="21">
        <v>33086</v>
      </c>
      <c r="F4" s="3">
        <v>4.3</v>
      </c>
    </row>
    <row r="5" spans="1:6" ht="12.75">
      <c r="A5" s="2">
        <v>1995.644</v>
      </c>
      <c r="B5" s="1">
        <v>12.7</v>
      </c>
      <c r="C5" s="1">
        <v>2.7</v>
      </c>
      <c r="D5" s="2">
        <v>2.255</v>
      </c>
      <c r="E5" s="21">
        <v>33472</v>
      </c>
      <c r="F5" s="3">
        <v>5.6</v>
      </c>
    </row>
    <row r="6" spans="1:6" ht="12.75">
      <c r="A6" s="2">
        <v>1996.634</v>
      </c>
      <c r="B6" s="1">
        <v>18.3</v>
      </c>
      <c r="C6" s="1">
        <v>0.7</v>
      </c>
      <c r="D6" s="2">
        <v>3.245</v>
      </c>
      <c r="E6" s="21">
        <v>33834</v>
      </c>
      <c r="F6" s="3">
        <v>5.6</v>
      </c>
    </row>
    <row r="7" spans="1:6" ht="12.75">
      <c r="A7" s="2">
        <v>1997.633</v>
      </c>
      <c r="B7" s="1">
        <v>23</v>
      </c>
      <c r="C7" s="1">
        <v>1.9</v>
      </c>
      <c r="D7" s="2">
        <v>4.244</v>
      </c>
      <c r="E7" s="21">
        <v>34199</v>
      </c>
      <c r="F7" s="3">
        <v>5.4</v>
      </c>
    </row>
    <row r="8" spans="1:6" ht="12.75">
      <c r="A8" s="2">
        <v>1998.679</v>
      </c>
      <c r="B8" s="1">
        <v>28.7</v>
      </c>
      <c r="C8" s="1">
        <v>1</v>
      </c>
      <c r="D8" s="2">
        <v>5.29</v>
      </c>
      <c r="E8" s="21">
        <v>34581</v>
      </c>
      <c r="F8" s="3">
        <v>5.4</v>
      </c>
    </row>
    <row r="9" spans="1:6" ht="12.75">
      <c r="A9" s="2">
        <v>1999.679</v>
      </c>
      <c r="B9" s="1">
        <v>37.9</v>
      </c>
      <c r="C9" s="1">
        <v>1.1</v>
      </c>
      <c r="D9" s="2">
        <v>6.29</v>
      </c>
      <c r="E9" s="21">
        <v>34946</v>
      </c>
      <c r="F9" s="1">
        <v>6</v>
      </c>
    </row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</sheetData>
  <printOptions/>
  <pageMargins left="0.75" right="0.75" top="1" bottom="1" header="0.5" footer="0.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A3" sqref="A3"/>
      <selection activeCell="A1" sqref="A1"/>
    </sheetView>
  </sheetViews>
  <sheetFormatPr defaultColWidth="11.00390625" defaultRowHeight="12"/>
  <cols>
    <col min="1" max="1" width="10.875" style="2" customWidth="1"/>
    <col min="2" max="3" width="10.875" style="1" customWidth="1"/>
    <col min="4" max="4" width="10.875" style="2" customWidth="1"/>
    <col min="5" max="5" width="10.875" style="16" customWidth="1"/>
    <col min="6" max="16384" width="10.875" style="3" customWidth="1"/>
  </cols>
  <sheetData>
    <row r="1" spans="2:3" ht="12.75">
      <c r="B1" s="49">
        <v>41.11</v>
      </c>
      <c r="C1" s="1" t="s">
        <v>104</v>
      </c>
    </row>
    <row r="2" spans="1:6" ht="12.75">
      <c r="A2" s="2" t="s">
        <v>128</v>
      </c>
      <c r="B2" s="1" t="s">
        <v>125</v>
      </c>
      <c r="C2" s="1" t="s">
        <v>126</v>
      </c>
      <c r="D2" s="2" t="s">
        <v>127</v>
      </c>
      <c r="E2" s="16" t="s">
        <v>129</v>
      </c>
      <c r="F2" s="3" t="s">
        <v>130</v>
      </c>
    </row>
    <row r="3" spans="1:5" ht="12.75">
      <c r="A3" s="2">
        <v>1992.623</v>
      </c>
      <c r="B3" s="1">
        <v>0</v>
      </c>
      <c r="C3" s="1">
        <v>1.3</v>
      </c>
      <c r="D3" s="2">
        <v>0</v>
      </c>
      <c r="E3" s="16">
        <v>32369</v>
      </c>
    </row>
    <row r="4" spans="1:6" ht="12.75">
      <c r="A4" s="2">
        <v>1994.586</v>
      </c>
      <c r="B4" s="1">
        <v>18.2</v>
      </c>
      <c r="C4" s="1">
        <v>1.7</v>
      </c>
      <c r="D4" s="2">
        <v>1.966</v>
      </c>
      <c r="E4" s="16">
        <v>33086</v>
      </c>
      <c r="F4" s="3">
        <v>9.3</v>
      </c>
    </row>
    <row r="5" spans="1:6" ht="12.75">
      <c r="A5" s="2">
        <v>1995.636</v>
      </c>
      <c r="B5" s="1">
        <v>22.9</v>
      </c>
      <c r="C5" s="1">
        <v>0.6</v>
      </c>
      <c r="D5" s="2">
        <v>3.016</v>
      </c>
      <c r="E5" s="16">
        <v>33469</v>
      </c>
      <c r="F5" s="3">
        <v>7.6</v>
      </c>
    </row>
    <row r="6" spans="1:6" ht="12.75">
      <c r="A6" s="2">
        <v>1996.631</v>
      </c>
      <c r="B6" s="1">
        <v>26.3</v>
      </c>
      <c r="C6" s="1">
        <v>0.7</v>
      </c>
      <c r="D6" s="2">
        <v>4.011</v>
      </c>
      <c r="E6" s="16">
        <v>33833</v>
      </c>
      <c r="F6" s="3">
        <v>6.6</v>
      </c>
    </row>
    <row r="7" spans="1:6" ht="12.75">
      <c r="A7" s="2">
        <v>1997.627</v>
      </c>
      <c r="B7" s="1">
        <v>30.5</v>
      </c>
      <c r="C7" s="1">
        <v>0.4</v>
      </c>
      <c r="D7" s="2">
        <v>5.007</v>
      </c>
      <c r="E7" s="16">
        <v>34197</v>
      </c>
      <c r="F7" s="3">
        <v>6.1</v>
      </c>
    </row>
    <row r="8" spans="1:6" ht="12.75">
      <c r="A8" s="2">
        <v>1998.663</v>
      </c>
      <c r="B8" s="1">
        <v>36.1</v>
      </c>
      <c r="C8" s="1">
        <v>0.6</v>
      </c>
      <c r="D8" s="2">
        <v>6.043</v>
      </c>
      <c r="E8" s="16">
        <v>34575</v>
      </c>
      <c r="F8" s="1">
        <v>6</v>
      </c>
    </row>
    <row r="9" spans="1:6" ht="12.75">
      <c r="A9" s="2">
        <v>1999.66</v>
      </c>
      <c r="B9" s="1">
        <v>40.6</v>
      </c>
      <c r="C9" s="1">
        <v>0.9</v>
      </c>
      <c r="D9" s="2">
        <v>7.04</v>
      </c>
      <c r="E9" s="16">
        <v>34939</v>
      </c>
      <c r="F9" s="3">
        <v>5.8</v>
      </c>
    </row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</sheetData>
  <printOptions/>
  <pageMargins left="0.75" right="0.75" top="1" bottom="1" header="0.5" footer="0.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125"/>
  <sheetViews>
    <sheetView workbookViewId="0" topLeftCell="A50">
      <selection activeCell="B9" sqref="B9:B53"/>
      <selection activeCell="A1" sqref="A1"/>
    </sheetView>
  </sheetViews>
  <sheetFormatPr defaultColWidth="11.00390625" defaultRowHeight="12"/>
  <cols>
    <col min="1" max="1" width="9.375" style="2" customWidth="1"/>
    <col min="2" max="2" width="9.375" style="1" customWidth="1"/>
    <col min="3" max="3" width="6.00390625" style="3" customWidth="1"/>
    <col min="4" max="4" width="6.50390625" style="1" customWidth="1"/>
    <col min="5" max="6" width="4.625" style="1" customWidth="1"/>
    <col min="7" max="7" width="8.125" style="1" customWidth="1"/>
    <col min="8" max="8" width="8.625" style="2" customWidth="1"/>
    <col min="9" max="9" width="10.00390625" style="3" customWidth="1"/>
  </cols>
  <sheetData>
    <row r="1" spans="4:6" ht="13.5" customHeight="1">
      <c r="D1" s="184" t="s">
        <v>14</v>
      </c>
      <c r="E1" s="184"/>
      <c r="F1" s="122"/>
    </row>
    <row r="2" spans="1:9" s="121" customFormat="1" ht="27.75" customHeight="1">
      <c r="A2" s="28" t="s">
        <v>128</v>
      </c>
      <c r="B2" s="27" t="s">
        <v>15</v>
      </c>
      <c r="C2" s="30" t="s">
        <v>13</v>
      </c>
      <c r="D2" s="27" t="s">
        <v>141</v>
      </c>
      <c r="E2" s="27" t="s">
        <v>126</v>
      </c>
      <c r="F2" s="27" t="s">
        <v>54</v>
      </c>
      <c r="G2" s="27" t="s">
        <v>130</v>
      </c>
      <c r="H2" s="28" t="s">
        <v>127</v>
      </c>
      <c r="I2" s="30" t="s">
        <v>129</v>
      </c>
    </row>
    <row r="3" spans="1:6" ht="12.75">
      <c r="A3" s="2">
        <v>1967.167</v>
      </c>
      <c r="B3" s="57">
        <v>0</v>
      </c>
      <c r="C3" s="3">
        <v>0</v>
      </c>
      <c r="F3" s="1" t="s">
        <v>89</v>
      </c>
    </row>
    <row r="4" spans="1:6" ht="12.75">
      <c r="A4" s="2">
        <v>1969.093</v>
      </c>
      <c r="B4" s="57">
        <v>4</v>
      </c>
      <c r="C4" s="3">
        <v>4</v>
      </c>
      <c r="F4" s="1">
        <f>B4/(A4-1967.161)</f>
        <v>2.070393374741183</v>
      </c>
    </row>
    <row r="5" spans="1:6" ht="12.75">
      <c r="A5" s="2">
        <v>1970.082</v>
      </c>
      <c r="B5" s="57">
        <v>19</v>
      </c>
      <c r="C5" s="3">
        <v>19</v>
      </c>
      <c r="F5" s="1">
        <f aca="true" t="shared" si="0" ref="F5:F68">B5/(A5-1967.161)</f>
        <v>6.504621704895475</v>
      </c>
    </row>
    <row r="6" spans="1:6" ht="12.75">
      <c r="A6" s="2">
        <v>1976.975</v>
      </c>
      <c r="B6" s="57">
        <v>46</v>
      </c>
      <c r="C6" s="3">
        <v>46</v>
      </c>
      <c r="F6" s="1">
        <f t="shared" si="0"/>
        <v>4.687181577338567</v>
      </c>
    </row>
    <row r="7" spans="1:6" ht="12.75">
      <c r="A7" s="2">
        <v>1979.484</v>
      </c>
      <c r="B7" s="57">
        <v>59</v>
      </c>
      <c r="C7" s="3">
        <v>59</v>
      </c>
      <c r="F7" s="1">
        <f t="shared" si="0"/>
        <v>4.7877951797452445</v>
      </c>
    </row>
    <row r="8" spans="1:9" ht="12.75">
      <c r="A8" s="2">
        <v>1980.481</v>
      </c>
      <c r="B8" s="1">
        <f>D8+67.7</f>
        <v>67.7</v>
      </c>
      <c r="D8" s="1">
        <v>0</v>
      </c>
      <c r="E8" s="1">
        <v>1.2</v>
      </c>
      <c r="F8" s="1">
        <f t="shared" si="0"/>
        <v>5.082582582582607</v>
      </c>
      <c r="H8" s="2">
        <v>0</v>
      </c>
      <c r="I8" s="16">
        <v>27934</v>
      </c>
    </row>
    <row r="9" spans="1:9" ht="12.75">
      <c r="A9" s="2">
        <v>1980.593</v>
      </c>
      <c r="B9" s="1">
        <f aca="true" t="shared" si="1" ref="B9:B72">D9+67.7</f>
        <v>66.2</v>
      </c>
      <c r="D9" s="1">
        <v>-1.5</v>
      </c>
      <c r="E9" s="1">
        <v>1.1</v>
      </c>
      <c r="F9" s="1">
        <f t="shared" si="0"/>
        <v>4.928528886241804</v>
      </c>
      <c r="G9" s="1">
        <v>-13.4</v>
      </c>
      <c r="H9" s="2">
        <v>0.112</v>
      </c>
      <c r="I9" s="16">
        <v>27975</v>
      </c>
    </row>
    <row r="10" spans="1:9" ht="12.75">
      <c r="A10" s="2">
        <v>1980.765</v>
      </c>
      <c r="B10" s="1">
        <f t="shared" si="1"/>
        <v>66.8</v>
      </c>
      <c r="D10" s="1">
        <v>-0.9</v>
      </c>
      <c r="E10" s="1">
        <v>1.2</v>
      </c>
      <c r="F10" s="1">
        <f t="shared" si="0"/>
        <v>4.910320493972346</v>
      </c>
      <c r="G10" s="1">
        <v>-3.2</v>
      </c>
      <c r="H10" s="2">
        <v>0.284</v>
      </c>
      <c r="I10" s="16">
        <v>28038</v>
      </c>
    </row>
    <row r="11" spans="1:9" ht="12.75">
      <c r="A11" s="2">
        <v>1980.861</v>
      </c>
      <c r="B11" s="1">
        <f t="shared" si="1"/>
        <v>65.4</v>
      </c>
      <c r="D11" s="1">
        <v>-2.3</v>
      </c>
      <c r="E11" s="1">
        <v>1.6</v>
      </c>
      <c r="F11" s="1">
        <f t="shared" si="0"/>
        <v>4.773722627737211</v>
      </c>
      <c r="G11" s="1">
        <v>-6</v>
      </c>
      <c r="H11" s="2">
        <v>0.38</v>
      </c>
      <c r="I11" s="16">
        <v>28073</v>
      </c>
    </row>
    <row r="12" spans="1:9" ht="12.75">
      <c r="A12" s="2">
        <v>1981.016</v>
      </c>
      <c r="B12" s="1">
        <f t="shared" si="1"/>
        <v>67.9</v>
      </c>
      <c r="D12" s="1">
        <v>0.2</v>
      </c>
      <c r="E12" s="1">
        <v>1.1</v>
      </c>
      <c r="F12" s="1">
        <f t="shared" si="0"/>
        <v>4.900757849151924</v>
      </c>
      <c r="G12" s="1">
        <v>0.4</v>
      </c>
      <c r="H12" s="2">
        <v>0.535</v>
      </c>
      <c r="I12" s="16">
        <v>28130</v>
      </c>
    </row>
    <row r="13" spans="1:9" ht="12.75">
      <c r="A13" s="2">
        <v>1981.214</v>
      </c>
      <c r="B13" s="1">
        <f t="shared" si="1"/>
        <v>70.4</v>
      </c>
      <c r="D13" s="1">
        <v>2.7</v>
      </c>
      <c r="E13" s="1">
        <v>0.4</v>
      </c>
      <c r="F13" s="1">
        <f t="shared" si="0"/>
        <v>5.00960648971754</v>
      </c>
      <c r="G13" s="1">
        <v>3.7</v>
      </c>
      <c r="H13" s="2">
        <v>0.733</v>
      </c>
      <c r="I13" s="16">
        <v>28202</v>
      </c>
    </row>
    <row r="14" spans="1:9" ht="12.75">
      <c r="A14" s="2">
        <v>1981.501</v>
      </c>
      <c r="B14" s="1">
        <f t="shared" si="1"/>
        <v>71.2</v>
      </c>
      <c r="D14" s="1">
        <v>3.5</v>
      </c>
      <c r="E14" s="1">
        <v>0.5</v>
      </c>
      <c r="F14" s="1">
        <f t="shared" si="0"/>
        <v>4.965132496513278</v>
      </c>
      <c r="G14" s="1">
        <v>3.4</v>
      </c>
      <c r="H14" s="2">
        <v>1.02</v>
      </c>
      <c r="I14" s="16">
        <v>28307</v>
      </c>
    </row>
    <row r="15" spans="1:9" ht="12.75">
      <c r="A15" s="2">
        <v>1981.586</v>
      </c>
      <c r="B15" s="1">
        <f t="shared" si="1"/>
        <v>70.3</v>
      </c>
      <c r="D15" s="1">
        <v>2.6</v>
      </c>
      <c r="E15" s="1">
        <v>0.8</v>
      </c>
      <c r="F15" s="1">
        <f t="shared" si="0"/>
        <v>4.873483535528611</v>
      </c>
      <c r="G15" s="1">
        <v>2.4</v>
      </c>
      <c r="H15" s="2">
        <v>1.105</v>
      </c>
      <c r="I15" s="16">
        <v>28337</v>
      </c>
    </row>
    <row r="16" spans="1:9" ht="12.75">
      <c r="A16" s="2">
        <v>1981.836</v>
      </c>
      <c r="B16" s="1">
        <f t="shared" si="1"/>
        <v>73.10000000000001</v>
      </c>
      <c r="D16" s="1">
        <v>5.4</v>
      </c>
      <c r="E16" s="1">
        <v>0.8</v>
      </c>
      <c r="F16" s="1">
        <f t="shared" si="0"/>
        <v>4.981260647359471</v>
      </c>
      <c r="G16" s="1">
        <v>4</v>
      </c>
      <c r="H16" s="2">
        <v>1.355</v>
      </c>
      <c r="I16" s="16">
        <v>28429</v>
      </c>
    </row>
    <row r="17" spans="1:9" ht="12.75">
      <c r="A17" s="2">
        <v>1982.019</v>
      </c>
      <c r="B17" s="1">
        <f t="shared" si="1"/>
        <v>80.3</v>
      </c>
      <c r="D17" s="1">
        <v>12.6</v>
      </c>
      <c r="E17" s="1">
        <v>0.6</v>
      </c>
      <c r="F17" s="1">
        <f t="shared" si="0"/>
        <v>5.4044958944676456</v>
      </c>
      <c r="G17" s="1">
        <v>8.2</v>
      </c>
      <c r="H17" s="2">
        <v>1.538</v>
      </c>
      <c r="I17" s="16">
        <v>28496</v>
      </c>
    </row>
    <row r="18" spans="1:9" ht="12.75">
      <c r="A18" s="2">
        <v>1982.175</v>
      </c>
      <c r="B18" s="1">
        <f t="shared" si="1"/>
        <v>77.3</v>
      </c>
      <c r="D18" s="1">
        <v>9.6</v>
      </c>
      <c r="E18" s="1">
        <v>0.2</v>
      </c>
      <c r="F18" s="1">
        <f t="shared" si="0"/>
        <v>5.148528040495573</v>
      </c>
      <c r="G18" s="1">
        <v>5.7</v>
      </c>
      <c r="H18" s="2">
        <v>1.694</v>
      </c>
      <c r="I18" s="16">
        <v>28553</v>
      </c>
    </row>
    <row r="19" spans="1:9" ht="12.75">
      <c r="A19" s="2">
        <v>1982.219</v>
      </c>
      <c r="B19" s="1">
        <f t="shared" si="1"/>
        <v>79.60000000000001</v>
      </c>
      <c r="D19" s="1">
        <v>11.9</v>
      </c>
      <c r="E19" s="1">
        <v>1.6</v>
      </c>
      <c r="F19" s="1">
        <f t="shared" si="0"/>
        <v>5.286226590516672</v>
      </c>
      <c r="G19" s="1">
        <v>6.8</v>
      </c>
      <c r="H19" s="2">
        <v>1.738</v>
      </c>
      <c r="I19" s="16">
        <v>28569</v>
      </c>
    </row>
    <row r="20" spans="1:9" ht="12.75">
      <c r="A20" s="2">
        <v>1982.416</v>
      </c>
      <c r="B20" s="1">
        <f t="shared" si="1"/>
        <v>78</v>
      </c>
      <c r="D20" s="1">
        <v>10.3</v>
      </c>
      <c r="E20" s="1">
        <v>0.9</v>
      </c>
      <c r="F20" s="1">
        <f t="shared" si="0"/>
        <v>5.1130776794494</v>
      </c>
      <c r="G20" s="1">
        <v>5.3</v>
      </c>
      <c r="H20" s="2">
        <v>1.935</v>
      </c>
      <c r="I20" s="16">
        <v>28641</v>
      </c>
    </row>
    <row r="21" spans="1:9" ht="12.75">
      <c r="A21" s="2">
        <v>1982.578</v>
      </c>
      <c r="B21" s="1">
        <f t="shared" si="1"/>
        <v>77.10000000000001</v>
      </c>
      <c r="D21" s="1">
        <v>9.4</v>
      </c>
      <c r="E21" s="1">
        <v>0.6</v>
      </c>
      <c r="F21" s="1">
        <f t="shared" si="0"/>
        <v>5.000972951936202</v>
      </c>
      <c r="G21" s="1">
        <v>4.5</v>
      </c>
      <c r="H21" s="2">
        <v>2.097</v>
      </c>
      <c r="I21" s="16">
        <v>28700</v>
      </c>
    </row>
    <row r="22" spans="1:9" ht="12.75">
      <c r="A22" s="2">
        <v>1982.658</v>
      </c>
      <c r="B22" s="1">
        <f t="shared" si="1"/>
        <v>76.9</v>
      </c>
      <c r="D22" s="1">
        <v>9.2</v>
      </c>
      <c r="E22" s="1">
        <v>0.5</v>
      </c>
      <c r="F22" s="1">
        <f t="shared" si="0"/>
        <v>4.962250758211317</v>
      </c>
      <c r="G22" s="1">
        <v>4.2</v>
      </c>
      <c r="H22" s="2">
        <v>2.177</v>
      </c>
      <c r="I22" s="16">
        <v>28729</v>
      </c>
    </row>
    <row r="23" spans="1:9" ht="12.75">
      <c r="A23" s="2">
        <v>1982.833</v>
      </c>
      <c r="B23" s="1">
        <f t="shared" si="1"/>
        <v>74.9</v>
      </c>
      <c r="D23" s="1">
        <v>7.2</v>
      </c>
      <c r="E23" s="1">
        <v>0.6</v>
      </c>
      <c r="F23" s="1">
        <f t="shared" si="0"/>
        <v>4.779224093925465</v>
      </c>
      <c r="G23" s="1">
        <v>3.1</v>
      </c>
      <c r="H23" s="2">
        <v>2.352</v>
      </c>
      <c r="I23" s="16">
        <v>28793</v>
      </c>
    </row>
    <row r="24" spans="1:9" ht="12.75">
      <c r="A24" s="2">
        <v>1983.022</v>
      </c>
      <c r="B24" s="1">
        <f t="shared" si="1"/>
        <v>77.60000000000001</v>
      </c>
      <c r="D24" s="1">
        <v>9.9</v>
      </c>
      <c r="E24" s="1">
        <v>1.2</v>
      </c>
      <c r="F24" s="1">
        <f t="shared" si="0"/>
        <v>4.892503625244348</v>
      </c>
      <c r="G24" s="1">
        <v>3.9</v>
      </c>
      <c r="H24" s="2">
        <v>2.541</v>
      </c>
      <c r="I24" s="16">
        <v>28862</v>
      </c>
    </row>
    <row r="25" spans="1:9" ht="12.75">
      <c r="A25" s="2">
        <v>1983.271</v>
      </c>
      <c r="B25" s="1">
        <f t="shared" si="1"/>
        <v>81.2</v>
      </c>
      <c r="D25" s="1">
        <v>13.5</v>
      </c>
      <c r="E25" s="1">
        <v>0.6</v>
      </c>
      <c r="F25" s="1">
        <f t="shared" si="0"/>
        <v>5.040347610180044</v>
      </c>
      <c r="G25" s="1">
        <v>4.8</v>
      </c>
      <c r="H25" s="2">
        <v>2.79</v>
      </c>
      <c r="I25" s="16">
        <v>28953</v>
      </c>
    </row>
    <row r="26" spans="1:9" ht="12.75">
      <c r="A26" s="2">
        <v>1983.414</v>
      </c>
      <c r="B26" s="1">
        <f t="shared" si="1"/>
        <v>82.3</v>
      </c>
      <c r="D26" s="1">
        <v>14.6</v>
      </c>
      <c r="E26" s="1">
        <v>1.1</v>
      </c>
      <c r="F26" s="1">
        <f t="shared" si="0"/>
        <v>5.063680551282862</v>
      </c>
      <c r="G26" s="1">
        <v>5</v>
      </c>
      <c r="H26" s="2">
        <v>2.933</v>
      </c>
      <c r="I26" s="16">
        <v>29005</v>
      </c>
    </row>
    <row r="27" spans="1:9" ht="12.75">
      <c r="A27" s="2">
        <v>1983.444</v>
      </c>
      <c r="B27" s="1">
        <f t="shared" si="1"/>
        <v>79.9</v>
      </c>
      <c r="D27" s="1">
        <v>12.2</v>
      </c>
      <c r="E27" s="1">
        <v>0.6</v>
      </c>
      <c r="F27" s="1">
        <f t="shared" si="0"/>
        <v>4.906958177240096</v>
      </c>
      <c r="G27" s="1">
        <v>4.1</v>
      </c>
      <c r="H27" s="2">
        <v>2.963</v>
      </c>
      <c r="I27" s="16">
        <v>29016</v>
      </c>
    </row>
    <row r="28" spans="1:9" ht="12.75">
      <c r="A28" s="2">
        <v>1983.592</v>
      </c>
      <c r="B28" s="1">
        <f t="shared" si="1"/>
        <v>81.9</v>
      </c>
      <c r="D28" s="1">
        <v>14.2</v>
      </c>
      <c r="E28" s="1">
        <v>3.1</v>
      </c>
      <c r="F28" s="1">
        <f t="shared" si="0"/>
        <v>4.984480555048372</v>
      </c>
      <c r="G28" s="1">
        <v>4.6</v>
      </c>
      <c r="H28" s="2">
        <v>3.111</v>
      </c>
      <c r="I28" s="16">
        <v>29070</v>
      </c>
    </row>
    <row r="29" spans="1:9" ht="12.75">
      <c r="A29" s="2">
        <v>1983.715</v>
      </c>
      <c r="B29" s="1">
        <f t="shared" si="1"/>
        <v>81.10000000000001</v>
      </c>
      <c r="D29" s="1">
        <v>13.4</v>
      </c>
      <c r="E29" s="1">
        <v>1.3</v>
      </c>
      <c r="F29" s="1">
        <f t="shared" si="0"/>
        <v>4.899118037936493</v>
      </c>
      <c r="G29" s="1">
        <v>4.1</v>
      </c>
      <c r="H29" s="2">
        <v>3.234</v>
      </c>
      <c r="I29" s="16">
        <v>29115</v>
      </c>
    </row>
    <row r="30" spans="1:9" ht="12.75">
      <c r="A30" s="2">
        <v>1983.811</v>
      </c>
      <c r="B30" s="1">
        <f t="shared" si="1"/>
        <v>81.10000000000001</v>
      </c>
      <c r="D30" s="1">
        <v>13.4</v>
      </c>
      <c r="E30" s="1">
        <v>1.7</v>
      </c>
      <c r="F30" s="1">
        <f t="shared" si="0"/>
        <v>4.870870870870911</v>
      </c>
      <c r="G30" s="1">
        <v>4</v>
      </c>
      <c r="H30" s="2">
        <v>3.33</v>
      </c>
      <c r="I30" s="16">
        <v>29150</v>
      </c>
    </row>
    <row r="31" spans="1:9" ht="12.75">
      <c r="A31" s="2">
        <v>1984.066</v>
      </c>
      <c r="B31" s="1">
        <f t="shared" si="1"/>
        <v>83.10000000000001</v>
      </c>
      <c r="D31" s="1">
        <v>15.4</v>
      </c>
      <c r="E31" s="1">
        <v>0.4</v>
      </c>
      <c r="F31" s="1">
        <f t="shared" si="0"/>
        <v>4.915705412599831</v>
      </c>
      <c r="G31" s="1">
        <v>4.3</v>
      </c>
      <c r="H31" s="2">
        <v>3.585</v>
      </c>
      <c r="I31" s="16">
        <v>29243</v>
      </c>
    </row>
    <row r="32" spans="1:9" ht="12.75">
      <c r="A32" s="2">
        <v>1984.249</v>
      </c>
      <c r="B32" s="1">
        <f t="shared" si="1"/>
        <v>87</v>
      </c>
      <c r="D32" s="1">
        <v>19.3</v>
      </c>
      <c r="E32" s="1">
        <v>0.9</v>
      </c>
      <c r="F32" s="1">
        <f t="shared" si="0"/>
        <v>5.091292134831471</v>
      </c>
      <c r="G32" s="1">
        <v>5.1</v>
      </c>
      <c r="H32" s="2">
        <v>3.768</v>
      </c>
      <c r="I32" s="16">
        <v>29310</v>
      </c>
    </row>
    <row r="33" spans="1:9" ht="12.75">
      <c r="A33" s="2">
        <v>1984.437</v>
      </c>
      <c r="B33" s="1">
        <f t="shared" si="1"/>
        <v>87.6</v>
      </c>
      <c r="D33" s="1">
        <v>19.9</v>
      </c>
      <c r="E33" s="1">
        <v>0.5</v>
      </c>
      <c r="F33" s="1">
        <f t="shared" si="0"/>
        <v>5.070618198657143</v>
      </c>
      <c r="G33" s="1">
        <v>5</v>
      </c>
      <c r="H33" s="2">
        <v>3.956</v>
      </c>
      <c r="I33" s="16">
        <v>29379</v>
      </c>
    </row>
    <row r="34" spans="1:9" ht="12.75">
      <c r="A34" s="2">
        <v>1984.65</v>
      </c>
      <c r="B34" s="1">
        <f t="shared" si="1"/>
        <v>86.9</v>
      </c>
      <c r="D34" s="1">
        <v>19.2</v>
      </c>
      <c r="E34" s="1">
        <v>1</v>
      </c>
      <c r="F34" s="1">
        <f t="shared" si="0"/>
        <v>4.968837555034584</v>
      </c>
      <c r="G34" s="1">
        <v>4.6</v>
      </c>
      <c r="H34" s="2">
        <v>4.169</v>
      </c>
      <c r="I34" s="16">
        <v>29457</v>
      </c>
    </row>
    <row r="35" spans="1:9" s="162" customFormat="1" ht="12.75">
      <c r="A35" s="80">
        <v>1984.806</v>
      </c>
      <c r="B35" s="161">
        <f t="shared" si="1"/>
        <v>85.7</v>
      </c>
      <c r="C35" s="163"/>
      <c r="D35" s="161">
        <v>18</v>
      </c>
      <c r="E35" s="161">
        <v>1</v>
      </c>
      <c r="F35" s="161">
        <f t="shared" si="0"/>
        <v>4.856899971663366</v>
      </c>
      <c r="G35" s="161">
        <v>4.2</v>
      </c>
      <c r="H35" s="164">
        <v>4.325</v>
      </c>
      <c r="I35" s="110">
        <v>29514</v>
      </c>
    </row>
    <row r="36" spans="1:9" ht="12.75">
      <c r="A36" s="2">
        <v>1985.022</v>
      </c>
      <c r="B36" s="1">
        <f t="shared" si="1"/>
        <v>88.5</v>
      </c>
      <c r="D36" s="1">
        <v>20.8</v>
      </c>
      <c r="E36" s="1">
        <v>0.8</v>
      </c>
      <c r="F36" s="1">
        <f t="shared" si="0"/>
        <v>4.954929735177236</v>
      </c>
      <c r="G36" s="1">
        <v>4.6</v>
      </c>
      <c r="H36" s="2">
        <v>4.541</v>
      </c>
      <c r="I36" s="16">
        <v>29593</v>
      </c>
    </row>
    <row r="37" spans="1:9" ht="12.75">
      <c r="A37" s="2">
        <v>1985.151</v>
      </c>
      <c r="B37" s="1">
        <f t="shared" si="1"/>
        <v>90</v>
      </c>
      <c r="D37" s="1">
        <v>22.3</v>
      </c>
      <c r="E37" s="1">
        <v>0.6</v>
      </c>
      <c r="F37" s="1">
        <f t="shared" si="0"/>
        <v>5.002779321845467</v>
      </c>
      <c r="G37" s="1">
        <v>4.8</v>
      </c>
      <c r="H37" s="2">
        <v>4.67</v>
      </c>
      <c r="I37" s="16">
        <v>29640</v>
      </c>
    </row>
    <row r="38" spans="1:9" ht="12.75">
      <c r="A38" s="2">
        <v>1985.323</v>
      </c>
      <c r="B38" s="1">
        <f t="shared" si="1"/>
        <v>91.2</v>
      </c>
      <c r="D38" s="1">
        <v>23.5</v>
      </c>
      <c r="E38" s="1">
        <v>0.4</v>
      </c>
      <c r="F38" s="1">
        <f t="shared" si="0"/>
        <v>5.021473406012544</v>
      </c>
      <c r="G38" s="1">
        <v>4.9</v>
      </c>
      <c r="H38" s="2">
        <v>4.842</v>
      </c>
      <c r="I38" s="16">
        <v>29703</v>
      </c>
    </row>
    <row r="39" spans="1:9" ht="12.75">
      <c r="A39" s="2">
        <v>1985.438</v>
      </c>
      <c r="B39" s="1">
        <f t="shared" si="1"/>
        <v>92.1</v>
      </c>
      <c r="D39" s="1">
        <v>24.4</v>
      </c>
      <c r="E39" s="1">
        <v>1.6</v>
      </c>
      <c r="F39" s="1">
        <f t="shared" si="0"/>
        <v>5.0391202057230275</v>
      </c>
      <c r="G39" s="1">
        <v>4.9</v>
      </c>
      <c r="H39" s="2">
        <v>4.957</v>
      </c>
      <c r="I39" s="16">
        <v>29745</v>
      </c>
    </row>
    <row r="40" spans="1:9" ht="12.75">
      <c r="A40" s="2">
        <v>1985.704</v>
      </c>
      <c r="B40" s="1">
        <f t="shared" si="1"/>
        <v>89.7</v>
      </c>
      <c r="D40" s="1">
        <v>22</v>
      </c>
      <c r="E40" s="1">
        <v>1.2</v>
      </c>
      <c r="F40" s="1">
        <f t="shared" si="0"/>
        <v>4.837404950655262</v>
      </c>
      <c r="G40" s="1">
        <v>4.2</v>
      </c>
      <c r="H40" s="2">
        <v>5.223</v>
      </c>
      <c r="I40" s="16">
        <v>29842</v>
      </c>
    </row>
    <row r="41" spans="1:9" ht="12.75">
      <c r="A41" s="2">
        <v>1985.973</v>
      </c>
      <c r="B41" s="1">
        <f t="shared" si="1"/>
        <v>91.6</v>
      </c>
      <c r="D41" s="1">
        <v>23.9</v>
      </c>
      <c r="E41" s="1">
        <v>1.3</v>
      </c>
      <c r="F41" s="1">
        <f t="shared" si="0"/>
        <v>4.869232404847995</v>
      </c>
      <c r="G41" s="1">
        <v>4.4</v>
      </c>
      <c r="H41" s="2">
        <v>5.492</v>
      </c>
      <c r="I41" s="16">
        <v>29940</v>
      </c>
    </row>
    <row r="42" spans="1:9" ht="12.75">
      <c r="A42" s="2">
        <v>1986.222</v>
      </c>
      <c r="B42" s="1">
        <f t="shared" si="1"/>
        <v>102.6</v>
      </c>
      <c r="D42" s="1">
        <v>34.9</v>
      </c>
      <c r="E42" s="1">
        <v>0.8</v>
      </c>
      <c r="F42" s="1">
        <f t="shared" si="0"/>
        <v>5.382718640155312</v>
      </c>
      <c r="G42" s="1">
        <v>6.1</v>
      </c>
      <c r="H42" s="2">
        <v>5.741</v>
      </c>
      <c r="I42" s="16">
        <v>30031</v>
      </c>
    </row>
    <row r="43" spans="1:9" ht="12.75">
      <c r="A43" s="2">
        <v>1986.299</v>
      </c>
      <c r="B43" s="1">
        <f t="shared" si="1"/>
        <v>102</v>
      </c>
      <c r="D43" s="1">
        <v>34.3</v>
      </c>
      <c r="E43" s="1">
        <v>1.2</v>
      </c>
      <c r="F43" s="1">
        <f t="shared" si="0"/>
        <v>5.329710523565703</v>
      </c>
      <c r="G43" s="1">
        <v>5.9</v>
      </c>
      <c r="H43" s="2">
        <v>5.818</v>
      </c>
      <c r="I43" s="16">
        <v>30059</v>
      </c>
    </row>
    <row r="44" spans="1:9" ht="12.75">
      <c r="A44" s="2">
        <v>1986.425</v>
      </c>
      <c r="B44" s="1">
        <f t="shared" si="1"/>
        <v>100.7</v>
      </c>
      <c r="D44" s="1">
        <v>33</v>
      </c>
      <c r="E44" s="1">
        <v>0.1</v>
      </c>
      <c r="F44" s="1">
        <f t="shared" si="0"/>
        <v>5.22736710963458</v>
      </c>
      <c r="G44" s="1">
        <v>5.6</v>
      </c>
      <c r="H44" s="2">
        <v>5.944</v>
      </c>
      <c r="I44" s="16">
        <v>30105</v>
      </c>
    </row>
    <row r="45" spans="1:9" ht="12.75">
      <c r="A45" s="2">
        <v>1986.567</v>
      </c>
      <c r="B45" s="1">
        <f t="shared" si="1"/>
        <v>98.5</v>
      </c>
      <c r="D45" s="1">
        <v>30.8</v>
      </c>
      <c r="E45" s="1">
        <v>0.3</v>
      </c>
      <c r="F45" s="1">
        <f t="shared" si="0"/>
        <v>5.075749768112968</v>
      </c>
      <c r="G45" s="1">
        <v>5.1</v>
      </c>
      <c r="H45" s="2">
        <v>6.086</v>
      </c>
      <c r="I45" s="16">
        <v>30157</v>
      </c>
    </row>
    <row r="46" spans="1:9" ht="12.75">
      <c r="A46" s="2">
        <v>1986.723</v>
      </c>
      <c r="B46" s="1">
        <f t="shared" si="1"/>
        <v>97.9</v>
      </c>
      <c r="D46" s="1">
        <v>30.2</v>
      </c>
      <c r="E46" s="1">
        <v>1.4</v>
      </c>
      <c r="F46" s="1">
        <f t="shared" si="0"/>
        <v>5.004600756568884</v>
      </c>
      <c r="G46" s="1">
        <v>4.8</v>
      </c>
      <c r="H46" s="2">
        <v>6.242</v>
      </c>
      <c r="I46" s="16">
        <v>30214</v>
      </c>
    </row>
    <row r="47" spans="1:9" ht="12.75">
      <c r="A47" s="2">
        <v>1986.858</v>
      </c>
      <c r="B47" s="1">
        <f t="shared" si="1"/>
        <v>98.7</v>
      </c>
      <c r="D47" s="1">
        <v>31</v>
      </c>
      <c r="E47" s="1">
        <v>0.8</v>
      </c>
      <c r="F47" s="1">
        <f t="shared" si="0"/>
        <v>5.010915367822539</v>
      </c>
      <c r="G47" s="1">
        <v>4.9</v>
      </c>
      <c r="H47" s="2">
        <v>6.377</v>
      </c>
      <c r="I47" s="16">
        <v>30263</v>
      </c>
    </row>
    <row r="48" spans="1:9" ht="12.75">
      <c r="A48" s="2">
        <v>1987.027</v>
      </c>
      <c r="B48" s="1">
        <f t="shared" si="1"/>
        <v>97.7</v>
      </c>
      <c r="D48" s="1">
        <v>30</v>
      </c>
      <c r="E48" s="1">
        <v>1.3</v>
      </c>
      <c r="F48" s="1">
        <f t="shared" si="0"/>
        <v>4.9179502667874795</v>
      </c>
      <c r="G48" s="1">
        <v>4.6</v>
      </c>
      <c r="H48" s="2">
        <v>6.546</v>
      </c>
      <c r="I48" s="16">
        <v>30325</v>
      </c>
    </row>
    <row r="49" spans="1:9" ht="12.75">
      <c r="A49" s="2">
        <v>1987.241</v>
      </c>
      <c r="B49" s="1">
        <f t="shared" si="1"/>
        <v>103.2</v>
      </c>
      <c r="D49" s="1">
        <v>35.5</v>
      </c>
      <c r="E49" s="1">
        <v>1.6</v>
      </c>
      <c r="F49" s="1">
        <f t="shared" si="0"/>
        <v>5.139442231075716</v>
      </c>
      <c r="G49" s="1">
        <v>5.3</v>
      </c>
      <c r="H49" s="2">
        <v>6.76</v>
      </c>
      <c r="I49" s="16">
        <v>30403</v>
      </c>
    </row>
    <row r="50" spans="1:9" ht="12.75">
      <c r="A50" s="2">
        <v>1987.43</v>
      </c>
      <c r="B50" s="1">
        <f t="shared" si="1"/>
        <v>104.2</v>
      </c>
      <c r="D50" s="1">
        <v>36.5</v>
      </c>
      <c r="E50" s="1">
        <v>0.9</v>
      </c>
      <c r="F50" s="1">
        <f t="shared" si="0"/>
        <v>5.140855493610932</v>
      </c>
      <c r="G50" s="1">
        <v>5.3</v>
      </c>
      <c r="H50" s="2">
        <v>6.949</v>
      </c>
      <c r="I50" s="16">
        <v>30472</v>
      </c>
    </row>
    <row r="51" spans="1:9" ht="12.75">
      <c r="A51" s="2">
        <v>1987.605</v>
      </c>
      <c r="B51" s="1">
        <f t="shared" si="1"/>
        <v>102.4</v>
      </c>
      <c r="D51" s="1">
        <v>34.7</v>
      </c>
      <c r="E51" s="1">
        <v>1.4</v>
      </c>
      <c r="F51" s="1">
        <f t="shared" si="0"/>
        <v>5.008804539229124</v>
      </c>
      <c r="G51" s="1">
        <v>4.9</v>
      </c>
      <c r="H51" s="2">
        <v>7.124</v>
      </c>
      <c r="I51" s="16">
        <v>30536</v>
      </c>
    </row>
    <row r="52" spans="1:9" ht="12.75">
      <c r="A52" s="2">
        <v>1987.797</v>
      </c>
      <c r="B52" s="1">
        <f t="shared" si="1"/>
        <v>102.6</v>
      </c>
      <c r="D52" s="1">
        <v>34.9</v>
      </c>
      <c r="E52" s="1">
        <v>1.5</v>
      </c>
      <c r="F52" s="1">
        <f t="shared" si="0"/>
        <v>4.971893777863935</v>
      </c>
      <c r="G52" s="1">
        <v>4.8</v>
      </c>
      <c r="H52" s="2">
        <v>7.316</v>
      </c>
      <c r="I52" s="16">
        <v>30606</v>
      </c>
    </row>
    <row r="53" spans="1:9" ht="12.75">
      <c r="A53" s="2">
        <v>1988.063</v>
      </c>
      <c r="B53" s="1">
        <f t="shared" si="1"/>
        <v>102.5</v>
      </c>
      <c r="D53" s="1">
        <v>34.8</v>
      </c>
      <c r="E53" s="1">
        <v>1.3</v>
      </c>
      <c r="F53" s="1">
        <f t="shared" si="0"/>
        <v>4.903836953401578</v>
      </c>
      <c r="G53" s="1">
        <v>4.6</v>
      </c>
      <c r="H53" s="2">
        <v>7.582</v>
      </c>
      <c r="I53" s="16">
        <v>30703</v>
      </c>
    </row>
    <row r="54" spans="1:9" ht="12.75">
      <c r="A54" s="2">
        <v>1988.216</v>
      </c>
      <c r="B54" s="1">
        <f t="shared" si="1"/>
        <v>102.2</v>
      </c>
      <c r="D54" s="1">
        <v>34.5</v>
      </c>
      <c r="E54" s="1">
        <v>1.2</v>
      </c>
      <c r="F54" s="1">
        <f t="shared" si="0"/>
        <v>4.853953930182892</v>
      </c>
      <c r="G54" s="1">
        <v>4.5</v>
      </c>
      <c r="H54" s="2">
        <v>7.735</v>
      </c>
      <c r="I54" s="16">
        <v>30759</v>
      </c>
    </row>
    <row r="55" spans="1:9" ht="12.75">
      <c r="A55" s="2">
        <v>1988.372</v>
      </c>
      <c r="B55" s="1">
        <f t="shared" si="1"/>
        <v>100.6</v>
      </c>
      <c r="D55" s="1">
        <v>32.9</v>
      </c>
      <c r="E55" s="1">
        <v>1.3</v>
      </c>
      <c r="F55" s="1">
        <f t="shared" si="0"/>
        <v>4.7428221205978</v>
      </c>
      <c r="G55" s="1">
        <v>4.2</v>
      </c>
      <c r="H55" s="2">
        <v>7.891</v>
      </c>
      <c r="I55" s="16">
        <v>30816</v>
      </c>
    </row>
    <row r="56" spans="1:9" ht="12.75">
      <c r="A56" s="2">
        <v>1988.563</v>
      </c>
      <c r="B56" s="1">
        <f t="shared" si="1"/>
        <v>103.5</v>
      </c>
      <c r="D56" s="1">
        <v>35.8</v>
      </c>
      <c r="E56" s="1">
        <v>1.7</v>
      </c>
      <c r="F56" s="1">
        <f t="shared" si="0"/>
        <v>4.835996635828417</v>
      </c>
      <c r="G56" s="1">
        <v>4.4</v>
      </c>
      <c r="H56" s="2">
        <v>8.082</v>
      </c>
      <c r="I56" s="16">
        <v>30886</v>
      </c>
    </row>
    <row r="57" spans="1:9" ht="12.75">
      <c r="A57" s="2">
        <v>1988.675</v>
      </c>
      <c r="B57" s="1">
        <f t="shared" si="1"/>
        <v>105.6</v>
      </c>
      <c r="D57" s="1">
        <v>37.9</v>
      </c>
      <c r="E57" s="1">
        <v>1.7</v>
      </c>
      <c r="F57" s="1">
        <f t="shared" si="0"/>
        <v>4.9084317188807525</v>
      </c>
      <c r="G57" s="1">
        <v>4.6</v>
      </c>
      <c r="H57" s="2">
        <v>8.194</v>
      </c>
      <c r="I57" s="16">
        <v>30927</v>
      </c>
    </row>
    <row r="58" spans="1:9" ht="12.75">
      <c r="A58" s="2">
        <v>1988.85</v>
      </c>
      <c r="B58" s="1">
        <f t="shared" si="1"/>
        <v>106.1</v>
      </c>
      <c r="D58" s="1">
        <v>38.4</v>
      </c>
      <c r="E58" s="1">
        <v>1.3</v>
      </c>
      <c r="F58" s="1">
        <f t="shared" si="0"/>
        <v>4.891880676840828</v>
      </c>
      <c r="G58" s="1">
        <v>4.6</v>
      </c>
      <c r="H58" s="2">
        <v>8.369</v>
      </c>
      <c r="I58" s="16">
        <v>30991</v>
      </c>
    </row>
    <row r="59" spans="1:9" ht="12.75">
      <c r="A59" s="2">
        <v>1989.058</v>
      </c>
      <c r="B59" s="1">
        <f t="shared" si="1"/>
        <v>107.2</v>
      </c>
      <c r="D59" s="1">
        <v>39.5</v>
      </c>
      <c r="E59" s="1">
        <v>1.1</v>
      </c>
      <c r="F59" s="1">
        <f t="shared" si="0"/>
        <v>4.89564780563549</v>
      </c>
      <c r="G59" s="1">
        <v>4.6</v>
      </c>
      <c r="H59" s="2">
        <v>8.577</v>
      </c>
      <c r="I59" s="16">
        <v>31067</v>
      </c>
    </row>
    <row r="60" spans="1:9" ht="12.75">
      <c r="A60" s="2">
        <v>1989.326</v>
      </c>
      <c r="B60" s="1">
        <f t="shared" si="1"/>
        <v>112.6</v>
      </c>
      <c r="D60" s="1">
        <v>44.9</v>
      </c>
      <c r="E60" s="1">
        <v>1.4</v>
      </c>
      <c r="F60" s="1">
        <f t="shared" si="0"/>
        <v>5.080081209113475</v>
      </c>
      <c r="G60" s="1">
        <v>5.1</v>
      </c>
      <c r="H60" s="2">
        <v>8.845</v>
      </c>
      <c r="I60" s="16">
        <v>31165</v>
      </c>
    </row>
    <row r="61" spans="1:9" ht="12.75">
      <c r="A61" s="2">
        <v>1989.573</v>
      </c>
      <c r="B61" s="1">
        <f t="shared" si="1"/>
        <v>110.4</v>
      </c>
      <c r="D61" s="1">
        <v>42.7</v>
      </c>
      <c r="E61" s="1">
        <v>1.4</v>
      </c>
      <c r="F61" s="1">
        <f t="shared" si="0"/>
        <v>4.925932536141345</v>
      </c>
      <c r="G61" s="1">
        <v>4.7</v>
      </c>
      <c r="H61" s="2">
        <v>9.092</v>
      </c>
      <c r="I61" s="16">
        <v>31255</v>
      </c>
    </row>
    <row r="62" spans="1:9" ht="12.75">
      <c r="A62" s="2">
        <v>1989.748</v>
      </c>
      <c r="B62" s="1">
        <f t="shared" si="1"/>
        <v>110.5</v>
      </c>
      <c r="D62" s="1">
        <v>42.8</v>
      </c>
      <c r="E62" s="1">
        <v>0.9</v>
      </c>
      <c r="F62" s="1">
        <f t="shared" si="0"/>
        <v>4.892194625226903</v>
      </c>
      <c r="G62" s="1">
        <v>4.6</v>
      </c>
      <c r="H62" s="2">
        <v>9.267</v>
      </c>
      <c r="I62" s="16">
        <v>31319</v>
      </c>
    </row>
    <row r="63" spans="1:9" s="162" customFormat="1" ht="12.75">
      <c r="A63" s="80">
        <v>1989.847</v>
      </c>
      <c r="B63" s="161">
        <f t="shared" si="1"/>
        <v>112.6</v>
      </c>
      <c r="C63" s="163"/>
      <c r="D63" s="161">
        <v>44.9</v>
      </c>
      <c r="E63" s="161">
        <v>0.8</v>
      </c>
      <c r="F63" s="161">
        <f t="shared" si="0"/>
        <v>4.963413559023203</v>
      </c>
      <c r="G63" s="161">
        <v>4.8</v>
      </c>
      <c r="H63" s="164">
        <v>9.366</v>
      </c>
      <c r="I63" s="165">
        <v>31355</v>
      </c>
    </row>
    <row r="64" spans="1:9" ht="12.75">
      <c r="A64" s="2">
        <v>1990.019</v>
      </c>
      <c r="B64" s="1">
        <f t="shared" si="1"/>
        <v>111.30000000000001</v>
      </c>
      <c r="D64" s="1">
        <v>43.6</v>
      </c>
      <c r="E64" s="1">
        <v>0.4</v>
      </c>
      <c r="F64" s="1">
        <f t="shared" si="0"/>
        <v>4.869192405284814</v>
      </c>
      <c r="G64" s="1">
        <v>4.6</v>
      </c>
      <c r="H64" s="2">
        <v>9.538</v>
      </c>
      <c r="I64" s="16">
        <v>31418</v>
      </c>
    </row>
    <row r="65" spans="1:9" ht="12.75">
      <c r="A65" s="2">
        <v>1990.137</v>
      </c>
      <c r="B65" s="1">
        <f t="shared" si="1"/>
        <v>114</v>
      </c>
      <c r="D65" s="1">
        <v>46.3</v>
      </c>
      <c r="E65" s="1">
        <v>0.8</v>
      </c>
      <c r="F65" s="1">
        <f t="shared" si="0"/>
        <v>4.961699164345428</v>
      </c>
      <c r="G65" s="1">
        <v>4.8</v>
      </c>
      <c r="H65" s="2">
        <v>9.656</v>
      </c>
      <c r="I65" s="16">
        <v>31461</v>
      </c>
    </row>
    <row r="66" spans="1:9" ht="12.75">
      <c r="A66" s="2">
        <v>1990.282</v>
      </c>
      <c r="B66" s="1">
        <f t="shared" si="1"/>
        <v>114.80000000000001</v>
      </c>
      <c r="D66" s="1">
        <v>47.1</v>
      </c>
      <c r="E66" s="1">
        <v>0.5</v>
      </c>
      <c r="F66" s="1">
        <f t="shared" si="0"/>
        <v>4.965183166818073</v>
      </c>
      <c r="G66" s="1">
        <v>4.8</v>
      </c>
      <c r="H66" s="2">
        <v>9.801</v>
      </c>
      <c r="I66" s="16">
        <v>31514</v>
      </c>
    </row>
    <row r="67" spans="1:9" ht="12.75">
      <c r="A67" s="2">
        <v>1990.397</v>
      </c>
      <c r="B67" s="1">
        <f t="shared" si="1"/>
        <v>111.7</v>
      </c>
      <c r="D67" s="1">
        <v>44</v>
      </c>
      <c r="E67" s="1">
        <v>1.1</v>
      </c>
      <c r="F67" s="1">
        <f t="shared" si="0"/>
        <v>4.807195730762635</v>
      </c>
      <c r="G67" s="1">
        <v>4.4</v>
      </c>
      <c r="H67" s="2">
        <v>9.916</v>
      </c>
      <c r="I67" s="16">
        <v>31556</v>
      </c>
    </row>
    <row r="68" spans="1:9" ht="12.75">
      <c r="A68" s="2">
        <v>1990.512</v>
      </c>
      <c r="B68" s="1">
        <f t="shared" si="1"/>
        <v>111.2</v>
      </c>
      <c r="D68" s="1">
        <v>43.5</v>
      </c>
      <c r="E68" s="1">
        <v>0.3</v>
      </c>
      <c r="F68" s="1">
        <f t="shared" si="0"/>
        <v>4.762108689135393</v>
      </c>
      <c r="G68" s="1">
        <v>4.3</v>
      </c>
      <c r="H68" s="2">
        <v>10.031</v>
      </c>
      <c r="I68" s="16">
        <v>31598</v>
      </c>
    </row>
    <row r="69" spans="1:9" ht="12.75">
      <c r="A69" s="2">
        <v>1990.611</v>
      </c>
      <c r="B69" s="1">
        <f t="shared" si="1"/>
        <v>111.2</v>
      </c>
      <c r="D69" s="1">
        <v>43.5</v>
      </c>
      <c r="E69" s="1">
        <v>0.6</v>
      </c>
      <c r="F69" s="1">
        <f aca="true" t="shared" si="2" ref="F69:F123">B69/(A69-1967.161)</f>
        <v>4.742004264392315</v>
      </c>
      <c r="G69" s="1">
        <v>4.3</v>
      </c>
      <c r="H69" s="2">
        <v>10.13</v>
      </c>
      <c r="I69" s="16">
        <v>31634</v>
      </c>
    </row>
    <row r="70" spans="1:9" ht="12.75">
      <c r="A70" s="2">
        <v>1990.759</v>
      </c>
      <c r="B70" s="1">
        <f t="shared" si="1"/>
        <v>112.6</v>
      </c>
      <c r="D70" s="1">
        <v>44.9</v>
      </c>
      <c r="E70" s="1">
        <v>1.6</v>
      </c>
      <c r="F70" s="1">
        <f t="shared" si="2"/>
        <v>4.771590812780753</v>
      </c>
      <c r="G70" s="1">
        <v>4.4</v>
      </c>
      <c r="H70" s="2">
        <v>10.278</v>
      </c>
      <c r="I70" s="16">
        <v>31688</v>
      </c>
    </row>
    <row r="71" spans="1:9" ht="12.75">
      <c r="A71" s="2">
        <v>1990.918</v>
      </c>
      <c r="B71" s="1">
        <f t="shared" si="1"/>
        <v>114</v>
      </c>
      <c r="D71" s="1">
        <v>46.3</v>
      </c>
      <c r="E71" s="1">
        <v>0.8</v>
      </c>
      <c r="F71" s="1">
        <f t="shared" si="2"/>
        <v>4.798585680010135</v>
      </c>
      <c r="G71" s="1">
        <v>4.4</v>
      </c>
      <c r="H71" s="2">
        <v>10.437</v>
      </c>
      <c r="I71" s="16">
        <v>31746</v>
      </c>
    </row>
    <row r="72" spans="1:9" ht="12.75">
      <c r="A72" s="2">
        <v>1991.129</v>
      </c>
      <c r="B72" s="1">
        <f t="shared" si="1"/>
        <v>114.5</v>
      </c>
      <c r="D72" s="1">
        <v>46.8</v>
      </c>
      <c r="E72" s="1">
        <v>0.5</v>
      </c>
      <c r="F72" s="1">
        <f t="shared" si="2"/>
        <v>4.7772029372496965</v>
      </c>
      <c r="G72" s="1">
        <v>4.4</v>
      </c>
      <c r="H72" s="2">
        <v>10.648</v>
      </c>
      <c r="I72" s="16">
        <v>31823</v>
      </c>
    </row>
    <row r="73" spans="1:9" ht="12.75">
      <c r="A73" s="2">
        <v>1991.238</v>
      </c>
      <c r="B73" s="1">
        <f aca="true" t="shared" si="3" ref="B73:B123">D73+67.7</f>
        <v>116.5</v>
      </c>
      <c r="D73" s="1">
        <v>48.8</v>
      </c>
      <c r="E73" s="1">
        <v>0.7</v>
      </c>
      <c r="F73" s="1">
        <f t="shared" si="2"/>
        <v>4.838642688042531</v>
      </c>
      <c r="G73" s="1">
        <v>4.5</v>
      </c>
      <c r="H73" s="2">
        <v>10.757</v>
      </c>
      <c r="I73" s="16">
        <v>31863</v>
      </c>
    </row>
    <row r="74" spans="1:9" ht="12.75">
      <c r="A74" s="2">
        <v>1991.34</v>
      </c>
      <c r="B74" s="1">
        <f t="shared" si="3"/>
        <v>118</v>
      </c>
      <c r="D74" s="1">
        <v>50.3</v>
      </c>
      <c r="E74" s="1">
        <v>0.8</v>
      </c>
      <c r="F74" s="1">
        <f t="shared" si="2"/>
        <v>4.880268001158058</v>
      </c>
      <c r="G74" s="1">
        <v>4.6</v>
      </c>
      <c r="H74" s="2">
        <v>10.859</v>
      </c>
      <c r="I74" s="16">
        <v>31900</v>
      </c>
    </row>
    <row r="75" spans="1:9" ht="12.75">
      <c r="A75" s="2">
        <v>1991.534</v>
      </c>
      <c r="B75" s="1">
        <f t="shared" si="3"/>
        <v>122.30000000000001</v>
      </c>
      <c r="D75" s="1">
        <v>54.6</v>
      </c>
      <c r="E75" s="1">
        <v>0.6</v>
      </c>
      <c r="F75" s="1">
        <f t="shared" si="2"/>
        <v>5.017847618266105</v>
      </c>
      <c r="G75" s="1">
        <v>4.9</v>
      </c>
      <c r="H75" s="2">
        <v>11.053</v>
      </c>
      <c r="I75" s="16">
        <v>31971</v>
      </c>
    </row>
    <row r="76" spans="1:9" ht="12.75">
      <c r="A76" s="2">
        <v>1991.723</v>
      </c>
      <c r="B76" s="1">
        <f t="shared" si="3"/>
        <v>122.4</v>
      </c>
      <c r="D76" s="1">
        <v>54.7</v>
      </c>
      <c r="E76" s="1">
        <v>1</v>
      </c>
      <c r="F76" s="1">
        <f t="shared" si="2"/>
        <v>4.9833075482452776</v>
      </c>
      <c r="G76" s="1">
        <v>4.9</v>
      </c>
      <c r="H76" s="2">
        <v>11.242</v>
      </c>
      <c r="I76" s="16">
        <v>32040</v>
      </c>
    </row>
    <row r="77" spans="1:9" ht="12.75">
      <c r="A77" s="2">
        <v>1991.896</v>
      </c>
      <c r="B77" s="1">
        <f t="shared" si="3"/>
        <v>124.7</v>
      </c>
      <c r="D77" s="1">
        <v>57</v>
      </c>
      <c r="E77" s="1">
        <v>0.6</v>
      </c>
      <c r="F77" s="1">
        <f t="shared" si="2"/>
        <v>5.041439256114837</v>
      </c>
      <c r="G77" s="1">
        <v>5</v>
      </c>
      <c r="H77" s="2">
        <v>11.415</v>
      </c>
      <c r="I77" s="16">
        <v>32103</v>
      </c>
    </row>
    <row r="78" spans="1:9" ht="12.75">
      <c r="A78" s="2">
        <v>1992.019</v>
      </c>
      <c r="B78" s="57">
        <v>124</v>
      </c>
      <c r="C78" s="3">
        <v>124</v>
      </c>
      <c r="D78" s="115"/>
      <c r="F78" s="1">
        <f t="shared" si="2"/>
        <v>4.988333735618323</v>
      </c>
      <c r="I78" s="16"/>
    </row>
    <row r="79" spans="1:9" ht="12.75">
      <c r="A79" s="2">
        <v>1992.068</v>
      </c>
      <c r="B79" s="1">
        <f t="shared" si="3"/>
        <v>127.7</v>
      </c>
      <c r="D79" s="1">
        <v>60</v>
      </c>
      <c r="E79" s="1">
        <v>0.5</v>
      </c>
      <c r="F79" s="1">
        <f t="shared" si="2"/>
        <v>5.127072710483012</v>
      </c>
      <c r="G79" s="1">
        <v>5.2</v>
      </c>
      <c r="H79" s="2">
        <v>11.587</v>
      </c>
      <c r="I79" s="16">
        <v>32166</v>
      </c>
    </row>
    <row r="80" spans="1:9" ht="12.75">
      <c r="A80" s="2">
        <v>1992.26</v>
      </c>
      <c r="B80" s="1">
        <f t="shared" si="3"/>
        <v>129.2</v>
      </c>
      <c r="D80" s="1">
        <v>61.5</v>
      </c>
      <c r="E80" s="1">
        <v>0.8</v>
      </c>
      <c r="F80" s="1">
        <f t="shared" si="2"/>
        <v>5.147615442846342</v>
      </c>
      <c r="G80" s="1">
        <v>5.2</v>
      </c>
      <c r="H80" s="2">
        <v>11.779</v>
      </c>
      <c r="I80" s="16">
        <v>32236</v>
      </c>
    </row>
    <row r="81" spans="1:9" ht="12.75">
      <c r="A81" s="2">
        <v>1992.336</v>
      </c>
      <c r="B81" s="1">
        <f t="shared" si="3"/>
        <v>129.1</v>
      </c>
      <c r="D81" s="1">
        <v>61.4</v>
      </c>
      <c r="E81" s="1">
        <v>0.4</v>
      </c>
      <c r="F81" s="1">
        <f t="shared" si="2"/>
        <v>5.128103277060585</v>
      </c>
      <c r="G81" s="1">
        <v>5.2</v>
      </c>
      <c r="H81" s="2">
        <v>11.855</v>
      </c>
      <c r="I81" s="16">
        <v>32264</v>
      </c>
    </row>
    <row r="82" spans="1:9" ht="12.75">
      <c r="A82" s="2">
        <v>1992.527</v>
      </c>
      <c r="B82" s="1">
        <f t="shared" si="3"/>
        <v>127</v>
      </c>
      <c r="D82" s="1">
        <v>59.3</v>
      </c>
      <c r="E82" s="1">
        <v>0.7</v>
      </c>
      <c r="F82" s="1">
        <f t="shared" si="2"/>
        <v>5.006701884412208</v>
      </c>
      <c r="G82" s="1">
        <v>4.9</v>
      </c>
      <c r="H82" s="2">
        <v>12.046</v>
      </c>
      <c r="I82" s="16">
        <v>32334</v>
      </c>
    </row>
    <row r="83" spans="1:9" ht="12.75">
      <c r="A83" s="2">
        <v>1992.732</v>
      </c>
      <c r="B83" s="57">
        <f t="shared" si="3"/>
        <v>127</v>
      </c>
      <c r="C83" s="3">
        <v>127</v>
      </c>
      <c r="D83" s="1">
        <v>59.3</v>
      </c>
      <c r="E83" s="1">
        <v>1.9</v>
      </c>
      <c r="F83" s="1">
        <f t="shared" si="2"/>
        <v>4.966563685424912</v>
      </c>
      <c r="G83" s="1">
        <v>4.8</v>
      </c>
      <c r="H83" s="2">
        <v>12.251</v>
      </c>
      <c r="I83" s="16">
        <v>32409</v>
      </c>
    </row>
    <row r="84" spans="1:9" ht="12.75">
      <c r="A84" s="2">
        <v>1992.872</v>
      </c>
      <c r="B84" s="1">
        <f t="shared" si="3"/>
        <v>127.30000000000001</v>
      </c>
      <c r="D84" s="1">
        <v>59.6</v>
      </c>
      <c r="E84" s="1">
        <v>1.7</v>
      </c>
      <c r="F84" s="1">
        <f t="shared" si="2"/>
        <v>4.951188207382052</v>
      </c>
      <c r="G84" s="1">
        <v>4.8</v>
      </c>
      <c r="H84" s="2">
        <v>12.391</v>
      </c>
      <c r="I84" s="16">
        <v>32460</v>
      </c>
    </row>
    <row r="85" spans="1:9" ht="12.75">
      <c r="A85" s="2">
        <v>1993.066</v>
      </c>
      <c r="B85" s="1">
        <f t="shared" si="3"/>
        <v>129.8</v>
      </c>
      <c r="D85" s="1">
        <v>62.1</v>
      </c>
      <c r="E85" s="1">
        <v>1.2</v>
      </c>
      <c r="F85" s="1">
        <f t="shared" si="2"/>
        <v>5.01061571125266</v>
      </c>
      <c r="G85" s="1">
        <v>4.9</v>
      </c>
      <c r="H85" s="2">
        <v>12.585</v>
      </c>
      <c r="I85" s="16">
        <v>32531</v>
      </c>
    </row>
    <row r="86" spans="1:9" ht="12.75">
      <c r="A86" s="2">
        <v>1993.216</v>
      </c>
      <c r="B86" s="1">
        <f t="shared" si="3"/>
        <v>132.7</v>
      </c>
      <c r="D86" s="1">
        <v>65</v>
      </c>
      <c r="E86" s="1">
        <v>2.1</v>
      </c>
      <c r="F86" s="1">
        <f t="shared" si="2"/>
        <v>5.0930723469583885</v>
      </c>
      <c r="G86" s="1">
        <v>5.1</v>
      </c>
      <c r="H86" s="2">
        <v>12.735</v>
      </c>
      <c r="I86" s="16">
        <v>32586</v>
      </c>
    </row>
    <row r="87" spans="1:9" ht="12.75">
      <c r="A87" s="2">
        <v>1993.43</v>
      </c>
      <c r="B87" s="1">
        <f t="shared" si="3"/>
        <v>133.60000000000002</v>
      </c>
      <c r="D87" s="1">
        <v>65.9</v>
      </c>
      <c r="E87" s="1">
        <v>1.8</v>
      </c>
      <c r="F87" s="1">
        <f t="shared" si="2"/>
        <v>5.0858426281929265</v>
      </c>
      <c r="G87" s="1">
        <v>5.1</v>
      </c>
      <c r="H87" s="2">
        <v>12.949</v>
      </c>
      <c r="I87" s="16">
        <v>32664</v>
      </c>
    </row>
    <row r="88" spans="1:9" ht="12.75">
      <c r="A88" s="2">
        <v>1993.679</v>
      </c>
      <c r="B88" s="1">
        <f t="shared" si="3"/>
        <v>135.3</v>
      </c>
      <c r="D88" s="1">
        <v>67.6</v>
      </c>
      <c r="E88" s="1">
        <v>0.4</v>
      </c>
      <c r="F88" s="1">
        <f t="shared" si="2"/>
        <v>5.102194735651251</v>
      </c>
      <c r="G88" s="1">
        <v>5.1</v>
      </c>
      <c r="H88" s="2">
        <v>13.198</v>
      </c>
      <c r="I88" s="16">
        <v>32755</v>
      </c>
    </row>
    <row r="89" spans="1:9" ht="12.75">
      <c r="A89" s="2">
        <v>1993.852</v>
      </c>
      <c r="B89" s="1">
        <f t="shared" si="3"/>
        <v>129.8</v>
      </c>
      <c r="D89" s="1">
        <v>62.1</v>
      </c>
      <c r="E89" s="1">
        <v>2.7</v>
      </c>
      <c r="F89" s="1">
        <f t="shared" si="2"/>
        <v>4.8630624555093425</v>
      </c>
      <c r="G89" s="1">
        <v>4.6</v>
      </c>
      <c r="H89" s="2">
        <v>13.371</v>
      </c>
      <c r="I89" s="16">
        <v>32818</v>
      </c>
    </row>
    <row r="90" spans="1:9" ht="12.75">
      <c r="A90" s="2">
        <v>1994.044</v>
      </c>
      <c r="B90" s="1">
        <f t="shared" si="3"/>
        <v>132.8</v>
      </c>
      <c r="D90" s="1">
        <v>65.1</v>
      </c>
      <c r="E90" s="1">
        <v>1</v>
      </c>
      <c r="F90" s="1">
        <f t="shared" si="2"/>
        <v>4.939924859576678</v>
      </c>
      <c r="G90" s="1">
        <v>4.8</v>
      </c>
      <c r="H90" s="2">
        <v>13.563</v>
      </c>
      <c r="I90" s="16">
        <v>32888</v>
      </c>
    </row>
    <row r="91" spans="1:9" ht="12.75">
      <c r="A91" s="2">
        <v>1994.236</v>
      </c>
      <c r="B91" s="1">
        <f t="shared" si="3"/>
        <v>133.3</v>
      </c>
      <c r="D91" s="1">
        <v>65.6</v>
      </c>
      <c r="E91" s="1">
        <v>1.5</v>
      </c>
      <c r="F91" s="1">
        <f t="shared" si="2"/>
        <v>4.92336103416435</v>
      </c>
      <c r="G91" s="1">
        <v>4.8</v>
      </c>
      <c r="H91" s="2">
        <v>13.755</v>
      </c>
      <c r="I91" s="16">
        <v>32958</v>
      </c>
    </row>
    <row r="92" spans="1:9" ht="12.75">
      <c r="A92" s="2">
        <v>1994.463</v>
      </c>
      <c r="B92" s="1">
        <f t="shared" si="3"/>
        <v>140</v>
      </c>
      <c r="D92" s="1">
        <v>72.3</v>
      </c>
      <c r="E92" s="1">
        <v>0.9</v>
      </c>
      <c r="F92" s="1">
        <f t="shared" si="2"/>
        <v>5.127829463043018</v>
      </c>
      <c r="G92" s="1">
        <v>5.2</v>
      </c>
      <c r="H92" s="2">
        <v>13.982</v>
      </c>
      <c r="I92" s="16">
        <v>33041</v>
      </c>
    </row>
    <row r="93" spans="1:9" ht="12.75">
      <c r="A93" s="2">
        <v>1994.589</v>
      </c>
      <c r="B93" s="1">
        <f t="shared" si="3"/>
        <v>134.8</v>
      </c>
      <c r="D93" s="1">
        <v>67.1</v>
      </c>
      <c r="E93" s="1">
        <v>0.7</v>
      </c>
      <c r="F93" s="1">
        <f t="shared" si="2"/>
        <v>4.914685722619242</v>
      </c>
      <c r="G93" s="1">
        <v>4.8</v>
      </c>
      <c r="H93" s="2">
        <v>14.108</v>
      </c>
      <c r="I93" s="16">
        <v>33087</v>
      </c>
    </row>
    <row r="94" spans="1:9" s="162" customFormat="1" ht="12.75">
      <c r="A94" s="80">
        <v>1994.808</v>
      </c>
      <c r="B94" s="161">
        <f t="shared" si="3"/>
        <v>135</v>
      </c>
      <c r="C94" s="163"/>
      <c r="D94" s="161">
        <v>67.3</v>
      </c>
      <c r="E94" s="161">
        <v>0.9</v>
      </c>
      <c r="F94" s="161">
        <f t="shared" si="2"/>
        <v>4.882989112742805</v>
      </c>
      <c r="G94" s="161">
        <v>4.7</v>
      </c>
      <c r="H94" s="164">
        <v>14.327</v>
      </c>
      <c r="I94" s="110">
        <v>33167</v>
      </c>
    </row>
    <row r="95" spans="1:9" ht="12.75">
      <c r="A95" s="2">
        <v>1995.077</v>
      </c>
      <c r="B95" s="1">
        <f t="shared" si="3"/>
        <v>143.7</v>
      </c>
      <c r="D95" s="1">
        <v>76</v>
      </c>
      <c r="E95" s="1">
        <v>0.9</v>
      </c>
      <c r="F95" s="1">
        <f t="shared" si="2"/>
        <v>5.147585613984822</v>
      </c>
      <c r="G95" s="1">
        <v>5.2</v>
      </c>
      <c r="H95" s="2">
        <v>14.596</v>
      </c>
      <c r="I95" s="16">
        <v>33265</v>
      </c>
    </row>
    <row r="96" spans="1:9" ht="12.75">
      <c r="A96" s="2">
        <v>1995.268</v>
      </c>
      <c r="B96" s="1">
        <f t="shared" si="3"/>
        <v>141.8</v>
      </c>
      <c r="D96" s="1">
        <v>74.1</v>
      </c>
      <c r="E96" s="1">
        <v>1.6</v>
      </c>
      <c r="F96" s="1">
        <f t="shared" si="2"/>
        <v>5.045006581990257</v>
      </c>
      <c r="G96" s="1">
        <v>5</v>
      </c>
      <c r="H96" s="2">
        <v>14.787</v>
      </c>
      <c r="I96" s="16">
        <v>33335</v>
      </c>
    </row>
    <row r="97" spans="1:9" ht="12.75">
      <c r="A97" s="2">
        <v>1995.46</v>
      </c>
      <c r="B97" s="1">
        <f t="shared" si="3"/>
        <v>141.10000000000002</v>
      </c>
      <c r="D97" s="1">
        <v>73.4</v>
      </c>
      <c r="E97" s="1">
        <v>1.1</v>
      </c>
      <c r="F97" s="1">
        <f t="shared" si="2"/>
        <v>4.986041909608118</v>
      </c>
      <c r="G97" s="1">
        <v>4.9</v>
      </c>
      <c r="H97" s="2">
        <v>14.979</v>
      </c>
      <c r="I97" s="16">
        <v>33405</v>
      </c>
    </row>
    <row r="98" spans="1:9" ht="12.75">
      <c r="A98" s="2">
        <v>1995.644</v>
      </c>
      <c r="B98" s="1">
        <f t="shared" si="3"/>
        <v>140.5</v>
      </c>
      <c r="D98" s="1">
        <v>72.8</v>
      </c>
      <c r="E98" s="1">
        <v>0.7</v>
      </c>
      <c r="F98" s="1">
        <f t="shared" si="2"/>
        <v>4.932766913597594</v>
      </c>
      <c r="G98" s="1">
        <v>4.8</v>
      </c>
      <c r="H98" s="2">
        <v>15.163</v>
      </c>
      <c r="I98" s="16">
        <v>33472</v>
      </c>
    </row>
    <row r="99" spans="1:9" ht="12.75">
      <c r="A99" s="2">
        <v>1995.825</v>
      </c>
      <c r="B99" s="1">
        <f t="shared" si="3"/>
        <v>143.4</v>
      </c>
      <c r="D99" s="1">
        <v>75.7</v>
      </c>
      <c r="E99" s="1">
        <v>2.2</v>
      </c>
      <c r="F99" s="1">
        <f t="shared" si="2"/>
        <v>5.002790957298355</v>
      </c>
      <c r="G99" s="1">
        <v>4.9</v>
      </c>
      <c r="H99" s="2">
        <v>15.344</v>
      </c>
      <c r="I99" s="16">
        <v>33538</v>
      </c>
    </row>
    <row r="100" spans="1:9" ht="12.75">
      <c r="A100" s="2">
        <v>1995.978</v>
      </c>
      <c r="B100" s="1">
        <f t="shared" si="3"/>
        <v>143.7</v>
      </c>
      <c r="D100" s="1">
        <v>76</v>
      </c>
      <c r="E100" s="1">
        <v>2.1</v>
      </c>
      <c r="F100" s="1">
        <f t="shared" si="2"/>
        <v>4.986639830655514</v>
      </c>
      <c r="G100" s="1">
        <v>4.9</v>
      </c>
      <c r="H100" s="2">
        <v>15.497</v>
      </c>
      <c r="I100" s="16">
        <v>33594</v>
      </c>
    </row>
    <row r="101" spans="1:9" ht="12.75">
      <c r="A101" s="2">
        <v>1996.115</v>
      </c>
      <c r="B101" s="1">
        <f t="shared" si="3"/>
        <v>142.7</v>
      </c>
      <c r="D101" s="1">
        <v>75</v>
      </c>
      <c r="E101" s="1">
        <v>0.9</v>
      </c>
      <c r="F101" s="1">
        <f t="shared" si="2"/>
        <v>4.928507287421435</v>
      </c>
      <c r="G101" s="1">
        <v>4.8</v>
      </c>
      <c r="H101" s="2">
        <v>15.634</v>
      </c>
      <c r="I101" s="16">
        <v>33644</v>
      </c>
    </row>
    <row r="102" spans="1:9" ht="12.75">
      <c r="A102" s="2">
        <v>1996.265</v>
      </c>
      <c r="B102" s="1">
        <f t="shared" si="3"/>
        <v>143.5</v>
      </c>
      <c r="D102" s="1">
        <v>75.8</v>
      </c>
      <c r="E102" s="1">
        <v>0.7</v>
      </c>
      <c r="F102" s="1">
        <f t="shared" si="2"/>
        <v>4.930593732820224</v>
      </c>
      <c r="G102" s="1">
        <v>4.8</v>
      </c>
      <c r="H102" s="2">
        <v>15.784</v>
      </c>
      <c r="I102" s="16">
        <v>33699</v>
      </c>
    </row>
    <row r="103" spans="1:9" ht="12.75">
      <c r="A103" s="2">
        <v>1996.495</v>
      </c>
      <c r="B103" s="1">
        <f t="shared" si="3"/>
        <v>146.5</v>
      </c>
      <c r="D103" s="1">
        <v>78.8</v>
      </c>
      <c r="E103" s="1">
        <v>1.5</v>
      </c>
      <c r="F103" s="1">
        <f t="shared" si="2"/>
        <v>4.994204677166456</v>
      </c>
      <c r="G103" s="1">
        <v>4.9</v>
      </c>
      <c r="H103" s="2">
        <v>16.014</v>
      </c>
      <c r="I103" s="16">
        <v>33783</v>
      </c>
    </row>
    <row r="104" spans="1:9" ht="12.75">
      <c r="A104" s="2">
        <v>1996.634</v>
      </c>
      <c r="B104" s="1">
        <f t="shared" si="3"/>
        <v>148.2</v>
      </c>
      <c r="D104" s="1">
        <v>80.5</v>
      </c>
      <c r="E104" s="1">
        <v>1.1</v>
      </c>
      <c r="F104" s="1">
        <f t="shared" si="2"/>
        <v>5.028331014827137</v>
      </c>
      <c r="G104" s="1">
        <v>5</v>
      </c>
      <c r="H104" s="2">
        <v>16.153</v>
      </c>
      <c r="I104" s="16">
        <v>33834</v>
      </c>
    </row>
    <row r="105" spans="1:9" ht="12.75">
      <c r="A105" s="2">
        <v>1996.82</v>
      </c>
      <c r="B105" s="1">
        <f t="shared" si="3"/>
        <v>145.8</v>
      </c>
      <c r="D105" s="1">
        <v>78.1</v>
      </c>
      <c r="E105" s="1">
        <v>0.7</v>
      </c>
      <c r="F105" s="1">
        <f t="shared" si="2"/>
        <v>4.915877136788179</v>
      </c>
      <c r="G105" s="1">
        <v>4.8</v>
      </c>
      <c r="H105" s="2">
        <v>16.339</v>
      </c>
      <c r="I105" s="16">
        <v>33902</v>
      </c>
    </row>
    <row r="106" spans="1:9" ht="12.75">
      <c r="A106" s="2">
        <v>1997.03</v>
      </c>
      <c r="B106" s="1">
        <f t="shared" si="3"/>
        <v>150.5</v>
      </c>
      <c r="D106" s="1">
        <v>82.8</v>
      </c>
      <c r="E106" s="1">
        <v>1</v>
      </c>
      <c r="F106" s="1">
        <f t="shared" si="2"/>
        <v>5.038668853995796</v>
      </c>
      <c r="G106" s="1">
        <v>5</v>
      </c>
      <c r="H106" s="2">
        <v>16.549</v>
      </c>
      <c r="I106" s="16">
        <v>33979</v>
      </c>
    </row>
    <row r="107" spans="1:9" ht="12.75">
      <c r="A107" s="2">
        <v>1997.241</v>
      </c>
      <c r="B107" s="1">
        <f t="shared" si="3"/>
        <v>146.7</v>
      </c>
      <c r="D107" s="1">
        <v>79</v>
      </c>
      <c r="E107" s="1">
        <v>2.2</v>
      </c>
      <c r="F107" s="1">
        <f t="shared" si="2"/>
        <v>4.876994680851075</v>
      </c>
      <c r="G107" s="1">
        <v>4.7</v>
      </c>
      <c r="H107" s="2">
        <v>16.76</v>
      </c>
      <c r="I107" s="16">
        <v>34056</v>
      </c>
    </row>
    <row r="108" spans="1:9" ht="12.75">
      <c r="A108" s="2">
        <v>1997.397</v>
      </c>
      <c r="B108" s="1">
        <f t="shared" si="3"/>
        <v>151.4</v>
      </c>
      <c r="D108" s="1">
        <v>83.7</v>
      </c>
      <c r="E108" s="1">
        <v>0.7</v>
      </c>
      <c r="F108" s="1">
        <f t="shared" si="2"/>
        <v>5.0072760947215444</v>
      </c>
      <c r="G108" s="1">
        <v>4.9</v>
      </c>
      <c r="H108" s="2">
        <v>16.916</v>
      </c>
      <c r="I108" s="16">
        <v>34113</v>
      </c>
    </row>
    <row r="109" spans="1:9" ht="12.75">
      <c r="A109" s="2">
        <v>1997.532</v>
      </c>
      <c r="B109" s="1">
        <f t="shared" si="3"/>
        <v>150.60000000000002</v>
      </c>
      <c r="D109" s="1">
        <v>82.9</v>
      </c>
      <c r="E109" s="1">
        <v>0.9</v>
      </c>
      <c r="F109" s="1">
        <f t="shared" si="2"/>
        <v>4.958677685950436</v>
      </c>
      <c r="G109" s="1">
        <v>4.9</v>
      </c>
      <c r="H109" s="2">
        <v>17.051</v>
      </c>
      <c r="I109" s="16">
        <v>34162</v>
      </c>
    </row>
    <row r="110" spans="1:9" ht="12.75">
      <c r="A110" s="2">
        <v>1997.633</v>
      </c>
      <c r="B110" s="1">
        <f t="shared" si="3"/>
        <v>153.8</v>
      </c>
      <c r="D110" s="1">
        <v>86.1</v>
      </c>
      <c r="E110" s="1">
        <v>0.9</v>
      </c>
      <c r="F110" s="1">
        <f t="shared" si="2"/>
        <v>5.047256497768447</v>
      </c>
      <c r="G110" s="1">
        <v>5</v>
      </c>
      <c r="H110" s="2">
        <v>17.152</v>
      </c>
      <c r="I110" s="16">
        <v>34199</v>
      </c>
    </row>
    <row r="111" spans="1:9" ht="12.75">
      <c r="A111" s="2">
        <v>1997.836</v>
      </c>
      <c r="B111" s="1">
        <f t="shared" si="3"/>
        <v>150.60000000000002</v>
      </c>
      <c r="D111" s="1">
        <v>82.9</v>
      </c>
      <c r="E111" s="1">
        <v>0.9</v>
      </c>
      <c r="F111" s="1">
        <f t="shared" si="2"/>
        <v>4.909535452322746</v>
      </c>
      <c r="G111" s="1">
        <v>4.8</v>
      </c>
      <c r="H111" s="2">
        <v>17.355</v>
      </c>
      <c r="I111" s="16">
        <v>34273</v>
      </c>
    </row>
    <row r="112" spans="1:9" ht="12.75">
      <c r="A112" s="2">
        <v>1998.027</v>
      </c>
      <c r="B112" s="1">
        <f t="shared" si="3"/>
        <v>156.2</v>
      </c>
      <c r="D112" s="1">
        <v>88.5</v>
      </c>
      <c r="E112" s="1">
        <v>0.8</v>
      </c>
      <c r="F112" s="1">
        <f t="shared" si="2"/>
        <v>5.060584461867429</v>
      </c>
      <c r="G112" s="1">
        <v>5</v>
      </c>
      <c r="H112" s="2">
        <v>17.546</v>
      </c>
      <c r="I112" s="16">
        <v>34343</v>
      </c>
    </row>
    <row r="113" spans="1:9" ht="12.75">
      <c r="A113" s="2">
        <v>1998.2</v>
      </c>
      <c r="B113" s="1">
        <f t="shared" si="3"/>
        <v>153.4</v>
      </c>
      <c r="D113" s="1">
        <v>85.7</v>
      </c>
      <c r="E113" s="1">
        <v>0.8</v>
      </c>
      <c r="F113" s="1">
        <f t="shared" si="2"/>
        <v>4.942169528657498</v>
      </c>
      <c r="G113" s="1">
        <v>4.8</v>
      </c>
      <c r="H113" s="2">
        <v>17.719</v>
      </c>
      <c r="I113" s="16">
        <v>34406</v>
      </c>
    </row>
    <row r="114" spans="1:9" ht="12.75">
      <c r="A114" s="2">
        <v>1998.414</v>
      </c>
      <c r="B114" s="1">
        <f t="shared" si="3"/>
        <v>155.60000000000002</v>
      </c>
      <c r="D114" s="1">
        <v>87.9</v>
      </c>
      <c r="E114" s="1">
        <v>0.6</v>
      </c>
      <c r="F114" s="1">
        <f t="shared" si="2"/>
        <v>4.9787220426839145</v>
      </c>
      <c r="G114" s="1">
        <v>4.9</v>
      </c>
      <c r="H114" s="2">
        <v>17.933</v>
      </c>
      <c r="I114" s="16">
        <v>34484</v>
      </c>
    </row>
    <row r="115" spans="1:9" ht="12.75">
      <c r="A115" s="2">
        <v>1998.699</v>
      </c>
      <c r="B115" s="1">
        <f t="shared" si="3"/>
        <v>156.3</v>
      </c>
      <c r="D115" s="1">
        <v>88.6</v>
      </c>
      <c r="E115" s="1">
        <v>0.8</v>
      </c>
      <c r="F115" s="1">
        <f t="shared" si="2"/>
        <v>4.955926184285622</v>
      </c>
      <c r="G115" s="1">
        <v>4.9</v>
      </c>
      <c r="H115" s="2">
        <v>18.218</v>
      </c>
      <c r="I115" s="16">
        <v>34588</v>
      </c>
    </row>
    <row r="116" spans="1:9" ht="12.75">
      <c r="A116" s="2">
        <v>1998.855</v>
      </c>
      <c r="B116" s="1">
        <f t="shared" si="3"/>
        <v>159</v>
      </c>
      <c r="D116" s="1">
        <v>91.3</v>
      </c>
      <c r="E116" s="1">
        <v>0.4</v>
      </c>
      <c r="F116" s="1">
        <f t="shared" si="2"/>
        <v>5.016722408026762</v>
      </c>
      <c r="G116" s="1">
        <v>5</v>
      </c>
      <c r="H116" s="2">
        <v>18.374</v>
      </c>
      <c r="I116" s="16">
        <v>34645</v>
      </c>
    </row>
    <row r="117" spans="1:9" ht="12.75">
      <c r="A117" s="2">
        <v>1999.063</v>
      </c>
      <c r="B117" s="1">
        <f t="shared" si="3"/>
        <v>160</v>
      </c>
      <c r="D117" s="1">
        <v>92.3</v>
      </c>
      <c r="E117" s="1">
        <v>0.7</v>
      </c>
      <c r="F117" s="1">
        <f t="shared" si="2"/>
        <v>5.015359538586916</v>
      </c>
      <c r="G117" s="1">
        <v>5</v>
      </c>
      <c r="H117" s="2">
        <v>18.582</v>
      </c>
      <c r="I117" s="16">
        <v>34721</v>
      </c>
    </row>
    <row r="118" spans="1:9" ht="12.75">
      <c r="A118" s="2">
        <v>1999.2</v>
      </c>
      <c r="B118" s="1">
        <f t="shared" si="3"/>
        <v>163.7</v>
      </c>
      <c r="D118" s="1">
        <v>96</v>
      </c>
      <c r="E118" s="1">
        <v>1.3</v>
      </c>
      <c r="F118" s="1">
        <f t="shared" si="2"/>
        <v>5.1093979212834375</v>
      </c>
      <c r="G118" s="1">
        <v>5.1</v>
      </c>
      <c r="H118" s="2">
        <v>18.719</v>
      </c>
      <c r="I118" s="16">
        <v>34771</v>
      </c>
    </row>
    <row r="119" spans="1:9" ht="12.75">
      <c r="A119" s="2">
        <v>1999.373</v>
      </c>
      <c r="B119" s="1">
        <f t="shared" si="3"/>
        <v>161.8</v>
      </c>
      <c r="D119" s="1">
        <v>94.1</v>
      </c>
      <c r="E119" s="1">
        <v>1.2</v>
      </c>
      <c r="F119" s="1">
        <f t="shared" si="2"/>
        <v>5.022972805165779</v>
      </c>
      <c r="G119" s="1">
        <v>5</v>
      </c>
      <c r="H119" s="2">
        <v>18.892</v>
      </c>
      <c r="I119" s="16">
        <v>34834</v>
      </c>
    </row>
    <row r="120" spans="1:9" ht="12.75">
      <c r="A120" s="2">
        <v>1999.658</v>
      </c>
      <c r="B120" s="1">
        <f t="shared" si="3"/>
        <v>160.60000000000002</v>
      </c>
      <c r="D120" s="1">
        <v>92.9</v>
      </c>
      <c r="E120" s="1">
        <v>1.8</v>
      </c>
      <c r="F120" s="1">
        <f t="shared" si="2"/>
        <v>4.941994645659624</v>
      </c>
      <c r="G120" s="1">
        <v>4.8</v>
      </c>
      <c r="H120" s="2">
        <v>19.177</v>
      </c>
      <c r="I120" s="16">
        <v>34938</v>
      </c>
    </row>
    <row r="121" spans="1:9" ht="12.75">
      <c r="A121" s="2">
        <v>1999.83</v>
      </c>
      <c r="B121" s="1">
        <f t="shared" si="3"/>
        <v>160</v>
      </c>
      <c r="D121" s="1">
        <v>92.3</v>
      </c>
      <c r="E121" s="1">
        <v>0.6</v>
      </c>
      <c r="F121" s="1">
        <f t="shared" si="2"/>
        <v>4.897609354433887</v>
      </c>
      <c r="G121" s="1">
        <v>4.8</v>
      </c>
      <c r="H121" s="2">
        <v>19.349</v>
      </c>
      <c r="I121" s="16">
        <v>35001</v>
      </c>
    </row>
    <row r="122" spans="1:9" ht="12.75">
      <c r="A122" s="2">
        <v>2000.041</v>
      </c>
      <c r="B122" s="1">
        <f t="shared" si="3"/>
        <v>166.60000000000002</v>
      </c>
      <c r="D122" s="1">
        <v>98.9</v>
      </c>
      <c r="E122" s="1">
        <v>0.4</v>
      </c>
      <c r="F122" s="1">
        <f t="shared" si="2"/>
        <v>5.066909975669119</v>
      </c>
      <c r="G122" s="1">
        <v>5.1</v>
      </c>
      <c r="H122" s="2">
        <v>19.56</v>
      </c>
      <c r="I122" s="16">
        <v>35078</v>
      </c>
    </row>
    <row r="123" spans="1:9" ht="12.75">
      <c r="A123" s="2">
        <v>2000.251</v>
      </c>
      <c r="B123" s="1">
        <f t="shared" si="3"/>
        <v>165.9</v>
      </c>
      <c r="D123" s="1">
        <v>98.2</v>
      </c>
      <c r="E123" s="1">
        <v>0.5</v>
      </c>
      <c r="F123" s="1">
        <f t="shared" si="2"/>
        <v>5.013599274705362</v>
      </c>
      <c r="G123" s="1">
        <v>5</v>
      </c>
      <c r="H123" s="2">
        <v>19.77</v>
      </c>
      <c r="I123" s="16">
        <v>35155</v>
      </c>
    </row>
    <row r="125" ht="12.75">
      <c r="A125" s="123" t="s">
        <v>16</v>
      </c>
    </row>
    <row r="127" ht="12"/>
    <row r="128" ht="12"/>
    <row r="129" ht="12"/>
    <row r="130" ht="12"/>
    <row r="131" ht="12"/>
    <row r="132" ht="12"/>
    <row r="133" ht="12"/>
    <row r="134" ht="12"/>
    <row r="135" ht="12"/>
    <row r="136" ht="12"/>
    <row r="137" ht="12"/>
    <row r="138" ht="12"/>
    <row r="139" ht="12"/>
    <row r="140" ht="12"/>
    <row r="142" ht="12"/>
    <row r="143" ht="12"/>
    <row r="144" ht="12"/>
    <row r="145" ht="12"/>
    <row r="146" ht="12"/>
    <row r="147" ht="12"/>
    <row r="148" ht="12"/>
    <row r="149" ht="12"/>
    <row r="150" ht="12"/>
    <row r="151" ht="12"/>
    <row r="152" ht="12"/>
    <row r="153" ht="12"/>
    <row r="154" ht="12"/>
    <row r="155" ht="12"/>
    <row r="156" ht="12"/>
    <row r="157" ht="12"/>
    <row r="158" ht="12"/>
    <row r="159" ht="12"/>
    <row r="160" ht="12"/>
    <row r="161" ht="12"/>
    <row r="162" ht="12"/>
    <row r="163" ht="12"/>
    <row r="164" ht="12"/>
    <row r="165" ht="12"/>
    <row r="166" ht="12"/>
  </sheetData>
  <mergeCells count="1">
    <mergeCell ref="D1:E1"/>
  </mergeCells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05"/>
  <sheetViews>
    <sheetView workbookViewId="0" topLeftCell="A43">
      <selection activeCell="A2" sqref="A2:B47"/>
      <selection activeCell="A1" sqref="A1"/>
    </sheetView>
  </sheetViews>
  <sheetFormatPr defaultColWidth="11.00390625" defaultRowHeight="12"/>
  <cols>
    <col min="1" max="1" width="10.875" style="2" customWidth="1"/>
    <col min="2" max="3" width="10.875" style="1" customWidth="1"/>
    <col min="4" max="4" width="10.875" style="2" customWidth="1"/>
    <col min="5" max="5" width="10.875" style="3" customWidth="1"/>
    <col min="6" max="6" width="10.875" style="1" customWidth="1"/>
    <col min="7" max="16384" width="10.875" style="3" customWidth="1"/>
  </cols>
  <sheetData>
    <row r="1" spans="1:6" ht="12.75">
      <c r="A1" s="2" t="s">
        <v>128</v>
      </c>
      <c r="B1" s="1" t="s">
        <v>125</v>
      </c>
      <c r="C1" s="1" t="s">
        <v>126</v>
      </c>
      <c r="D1" s="2" t="s">
        <v>127</v>
      </c>
      <c r="E1" s="3" t="s">
        <v>129</v>
      </c>
      <c r="F1" s="1" t="s">
        <v>130</v>
      </c>
    </row>
    <row r="2" spans="1:5" ht="12.75">
      <c r="A2" s="2">
        <v>1980.478</v>
      </c>
      <c r="B2" s="1">
        <v>0</v>
      </c>
      <c r="C2" s="1">
        <v>0.9</v>
      </c>
      <c r="D2" s="2">
        <v>0</v>
      </c>
      <c r="E2" s="16">
        <v>27933</v>
      </c>
    </row>
    <row r="3" spans="1:6" ht="12.75">
      <c r="A3" s="2">
        <v>1980.593</v>
      </c>
      <c r="B3" s="1">
        <v>0.5</v>
      </c>
      <c r="C3" s="1">
        <v>1</v>
      </c>
      <c r="D3" s="2">
        <v>0.115</v>
      </c>
      <c r="E3" s="16">
        <v>27975</v>
      </c>
      <c r="F3" s="1">
        <v>4.3</v>
      </c>
    </row>
    <row r="4" spans="1:6" ht="12.75">
      <c r="A4" s="2">
        <v>1980.713</v>
      </c>
      <c r="B4" s="1">
        <v>0.2</v>
      </c>
      <c r="C4" s="1">
        <v>1.8</v>
      </c>
      <c r="D4" s="2">
        <v>0.235</v>
      </c>
      <c r="E4" s="16">
        <v>28019</v>
      </c>
      <c r="F4" s="1">
        <v>0.9</v>
      </c>
    </row>
    <row r="5" spans="1:6" ht="12.75">
      <c r="A5" s="2">
        <v>1980.861</v>
      </c>
      <c r="B5" s="1">
        <v>-0.3</v>
      </c>
      <c r="C5" s="1">
        <v>0.8</v>
      </c>
      <c r="D5" s="2">
        <v>0.383</v>
      </c>
      <c r="E5" s="16">
        <v>28073</v>
      </c>
      <c r="F5" s="1">
        <v>-0.8</v>
      </c>
    </row>
    <row r="6" spans="1:6" ht="12.75">
      <c r="A6" s="2">
        <v>1981.016</v>
      </c>
      <c r="B6" s="1">
        <v>0</v>
      </c>
      <c r="C6" s="1">
        <v>1</v>
      </c>
      <c r="D6" s="2">
        <v>0.538</v>
      </c>
      <c r="E6" s="16">
        <v>28130</v>
      </c>
      <c r="F6" s="1">
        <v>0</v>
      </c>
    </row>
    <row r="7" spans="1:6" ht="12.75">
      <c r="A7" s="2">
        <v>1981.145</v>
      </c>
      <c r="B7" s="1">
        <v>1.8</v>
      </c>
      <c r="C7" s="1">
        <v>0.6</v>
      </c>
      <c r="D7" s="2">
        <v>0.667</v>
      </c>
      <c r="E7" s="16">
        <v>28177</v>
      </c>
      <c r="F7" s="1">
        <v>2.7</v>
      </c>
    </row>
    <row r="8" spans="1:6" ht="12.75">
      <c r="A8" s="2">
        <v>1981.214</v>
      </c>
      <c r="B8" s="1">
        <v>1.8</v>
      </c>
      <c r="C8" s="1">
        <v>0.9</v>
      </c>
      <c r="D8" s="2">
        <v>0.736</v>
      </c>
      <c r="E8" s="16">
        <v>28202</v>
      </c>
      <c r="F8" s="1">
        <v>2.4</v>
      </c>
    </row>
    <row r="9" spans="1:6" ht="12.75">
      <c r="A9" s="2">
        <v>1981.501</v>
      </c>
      <c r="B9" s="1">
        <v>4.6</v>
      </c>
      <c r="C9" s="1">
        <v>0.8</v>
      </c>
      <c r="D9" s="2">
        <v>1.023</v>
      </c>
      <c r="E9" s="16">
        <v>28307</v>
      </c>
      <c r="F9" s="1">
        <v>4.5</v>
      </c>
    </row>
    <row r="10" spans="1:6" ht="12.75">
      <c r="A10" s="2">
        <v>1981.586</v>
      </c>
      <c r="B10" s="1">
        <v>4</v>
      </c>
      <c r="C10" s="1">
        <v>0.8</v>
      </c>
      <c r="D10" s="2">
        <v>1.108</v>
      </c>
      <c r="E10" s="16">
        <v>28338</v>
      </c>
      <c r="F10" s="1">
        <v>3.6</v>
      </c>
    </row>
    <row r="11" spans="1:6" ht="12.75">
      <c r="A11" s="2">
        <v>1981.836</v>
      </c>
      <c r="B11" s="1">
        <v>5.3</v>
      </c>
      <c r="C11" s="1">
        <v>1.3</v>
      </c>
      <c r="D11" s="2">
        <v>1.358</v>
      </c>
      <c r="E11" s="16">
        <v>28429</v>
      </c>
      <c r="F11" s="1">
        <v>3.9</v>
      </c>
    </row>
    <row r="12" spans="1:6" ht="12.75">
      <c r="A12" s="2">
        <v>1982.019</v>
      </c>
      <c r="B12" s="1">
        <v>6.5</v>
      </c>
      <c r="C12" s="1">
        <v>0.6</v>
      </c>
      <c r="D12" s="2">
        <v>1.541</v>
      </c>
      <c r="E12" s="16">
        <v>28496</v>
      </c>
      <c r="F12" s="1">
        <v>4.2</v>
      </c>
    </row>
    <row r="13" spans="1:6" ht="12.75">
      <c r="A13" s="2">
        <v>1982.175</v>
      </c>
      <c r="B13" s="1">
        <v>6.3</v>
      </c>
      <c r="C13" s="1">
        <v>0.5</v>
      </c>
      <c r="D13" s="2">
        <v>1.697</v>
      </c>
      <c r="E13" s="16">
        <v>28553</v>
      </c>
      <c r="F13" s="1">
        <v>3.7</v>
      </c>
    </row>
    <row r="14" spans="1:6" ht="12.75">
      <c r="A14" s="2">
        <v>1982.416</v>
      </c>
      <c r="B14" s="1">
        <v>7.4</v>
      </c>
      <c r="C14" s="1">
        <v>0.3</v>
      </c>
      <c r="D14" s="2">
        <v>1.938</v>
      </c>
      <c r="E14" s="16">
        <v>28641</v>
      </c>
      <c r="F14" s="1">
        <v>3.8</v>
      </c>
    </row>
    <row r="15" spans="1:6" ht="12.75">
      <c r="A15" s="2">
        <v>1982.578</v>
      </c>
      <c r="B15" s="1">
        <v>8.7</v>
      </c>
      <c r="C15" s="1">
        <v>1.2</v>
      </c>
      <c r="D15" s="2">
        <v>2.1</v>
      </c>
      <c r="E15" s="16">
        <v>28700</v>
      </c>
      <c r="F15" s="1">
        <v>4.1</v>
      </c>
    </row>
    <row r="16" spans="1:6" ht="12.75">
      <c r="A16" s="2">
        <v>1982.658</v>
      </c>
      <c r="B16" s="1">
        <v>9.1</v>
      </c>
      <c r="C16" s="1">
        <v>1</v>
      </c>
      <c r="D16" s="2">
        <v>2.18</v>
      </c>
      <c r="E16" s="16">
        <v>28723</v>
      </c>
      <c r="F16" s="1">
        <v>4.2</v>
      </c>
    </row>
    <row r="17" spans="1:6" ht="12.75">
      <c r="A17" s="2">
        <v>1982.833</v>
      </c>
      <c r="B17" s="1">
        <v>9.1</v>
      </c>
      <c r="C17" s="1">
        <v>0.3</v>
      </c>
      <c r="D17" s="2">
        <v>2.355</v>
      </c>
      <c r="E17" s="16">
        <v>28793</v>
      </c>
      <c r="F17" s="1">
        <v>3.9</v>
      </c>
    </row>
    <row r="18" spans="1:6" ht="12.75">
      <c r="A18" s="2">
        <v>1983.022</v>
      </c>
      <c r="B18" s="1">
        <v>9.7</v>
      </c>
      <c r="C18" s="1">
        <v>0.5</v>
      </c>
      <c r="D18" s="2">
        <v>2.544</v>
      </c>
      <c r="E18" s="16">
        <v>28862</v>
      </c>
      <c r="F18" s="1">
        <v>3.8</v>
      </c>
    </row>
    <row r="19" spans="1:6" ht="12.75">
      <c r="A19" s="2">
        <v>1983.271</v>
      </c>
      <c r="B19" s="1">
        <v>11</v>
      </c>
      <c r="C19" s="1">
        <v>0.4</v>
      </c>
      <c r="D19" s="2">
        <v>2.793</v>
      </c>
      <c r="E19" s="16">
        <v>28953</v>
      </c>
      <c r="F19" s="1">
        <v>3.9</v>
      </c>
    </row>
    <row r="20" spans="1:6" ht="12.75">
      <c r="A20" s="2">
        <v>1983.416</v>
      </c>
      <c r="B20" s="1">
        <v>13.3</v>
      </c>
      <c r="C20" s="1">
        <v>1.7</v>
      </c>
      <c r="D20" s="2">
        <v>2.938</v>
      </c>
      <c r="E20" s="16">
        <v>29006</v>
      </c>
      <c r="F20" s="1">
        <v>4.5</v>
      </c>
    </row>
    <row r="21" spans="1:6" ht="12.75">
      <c r="A21" s="2">
        <v>1983.444</v>
      </c>
      <c r="B21" s="1">
        <v>11.9</v>
      </c>
      <c r="C21" s="1">
        <v>0.4</v>
      </c>
      <c r="D21" s="2">
        <v>2.966</v>
      </c>
      <c r="E21" s="16">
        <v>29016</v>
      </c>
      <c r="F21" s="1">
        <v>4</v>
      </c>
    </row>
    <row r="22" spans="1:6" ht="12.75">
      <c r="A22" s="2">
        <v>1983.592</v>
      </c>
      <c r="B22" s="1">
        <v>13.7</v>
      </c>
      <c r="C22" s="1">
        <v>1.9</v>
      </c>
      <c r="D22" s="2">
        <v>3.114</v>
      </c>
      <c r="E22" s="16">
        <v>29070</v>
      </c>
      <c r="F22" s="1">
        <v>4.4</v>
      </c>
    </row>
    <row r="23" spans="1:6" ht="12.75">
      <c r="A23" s="2">
        <v>1983.715</v>
      </c>
      <c r="B23" s="1">
        <v>16.4</v>
      </c>
      <c r="C23" s="1">
        <v>1.7</v>
      </c>
      <c r="D23" s="2">
        <v>3.237</v>
      </c>
      <c r="E23" s="16">
        <v>29115</v>
      </c>
      <c r="F23" s="1">
        <v>5.1</v>
      </c>
    </row>
    <row r="24" spans="1:6" ht="12.75">
      <c r="A24" s="2">
        <v>1983.811</v>
      </c>
      <c r="B24" s="1">
        <v>14.3</v>
      </c>
      <c r="C24" s="1">
        <v>0.7</v>
      </c>
      <c r="D24" s="2">
        <v>3.333</v>
      </c>
      <c r="E24" s="16">
        <v>29150</v>
      </c>
      <c r="F24" s="1">
        <v>4.3</v>
      </c>
    </row>
    <row r="25" spans="1:6" ht="12.75">
      <c r="A25" s="2">
        <v>1984.096</v>
      </c>
      <c r="B25" s="1">
        <v>12.8</v>
      </c>
      <c r="C25" s="1">
        <v>0.9</v>
      </c>
      <c r="D25" s="2">
        <v>3.618</v>
      </c>
      <c r="E25" s="16">
        <v>29254</v>
      </c>
      <c r="F25" s="1">
        <v>3.5</v>
      </c>
    </row>
    <row r="26" spans="1:6" ht="12.75">
      <c r="A26" s="2">
        <v>1984.251</v>
      </c>
      <c r="B26" s="1">
        <v>16.3</v>
      </c>
      <c r="C26" s="1">
        <v>0.8</v>
      </c>
      <c r="D26" s="2">
        <v>3.773</v>
      </c>
      <c r="E26" s="16">
        <v>29311</v>
      </c>
      <c r="F26" s="1">
        <v>4.3</v>
      </c>
    </row>
    <row r="27" spans="1:6" ht="12.75">
      <c r="A27" s="2">
        <v>1984.437</v>
      </c>
      <c r="B27" s="1">
        <v>16.5</v>
      </c>
      <c r="C27" s="1">
        <v>0.4</v>
      </c>
      <c r="D27" s="2">
        <v>3.959</v>
      </c>
      <c r="E27" s="16">
        <v>29379</v>
      </c>
      <c r="F27" s="1">
        <v>4.2</v>
      </c>
    </row>
    <row r="28" spans="1:6" ht="12.75">
      <c r="A28" s="2">
        <v>1984.65</v>
      </c>
      <c r="B28" s="1">
        <v>18.5</v>
      </c>
      <c r="C28" s="1">
        <v>1.1</v>
      </c>
      <c r="D28" s="2">
        <v>4.172</v>
      </c>
      <c r="E28" s="16">
        <v>29457</v>
      </c>
      <c r="F28" s="1">
        <v>4.4</v>
      </c>
    </row>
    <row r="29" spans="1:6" ht="12.75">
      <c r="A29" s="2">
        <v>1984.806</v>
      </c>
      <c r="B29" s="1">
        <v>20.3</v>
      </c>
      <c r="C29" s="1">
        <v>0.7</v>
      </c>
      <c r="D29" s="2">
        <v>4.328</v>
      </c>
      <c r="E29" s="16">
        <v>29514</v>
      </c>
      <c r="F29" s="1">
        <v>4.7</v>
      </c>
    </row>
    <row r="30" spans="1:6" ht="12.75">
      <c r="A30" s="2">
        <v>1985.022</v>
      </c>
      <c r="B30" s="1">
        <v>19.8</v>
      </c>
      <c r="C30" s="1">
        <v>0.7</v>
      </c>
      <c r="D30" s="2">
        <v>4.544</v>
      </c>
      <c r="E30" s="16">
        <v>29593</v>
      </c>
      <c r="F30" s="1">
        <v>4.4</v>
      </c>
    </row>
    <row r="31" spans="1:6" ht="12.75">
      <c r="A31" s="2">
        <v>1985.151</v>
      </c>
      <c r="B31" s="1">
        <v>20.9</v>
      </c>
      <c r="C31" s="1">
        <v>0.4</v>
      </c>
      <c r="D31" s="2">
        <v>4.673</v>
      </c>
      <c r="E31" s="16">
        <v>29640</v>
      </c>
      <c r="F31" s="1">
        <v>4.5</v>
      </c>
    </row>
    <row r="32" spans="1:6" ht="12.75">
      <c r="A32" s="2">
        <v>1985.323</v>
      </c>
      <c r="B32" s="1">
        <v>22.6</v>
      </c>
      <c r="C32" s="1">
        <v>0.7</v>
      </c>
      <c r="D32" s="2">
        <v>4.845</v>
      </c>
      <c r="E32" s="16">
        <v>29703</v>
      </c>
      <c r="F32" s="1">
        <v>4.7</v>
      </c>
    </row>
    <row r="33" spans="1:6" ht="12.75">
      <c r="A33" s="2">
        <v>1985.438</v>
      </c>
      <c r="B33" s="1">
        <v>25.2</v>
      </c>
      <c r="C33" s="1">
        <v>0.4</v>
      </c>
      <c r="D33" s="2">
        <v>4.96</v>
      </c>
      <c r="E33" s="16">
        <v>29745</v>
      </c>
      <c r="F33" s="1">
        <v>5.1</v>
      </c>
    </row>
    <row r="34" spans="1:6" ht="12.75">
      <c r="A34" s="2">
        <v>1985.704</v>
      </c>
      <c r="B34" s="1">
        <v>25.5</v>
      </c>
      <c r="C34" s="1">
        <v>0.6</v>
      </c>
      <c r="D34" s="2">
        <v>5.226</v>
      </c>
      <c r="E34" s="16">
        <v>29842</v>
      </c>
      <c r="F34" s="1">
        <v>4.9</v>
      </c>
    </row>
    <row r="35" spans="1:6" ht="12.75">
      <c r="A35" s="2">
        <v>1985.973</v>
      </c>
      <c r="B35" s="1">
        <v>25.6</v>
      </c>
      <c r="C35" s="1">
        <v>1.4</v>
      </c>
      <c r="D35" s="2">
        <v>5.495</v>
      </c>
      <c r="E35" s="16">
        <v>29940</v>
      </c>
      <c r="F35" s="1">
        <v>4.7</v>
      </c>
    </row>
    <row r="36" spans="1:6" ht="12.75">
      <c r="A36" s="2">
        <v>1986.222</v>
      </c>
      <c r="B36" s="1">
        <v>27.2</v>
      </c>
      <c r="C36" s="1">
        <v>1.2</v>
      </c>
      <c r="D36" s="2">
        <v>5.744</v>
      </c>
      <c r="E36" s="16">
        <v>30031</v>
      </c>
      <c r="F36" s="1">
        <v>4.7</v>
      </c>
    </row>
    <row r="37" spans="1:6" ht="12.75">
      <c r="A37" s="2">
        <v>1986.299</v>
      </c>
      <c r="B37" s="1">
        <v>27.9</v>
      </c>
      <c r="C37" s="1">
        <v>0.8</v>
      </c>
      <c r="D37" s="2">
        <v>5.821</v>
      </c>
      <c r="E37" s="16">
        <v>30059</v>
      </c>
      <c r="F37" s="1">
        <v>4.8</v>
      </c>
    </row>
    <row r="38" spans="1:6" ht="12.75">
      <c r="A38" s="2">
        <v>1986.425</v>
      </c>
      <c r="B38" s="1">
        <v>25.6</v>
      </c>
      <c r="C38" s="1">
        <v>0.7</v>
      </c>
      <c r="D38" s="2">
        <v>5.947</v>
      </c>
      <c r="E38" s="16">
        <v>30105</v>
      </c>
      <c r="F38" s="1">
        <v>4.3</v>
      </c>
    </row>
    <row r="39" spans="1:6" ht="12.75">
      <c r="A39" s="2">
        <v>1986.567</v>
      </c>
      <c r="B39" s="1">
        <v>28.7</v>
      </c>
      <c r="C39" s="1">
        <v>1.2</v>
      </c>
      <c r="D39" s="2">
        <v>6.089</v>
      </c>
      <c r="E39" s="16">
        <v>30157</v>
      </c>
      <c r="F39" s="1">
        <v>4.7</v>
      </c>
    </row>
    <row r="40" spans="1:6" ht="12.75">
      <c r="A40" s="2">
        <v>1986.723</v>
      </c>
      <c r="B40" s="1">
        <v>29.6</v>
      </c>
      <c r="C40" s="1">
        <v>1.4</v>
      </c>
      <c r="D40" s="2">
        <v>6.245</v>
      </c>
      <c r="E40" s="16">
        <v>30214</v>
      </c>
      <c r="F40" s="1">
        <v>4.7</v>
      </c>
    </row>
    <row r="41" spans="1:6" ht="12.75">
      <c r="A41" s="2">
        <v>1986.858</v>
      </c>
      <c r="B41" s="1">
        <v>29.7</v>
      </c>
      <c r="C41" s="1">
        <v>0.8</v>
      </c>
      <c r="D41" s="2">
        <v>6.38</v>
      </c>
      <c r="E41" s="16">
        <v>30263</v>
      </c>
      <c r="F41" s="1">
        <v>4.7</v>
      </c>
    </row>
    <row r="42" spans="1:6" ht="12.75">
      <c r="A42" s="2">
        <v>1987.027</v>
      </c>
      <c r="B42" s="1">
        <v>30.1</v>
      </c>
      <c r="C42" s="1">
        <v>0.8</v>
      </c>
      <c r="D42" s="2">
        <v>6.549</v>
      </c>
      <c r="E42" s="16">
        <v>30325</v>
      </c>
      <c r="F42" s="1">
        <v>4.6</v>
      </c>
    </row>
    <row r="43" spans="1:6" ht="12.75">
      <c r="A43" s="2">
        <v>1987.241</v>
      </c>
      <c r="B43" s="1">
        <v>31.3</v>
      </c>
      <c r="C43" s="1">
        <v>0.8</v>
      </c>
      <c r="D43" s="2">
        <v>6.763</v>
      </c>
      <c r="E43" s="16">
        <v>30403</v>
      </c>
      <c r="F43" s="1">
        <v>4.6</v>
      </c>
    </row>
    <row r="44" spans="1:6" ht="12.75">
      <c r="A44" s="2">
        <v>1987.43</v>
      </c>
      <c r="B44" s="1">
        <v>32</v>
      </c>
      <c r="C44" s="1">
        <v>1.8</v>
      </c>
      <c r="D44" s="2">
        <v>6.952</v>
      </c>
      <c r="E44" s="16">
        <v>30472</v>
      </c>
      <c r="F44" s="1">
        <v>4.6</v>
      </c>
    </row>
    <row r="45" spans="1:6" ht="12.75">
      <c r="A45" s="2">
        <v>1987.605</v>
      </c>
      <c r="B45" s="1">
        <v>33.2</v>
      </c>
      <c r="C45" s="1">
        <v>0.4</v>
      </c>
      <c r="D45" s="2">
        <v>7.127</v>
      </c>
      <c r="E45" s="16">
        <v>30536</v>
      </c>
      <c r="F45" s="1">
        <v>4.7</v>
      </c>
    </row>
    <row r="46" spans="1:6" ht="12.75">
      <c r="A46" s="2">
        <v>1987.797</v>
      </c>
      <c r="B46" s="1">
        <v>33.5</v>
      </c>
      <c r="C46" s="1">
        <v>1.6</v>
      </c>
      <c r="D46" s="2">
        <v>7.319</v>
      </c>
      <c r="E46" s="16">
        <v>30606</v>
      </c>
      <c r="F46" s="1">
        <v>4.6</v>
      </c>
    </row>
    <row r="47" spans="1:6" ht="12.75">
      <c r="A47" s="2">
        <v>1988.063</v>
      </c>
      <c r="B47" s="1">
        <v>33.3</v>
      </c>
      <c r="C47" s="1">
        <v>1.2</v>
      </c>
      <c r="D47" s="2">
        <v>7.585</v>
      </c>
      <c r="E47" s="16">
        <v>30703</v>
      </c>
      <c r="F47" s="1">
        <v>4.4</v>
      </c>
    </row>
    <row r="48" spans="1:6" ht="12.75">
      <c r="A48" s="2">
        <v>1988.216</v>
      </c>
      <c r="B48" s="1">
        <v>34.8</v>
      </c>
      <c r="C48" s="1">
        <v>0.6</v>
      </c>
      <c r="D48" s="2">
        <v>7.738</v>
      </c>
      <c r="E48" s="16">
        <v>30759</v>
      </c>
      <c r="F48" s="1">
        <v>4.5</v>
      </c>
    </row>
    <row r="49" spans="1:6" ht="12.75">
      <c r="A49" s="2">
        <v>1988.372</v>
      </c>
      <c r="B49" s="1">
        <v>38.1</v>
      </c>
      <c r="C49" s="1">
        <v>1.3</v>
      </c>
      <c r="D49" s="2">
        <v>7.894</v>
      </c>
      <c r="E49" s="16">
        <v>30816</v>
      </c>
      <c r="F49" s="1">
        <v>4.8</v>
      </c>
    </row>
    <row r="50" spans="1:6" ht="12.75">
      <c r="A50" s="2">
        <v>1988.563</v>
      </c>
      <c r="B50" s="1">
        <v>38.5</v>
      </c>
      <c r="C50" s="1">
        <v>0.6</v>
      </c>
      <c r="D50" s="2">
        <v>8.085</v>
      </c>
      <c r="E50" s="16">
        <v>30856</v>
      </c>
      <c r="F50" s="1">
        <v>4.8</v>
      </c>
    </row>
    <row r="51" spans="1:6" ht="12.75">
      <c r="A51" s="2">
        <v>1988.675</v>
      </c>
      <c r="B51" s="1">
        <v>40.6</v>
      </c>
      <c r="C51" s="1">
        <v>1.4</v>
      </c>
      <c r="D51" s="2">
        <v>8.197</v>
      </c>
      <c r="E51" s="16">
        <v>30927</v>
      </c>
      <c r="F51" s="1">
        <v>5</v>
      </c>
    </row>
    <row r="52" spans="1:6" ht="12.75">
      <c r="A52" s="2">
        <v>1988.85</v>
      </c>
      <c r="B52" s="1">
        <v>38.5</v>
      </c>
      <c r="C52" s="1">
        <v>0.7</v>
      </c>
      <c r="D52" s="2">
        <v>8.372</v>
      </c>
      <c r="E52" s="16">
        <v>30991</v>
      </c>
      <c r="F52" s="1">
        <v>4.6</v>
      </c>
    </row>
    <row r="53" spans="1:6" ht="12.75">
      <c r="A53" s="2">
        <v>1989.058</v>
      </c>
      <c r="B53" s="1">
        <v>38.8</v>
      </c>
      <c r="C53" s="1">
        <v>0.7</v>
      </c>
      <c r="D53" s="2">
        <v>8.58</v>
      </c>
      <c r="E53" s="16">
        <v>31067</v>
      </c>
      <c r="F53" s="1">
        <v>4.5</v>
      </c>
    </row>
    <row r="54" spans="1:6" ht="12.75">
      <c r="A54" s="2">
        <v>1989.326</v>
      </c>
      <c r="B54" s="1">
        <v>42</v>
      </c>
      <c r="C54" s="1">
        <v>0.9</v>
      </c>
      <c r="D54" s="2">
        <v>8.848</v>
      </c>
      <c r="E54" s="16">
        <v>31165</v>
      </c>
      <c r="F54" s="1">
        <v>4.7</v>
      </c>
    </row>
    <row r="55" spans="1:6" ht="12.75">
      <c r="A55" s="2">
        <v>1989.573</v>
      </c>
      <c r="B55" s="1">
        <v>44</v>
      </c>
      <c r="C55" s="1">
        <v>1.5</v>
      </c>
      <c r="D55" s="2">
        <v>9.095</v>
      </c>
      <c r="E55" s="16">
        <v>31255</v>
      </c>
      <c r="F55" s="1">
        <v>4.8</v>
      </c>
    </row>
    <row r="56" spans="1:6" ht="12.75">
      <c r="A56" s="2">
        <v>1989.748</v>
      </c>
      <c r="B56" s="1">
        <v>45.1</v>
      </c>
      <c r="C56" s="1">
        <v>0.6</v>
      </c>
      <c r="D56" s="2">
        <v>9.27</v>
      </c>
      <c r="E56" s="16">
        <v>31319</v>
      </c>
      <c r="F56" s="1">
        <v>4.9</v>
      </c>
    </row>
    <row r="57" spans="1:7" ht="12.75">
      <c r="A57" s="2">
        <v>1989.847</v>
      </c>
      <c r="B57" s="1">
        <v>44.5</v>
      </c>
      <c r="C57" s="1">
        <v>0.8</v>
      </c>
      <c r="D57" s="2">
        <v>9.369</v>
      </c>
      <c r="E57" s="16">
        <v>31355</v>
      </c>
      <c r="F57" s="1">
        <v>4.7</v>
      </c>
      <c r="G57" s="1">
        <f aca="true" t="shared" si="0" ref="G57:G104">(B57-$B$56)/(A57-$A$56)</f>
        <v>-6.060606060610195</v>
      </c>
    </row>
    <row r="58" spans="1:7" ht="12.75">
      <c r="A58" s="2">
        <v>1990.019</v>
      </c>
      <c r="B58" s="1">
        <v>43.8</v>
      </c>
      <c r="C58" s="1">
        <v>0.5</v>
      </c>
      <c r="D58" s="2">
        <v>9.541</v>
      </c>
      <c r="E58" s="16">
        <v>31418</v>
      </c>
      <c r="F58" s="1">
        <v>4.6</v>
      </c>
      <c r="G58" s="1">
        <f t="shared" si="0"/>
        <v>-4.797047970480461</v>
      </c>
    </row>
    <row r="59" spans="1:7" ht="12.75">
      <c r="A59" s="2">
        <v>1990.137</v>
      </c>
      <c r="B59" s="1">
        <v>45</v>
      </c>
      <c r="C59" s="1">
        <v>1.1</v>
      </c>
      <c r="D59" s="2">
        <v>9.659</v>
      </c>
      <c r="E59" s="16">
        <v>31461</v>
      </c>
      <c r="F59" s="1">
        <v>4.7</v>
      </c>
      <c r="G59" s="1">
        <f t="shared" si="0"/>
        <v>-0.25706940874043205</v>
      </c>
    </row>
    <row r="60" spans="1:7" ht="12.75">
      <c r="A60" s="2">
        <v>1990.282</v>
      </c>
      <c r="B60" s="1">
        <v>45.3</v>
      </c>
      <c r="C60" s="1">
        <v>1.1</v>
      </c>
      <c r="D60" s="2">
        <v>9.804</v>
      </c>
      <c r="E60" s="16">
        <v>31514</v>
      </c>
      <c r="F60" s="1">
        <v>4.6</v>
      </c>
      <c r="G60" s="1">
        <f t="shared" si="0"/>
        <v>0.37453183520607003</v>
      </c>
    </row>
    <row r="61" spans="1:7" ht="12.75">
      <c r="A61" s="2">
        <v>1990.397</v>
      </c>
      <c r="B61" s="1">
        <v>45.6</v>
      </c>
      <c r="C61" s="1">
        <v>1.1</v>
      </c>
      <c r="D61" s="2">
        <v>9.919</v>
      </c>
      <c r="E61" s="16">
        <v>31556</v>
      </c>
      <c r="F61" s="1">
        <v>4.6</v>
      </c>
      <c r="G61" s="1">
        <f t="shared" si="0"/>
        <v>0.7704160246534467</v>
      </c>
    </row>
    <row r="62" spans="1:7" ht="12.75">
      <c r="A62" s="2">
        <v>1990.512</v>
      </c>
      <c r="B62" s="1">
        <v>46.6</v>
      </c>
      <c r="C62" s="1">
        <v>0.9</v>
      </c>
      <c r="D62" s="2">
        <v>10.034</v>
      </c>
      <c r="E62" s="16">
        <v>31598</v>
      </c>
      <c r="F62" s="1">
        <v>4.6</v>
      </c>
      <c r="G62" s="1">
        <f t="shared" si="0"/>
        <v>1.9633507853405805</v>
      </c>
    </row>
    <row r="63" spans="1:7" ht="12.75">
      <c r="A63" s="2">
        <v>1990.611</v>
      </c>
      <c r="B63" s="1">
        <v>45.7</v>
      </c>
      <c r="C63" s="1">
        <v>1.7</v>
      </c>
      <c r="D63" s="2">
        <v>10.133</v>
      </c>
      <c r="E63" s="16">
        <v>31634</v>
      </c>
      <c r="F63" s="1">
        <v>4.5</v>
      </c>
      <c r="G63" s="1">
        <f t="shared" si="0"/>
        <v>0.6952491309385426</v>
      </c>
    </row>
    <row r="64" spans="1:7" ht="12.75">
      <c r="A64" s="2">
        <v>1990.759</v>
      </c>
      <c r="B64" s="1">
        <v>45.5</v>
      </c>
      <c r="C64" s="1">
        <v>1.3</v>
      </c>
      <c r="D64" s="2">
        <v>10.281</v>
      </c>
      <c r="E64" s="16">
        <v>31688</v>
      </c>
      <c r="F64" s="1">
        <v>4.4</v>
      </c>
      <c r="G64" s="1">
        <f t="shared" si="0"/>
        <v>0.3956478733926919</v>
      </c>
    </row>
    <row r="65" spans="1:7" ht="12.75">
      <c r="A65" s="2">
        <v>1990.918</v>
      </c>
      <c r="B65" s="1">
        <v>44.1</v>
      </c>
      <c r="C65" s="1">
        <v>0.8</v>
      </c>
      <c r="D65" s="2">
        <v>10.44</v>
      </c>
      <c r="E65" s="16">
        <v>31746</v>
      </c>
      <c r="F65" s="1">
        <v>4.2</v>
      </c>
      <c r="G65" s="1">
        <f t="shared" si="0"/>
        <v>-0.8547008547009677</v>
      </c>
    </row>
    <row r="66" spans="1:7" ht="12.75">
      <c r="A66" s="2">
        <v>1991.129</v>
      </c>
      <c r="B66" s="1">
        <v>46.7</v>
      </c>
      <c r="C66" s="1">
        <v>0.7</v>
      </c>
      <c r="D66" s="2">
        <v>10.651</v>
      </c>
      <c r="E66" s="16">
        <v>31823</v>
      </c>
      <c r="F66" s="1">
        <v>4.4</v>
      </c>
      <c r="G66" s="1">
        <f t="shared" si="0"/>
        <v>1.1585807385953408</v>
      </c>
    </row>
    <row r="67" spans="1:7" ht="12.75">
      <c r="A67" s="2">
        <v>1991.238</v>
      </c>
      <c r="B67" s="1">
        <v>46.8</v>
      </c>
      <c r="C67" s="1">
        <v>1.1</v>
      </c>
      <c r="D67" s="2">
        <v>10.76</v>
      </c>
      <c r="E67" s="16">
        <v>31863</v>
      </c>
      <c r="F67" s="1">
        <v>4.3</v>
      </c>
      <c r="G67" s="1">
        <f t="shared" si="0"/>
        <v>1.1409395973154264</v>
      </c>
    </row>
    <row r="68" spans="1:7" ht="12.75">
      <c r="A68" s="2">
        <v>1991.34</v>
      </c>
      <c r="B68" s="1">
        <v>47.3</v>
      </c>
      <c r="C68" s="1">
        <v>0.4</v>
      </c>
      <c r="D68" s="2">
        <v>10.862</v>
      </c>
      <c r="E68" s="16">
        <v>31900</v>
      </c>
      <c r="F68" s="1">
        <v>4.4</v>
      </c>
      <c r="G68" s="1">
        <f t="shared" si="0"/>
        <v>1.3819095477388028</v>
      </c>
    </row>
    <row r="69" spans="1:7" ht="12.75">
      <c r="A69" s="2">
        <v>1991.534</v>
      </c>
      <c r="B69" s="1">
        <v>47.8</v>
      </c>
      <c r="C69" s="1">
        <v>0.9</v>
      </c>
      <c r="D69" s="2">
        <v>11.056</v>
      </c>
      <c r="E69" s="16">
        <v>31971</v>
      </c>
      <c r="F69" s="1">
        <v>4.3</v>
      </c>
      <c r="G69" s="1">
        <f t="shared" si="0"/>
        <v>1.511758118700956</v>
      </c>
    </row>
    <row r="70" spans="1:7" ht="12.75">
      <c r="A70" s="2">
        <v>1991.723</v>
      </c>
      <c r="B70" s="1">
        <v>49.5</v>
      </c>
      <c r="C70" s="1">
        <v>1.1</v>
      </c>
      <c r="D70" s="2">
        <v>11.245</v>
      </c>
      <c r="E70" s="16">
        <v>32040</v>
      </c>
      <c r="F70" s="1">
        <v>4.4</v>
      </c>
      <c r="G70" s="1">
        <f t="shared" si="0"/>
        <v>2.227848101265925</v>
      </c>
    </row>
    <row r="71" spans="1:7" ht="12.75">
      <c r="A71" s="2">
        <v>1991.896</v>
      </c>
      <c r="B71" s="1">
        <v>49.5</v>
      </c>
      <c r="C71" s="1">
        <v>1</v>
      </c>
      <c r="D71" s="2">
        <v>11.418</v>
      </c>
      <c r="E71" s="16">
        <v>32103</v>
      </c>
      <c r="F71" s="1">
        <v>4.3</v>
      </c>
      <c r="G71" s="1">
        <f t="shared" si="0"/>
        <v>2.048417132216099</v>
      </c>
    </row>
    <row r="72" spans="1:7" ht="12.75">
      <c r="A72" s="2">
        <v>1992.068</v>
      </c>
      <c r="B72" s="1">
        <v>50.4</v>
      </c>
      <c r="C72" s="1">
        <v>0.6</v>
      </c>
      <c r="D72" s="2">
        <v>11.59</v>
      </c>
      <c r="E72" s="16">
        <v>32166</v>
      </c>
      <c r="F72" s="1">
        <v>4.3</v>
      </c>
      <c r="G72" s="1">
        <f t="shared" si="0"/>
        <v>2.2844827586207512</v>
      </c>
    </row>
    <row r="73" spans="1:7" ht="12.75">
      <c r="A73" s="2">
        <v>1992.26</v>
      </c>
      <c r="B73" s="1">
        <v>54.4</v>
      </c>
      <c r="C73" s="1">
        <v>0.4</v>
      </c>
      <c r="D73" s="2">
        <v>11.782</v>
      </c>
      <c r="E73" s="16">
        <v>32236</v>
      </c>
      <c r="F73" s="1">
        <v>4.6</v>
      </c>
      <c r="G73" s="1">
        <f t="shared" si="0"/>
        <v>3.702229299363139</v>
      </c>
    </row>
    <row r="74" spans="1:7" ht="12.75">
      <c r="A74" s="2">
        <v>1992.336</v>
      </c>
      <c r="B74" s="1">
        <v>53.1</v>
      </c>
      <c r="C74" s="1">
        <v>0.9</v>
      </c>
      <c r="D74" s="2">
        <v>11.858</v>
      </c>
      <c r="E74" s="16">
        <v>32264</v>
      </c>
      <c r="F74" s="1">
        <v>4.5</v>
      </c>
      <c r="G74" s="1">
        <f t="shared" si="0"/>
        <v>3.0911901081916953</v>
      </c>
    </row>
    <row r="75" spans="1:7" ht="12.75">
      <c r="A75" s="2">
        <v>1992.527</v>
      </c>
      <c r="B75" s="1">
        <v>54.7</v>
      </c>
      <c r="C75" s="1">
        <v>1.1</v>
      </c>
      <c r="D75" s="2">
        <v>12.049</v>
      </c>
      <c r="E75" s="16">
        <v>32334</v>
      </c>
      <c r="F75" s="1">
        <v>4.5</v>
      </c>
      <c r="G75" s="1">
        <f t="shared" si="0"/>
        <v>3.4544800287873385</v>
      </c>
    </row>
    <row r="76" spans="1:7" ht="12.75">
      <c r="A76" s="2">
        <v>1992.699</v>
      </c>
      <c r="B76" s="1">
        <v>54.4</v>
      </c>
      <c r="C76" s="1">
        <v>1.8</v>
      </c>
      <c r="D76" s="2">
        <v>12.221</v>
      </c>
      <c r="E76" s="16">
        <v>32397</v>
      </c>
      <c r="F76" s="1">
        <v>4.5</v>
      </c>
      <c r="G76" s="1">
        <f t="shared" si="0"/>
        <v>3.1514740765841847</v>
      </c>
    </row>
    <row r="77" spans="1:7" ht="12.75">
      <c r="A77" s="2">
        <v>1992.872</v>
      </c>
      <c r="B77" s="1">
        <v>52.8</v>
      </c>
      <c r="C77" s="1">
        <v>0.6</v>
      </c>
      <c r="D77" s="2">
        <v>12.394</v>
      </c>
      <c r="E77" s="16">
        <v>32460</v>
      </c>
      <c r="F77" s="1">
        <v>4.3</v>
      </c>
      <c r="G77" s="1">
        <f t="shared" si="0"/>
        <v>2.464788732394346</v>
      </c>
    </row>
    <row r="78" spans="1:7" ht="12.75">
      <c r="A78" s="2">
        <v>1993.066</v>
      </c>
      <c r="B78" s="1">
        <v>53.3</v>
      </c>
      <c r="C78" s="1">
        <v>1</v>
      </c>
      <c r="D78" s="2">
        <v>12.588</v>
      </c>
      <c r="E78" s="16">
        <v>32531</v>
      </c>
      <c r="F78" s="1">
        <v>4.2</v>
      </c>
      <c r="G78" s="1">
        <f t="shared" si="0"/>
        <v>2.471368294153115</v>
      </c>
    </row>
    <row r="79" spans="1:7" ht="12.75">
      <c r="A79" s="2">
        <v>1993.216</v>
      </c>
      <c r="B79" s="1">
        <v>56.5</v>
      </c>
      <c r="C79" s="1">
        <v>1.7</v>
      </c>
      <c r="D79" s="2">
        <v>12.738</v>
      </c>
      <c r="E79" s="16">
        <v>32586</v>
      </c>
      <c r="F79" s="1">
        <v>4.4</v>
      </c>
      <c r="G79" s="1">
        <f t="shared" si="0"/>
        <v>3.2871972318340545</v>
      </c>
    </row>
    <row r="80" spans="1:7" ht="12.75">
      <c r="A80" s="2">
        <v>1993.581</v>
      </c>
      <c r="B80" s="1">
        <v>59.1</v>
      </c>
      <c r="C80" s="1">
        <v>2.2</v>
      </c>
      <c r="D80" s="2">
        <v>13.103</v>
      </c>
      <c r="E80" s="16">
        <v>32719</v>
      </c>
      <c r="F80" s="1">
        <v>4.5</v>
      </c>
      <c r="G80" s="1">
        <f t="shared" si="0"/>
        <v>3.6524915210019633</v>
      </c>
    </row>
    <row r="81" spans="1:7" ht="12.75">
      <c r="A81" s="2">
        <v>1993.868</v>
      </c>
      <c r="B81" s="1">
        <v>57.4</v>
      </c>
      <c r="C81" s="1">
        <v>1.2</v>
      </c>
      <c r="D81" s="2">
        <v>13.39</v>
      </c>
      <c r="E81" s="16">
        <v>32824</v>
      </c>
      <c r="F81" s="1">
        <v>4.3</v>
      </c>
      <c r="G81" s="1">
        <f t="shared" si="0"/>
        <v>2.985436893203962</v>
      </c>
    </row>
    <row r="82" spans="1:7" ht="12.75">
      <c r="A82" s="2">
        <v>1994.06</v>
      </c>
      <c r="B82" s="1">
        <v>58.7</v>
      </c>
      <c r="C82" s="1">
        <v>0.8</v>
      </c>
      <c r="D82" s="2">
        <v>13.582</v>
      </c>
      <c r="E82" s="16">
        <v>32894</v>
      </c>
      <c r="F82" s="1">
        <v>4.3</v>
      </c>
      <c r="G82" s="1">
        <f t="shared" si="0"/>
        <v>3.1539888682746575</v>
      </c>
    </row>
    <row r="83" spans="1:7" ht="12.75">
      <c r="A83" s="2">
        <v>1994.252</v>
      </c>
      <c r="B83" s="1">
        <v>61.1</v>
      </c>
      <c r="C83" s="1">
        <v>1.1</v>
      </c>
      <c r="D83" s="2">
        <v>13.774</v>
      </c>
      <c r="E83" s="16">
        <v>32964</v>
      </c>
      <c r="F83" s="1">
        <v>4.4</v>
      </c>
      <c r="G83" s="1">
        <f t="shared" si="0"/>
        <v>3.5523978685613535</v>
      </c>
    </row>
    <row r="84" spans="1:7" ht="12.75">
      <c r="A84" s="2">
        <v>1994.463</v>
      </c>
      <c r="B84" s="1">
        <v>60.5</v>
      </c>
      <c r="C84" s="1">
        <v>1</v>
      </c>
      <c r="D84" s="2">
        <v>13.985</v>
      </c>
      <c r="E84" s="16">
        <v>33041</v>
      </c>
      <c r="F84" s="1">
        <v>4.3</v>
      </c>
      <c r="G84" s="1">
        <f t="shared" si="0"/>
        <v>3.2661717921527607</v>
      </c>
    </row>
    <row r="85" spans="1:7" ht="12.75">
      <c r="A85" s="2">
        <v>1994.589</v>
      </c>
      <c r="B85" s="1">
        <v>61.7</v>
      </c>
      <c r="C85" s="1">
        <v>0.7</v>
      </c>
      <c r="D85" s="2">
        <v>14.111</v>
      </c>
      <c r="E85" s="16">
        <v>33087</v>
      </c>
      <c r="F85" s="1">
        <v>4.4</v>
      </c>
      <c r="G85" s="1">
        <f t="shared" si="0"/>
        <v>3.429043586036018</v>
      </c>
    </row>
    <row r="86" spans="1:7" ht="12.75">
      <c r="A86" s="2">
        <v>1994.808</v>
      </c>
      <c r="B86" s="1">
        <v>63</v>
      </c>
      <c r="C86" s="1">
        <v>0.7</v>
      </c>
      <c r="D86" s="2">
        <v>14.33</v>
      </c>
      <c r="E86" s="16">
        <v>33167</v>
      </c>
      <c r="F86" s="1">
        <v>4.4</v>
      </c>
      <c r="G86" s="1">
        <f t="shared" si="0"/>
        <v>3.5375494071146623</v>
      </c>
    </row>
    <row r="87" spans="1:7" ht="12.75">
      <c r="A87" s="2">
        <v>1995.077</v>
      </c>
      <c r="B87" s="1">
        <v>64.2</v>
      </c>
      <c r="C87" s="1">
        <v>1.7</v>
      </c>
      <c r="D87" s="2">
        <v>14.599</v>
      </c>
      <c r="E87" s="16">
        <v>33265</v>
      </c>
      <c r="F87" s="1">
        <v>4.4</v>
      </c>
      <c r="G87" s="1">
        <f t="shared" si="0"/>
        <v>3.5841621317320658</v>
      </c>
    </row>
    <row r="88" spans="1:7" ht="12.75">
      <c r="A88" s="2">
        <v>1995.268</v>
      </c>
      <c r="B88" s="1">
        <v>67</v>
      </c>
      <c r="C88" s="1">
        <v>0.5</v>
      </c>
      <c r="D88" s="2">
        <v>14.79</v>
      </c>
      <c r="E88" s="16">
        <v>33335</v>
      </c>
      <c r="F88" s="1">
        <v>4.5</v>
      </c>
      <c r="G88" s="1">
        <f t="shared" si="0"/>
        <v>3.967391304347839</v>
      </c>
    </row>
    <row r="89" spans="1:7" ht="12.75">
      <c r="A89" s="2">
        <v>1995.46</v>
      </c>
      <c r="B89" s="1">
        <v>66.9</v>
      </c>
      <c r="C89" s="1">
        <v>0.8</v>
      </c>
      <c r="D89" s="2">
        <v>14.982</v>
      </c>
      <c r="E89" s="16">
        <v>33405</v>
      </c>
      <c r="F89" s="1">
        <v>4.5</v>
      </c>
      <c r="G89" s="1">
        <f t="shared" si="0"/>
        <v>3.816526610644266</v>
      </c>
    </row>
    <row r="90" spans="1:7" ht="12.75">
      <c r="A90" s="2">
        <v>1995.644</v>
      </c>
      <c r="B90" s="1">
        <v>66.9</v>
      </c>
      <c r="C90" s="1">
        <v>0.5</v>
      </c>
      <c r="D90" s="2">
        <v>15.166</v>
      </c>
      <c r="E90" s="16">
        <v>33472</v>
      </c>
      <c r="F90" s="1">
        <v>4.4</v>
      </c>
      <c r="G90" s="1">
        <f t="shared" si="0"/>
        <v>3.6974219810040974</v>
      </c>
    </row>
    <row r="91" spans="1:7" ht="12.75">
      <c r="A91" s="2">
        <v>1995.825</v>
      </c>
      <c r="B91" s="1">
        <v>67</v>
      </c>
      <c r="C91" s="1">
        <v>0.8</v>
      </c>
      <c r="D91" s="2">
        <v>15.347</v>
      </c>
      <c r="E91" s="16">
        <v>33538</v>
      </c>
      <c r="F91" s="1">
        <v>4.4</v>
      </c>
      <c r="G91" s="1">
        <f t="shared" si="0"/>
        <v>3.6037518512423903</v>
      </c>
    </row>
    <row r="92" spans="1:7" ht="12.75">
      <c r="A92" s="2">
        <v>1996.016</v>
      </c>
      <c r="B92" s="1">
        <v>68.1</v>
      </c>
      <c r="C92" s="1">
        <v>1.7</v>
      </c>
      <c r="D92" s="2">
        <v>15.538</v>
      </c>
      <c r="E92" s="16">
        <v>33608</v>
      </c>
      <c r="F92" s="1">
        <v>4.4</v>
      </c>
      <c r="G92" s="1">
        <f t="shared" si="0"/>
        <v>3.669432035737059</v>
      </c>
    </row>
    <row r="93" spans="1:7" ht="12.75">
      <c r="A93" s="2">
        <v>1996.208</v>
      </c>
      <c r="B93" s="1">
        <v>69</v>
      </c>
      <c r="C93" s="1">
        <v>2.2</v>
      </c>
      <c r="D93" s="2">
        <v>15.73</v>
      </c>
      <c r="E93" s="16">
        <v>33678</v>
      </c>
      <c r="F93" s="1">
        <v>4.4</v>
      </c>
      <c r="G93" s="1">
        <f t="shared" si="0"/>
        <v>3.699690402476759</v>
      </c>
    </row>
    <row r="94" spans="1:7" ht="12.75">
      <c r="A94" s="2">
        <v>1996.418</v>
      </c>
      <c r="B94" s="1">
        <v>70.8</v>
      </c>
      <c r="C94" s="1">
        <v>1.5</v>
      </c>
      <c r="D94" s="2">
        <v>15.94</v>
      </c>
      <c r="E94" s="16">
        <v>33755</v>
      </c>
      <c r="F94" s="1">
        <v>4.4</v>
      </c>
      <c r="G94" s="1">
        <f t="shared" si="0"/>
        <v>3.8530734632684545</v>
      </c>
    </row>
    <row r="95" spans="1:7" ht="12.75">
      <c r="A95" s="2">
        <v>1996.639</v>
      </c>
      <c r="B95" s="1">
        <v>70.6</v>
      </c>
      <c r="C95" s="1">
        <v>1.7</v>
      </c>
      <c r="D95" s="2">
        <v>16.161</v>
      </c>
      <c r="E95" s="16">
        <v>33836</v>
      </c>
      <c r="F95" s="1">
        <v>4.4</v>
      </c>
      <c r="G95" s="1">
        <f t="shared" si="0"/>
        <v>3.70047888550291</v>
      </c>
    </row>
    <row r="96" spans="1:7" ht="12.75">
      <c r="A96" s="2">
        <v>1996.82</v>
      </c>
      <c r="B96" s="1">
        <v>71.5</v>
      </c>
      <c r="C96" s="1">
        <v>0.8</v>
      </c>
      <c r="D96" s="2">
        <v>16.342</v>
      </c>
      <c r="E96" s="16">
        <v>33902</v>
      </c>
      <c r="F96" s="1">
        <v>4.4</v>
      </c>
      <c r="G96" s="1">
        <f t="shared" si="0"/>
        <v>3.733031674208203</v>
      </c>
    </row>
    <row r="97" spans="1:7" ht="12.75">
      <c r="A97" s="2">
        <v>1996.973</v>
      </c>
      <c r="B97" s="1">
        <v>69.8</v>
      </c>
      <c r="C97" s="1">
        <v>0.9</v>
      </c>
      <c r="D97" s="2">
        <v>16.495</v>
      </c>
      <c r="E97" s="16">
        <v>33958</v>
      </c>
      <c r="F97" s="1">
        <v>4.2</v>
      </c>
      <c r="G97" s="1">
        <f t="shared" si="0"/>
        <v>3.418685121107309</v>
      </c>
    </row>
    <row r="98" spans="1:7" ht="12.75">
      <c r="A98" s="2">
        <v>1997.129</v>
      </c>
      <c r="B98" s="1">
        <v>73.3</v>
      </c>
      <c r="C98" s="1">
        <v>0.4</v>
      </c>
      <c r="D98" s="2">
        <v>16.651</v>
      </c>
      <c r="E98" s="16">
        <v>34015</v>
      </c>
      <c r="F98" s="1">
        <v>4.4</v>
      </c>
      <c r="G98" s="1">
        <f t="shared" si="0"/>
        <v>3.8206205121258012</v>
      </c>
    </row>
    <row r="99" spans="1:7" ht="12.75">
      <c r="A99" s="2">
        <v>1997.397</v>
      </c>
      <c r="B99" s="1">
        <v>73.9</v>
      </c>
      <c r="C99" s="1">
        <v>0.8</v>
      </c>
      <c r="D99" s="2">
        <v>16.919</v>
      </c>
      <c r="E99" s="16">
        <v>34113</v>
      </c>
      <c r="F99" s="1">
        <v>4.4</v>
      </c>
      <c r="G99" s="1">
        <f t="shared" si="0"/>
        <v>3.765198065106606</v>
      </c>
    </row>
    <row r="100" spans="1:7" ht="12.75">
      <c r="A100" s="2">
        <v>1997.532</v>
      </c>
      <c r="B100" s="1">
        <v>76.2</v>
      </c>
      <c r="C100" s="1">
        <v>1.2</v>
      </c>
      <c r="D100" s="2">
        <v>17.054</v>
      </c>
      <c r="E100" s="16">
        <v>34162</v>
      </c>
      <c r="F100" s="1">
        <v>4.5</v>
      </c>
      <c r="G100" s="1">
        <f t="shared" si="0"/>
        <v>3.9953751284687162</v>
      </c>
    </row>
    <row r="101" spans="1:7" ht="12.75">
      <c r="A101" s="2">
        <v>1999.447</v>
      </c>
      <c r="B101" s="1">
        <v>84.7</v>
      </c>
      <c r="C101" s="1">
        <v>0.3</v>
      </c>
      <c r="D101" s="2">
        <v>18.969</v>
      </c>
      <c r="E101" s="16">
        <v>34861</v>
      </c>
      <c r="F101" s="1">
        <v>4.5</v>
      </c>
      <c r="G101" s="1">
        <f t="shared" si="0"/>
        <v>4.082895143829328</v>
      </c>
    </row>
    <row r="102" spans="1:7" ht="12.75">
      <c r="A102" s="2">
        <v>1999.658</v>
      </c>
      <c r="B102" s="1">
        <v>85</v>
      </c>
      <c r="C102" s="1">
        <v>0.8</v>
      </c>
      <c r="D102" s="2">
        <v>19.18</v>
      </c>
      <c r="E102" s="16">
        <v>34938</v>
      </c>
      <c r="F102" s="1">
        <v>4.4</v>
      </c>
      <c r="G102" s="1">
        <f t="shared" si="0"/>
        <v>4.026236125126194</v>
      </c>
    </row>
    <row r="103" spans="1:7" ht="12.75">
      <c r="A103" s="2">
        <v>1999.83</v>
      </c>
      <c r="B103" s="1">
        <v>82.9</v>
      </c>
      <c r="C103" s="1">
        <v>0.8</v>
      </c>
      <c r="D103" s="2">
        <v>19.352</v>
      </c>
      <c r="E103" s="16">
        <v>35001</v>
      </c>
      <c r="F103" s="1">
        <v>4.3</v>
      </c>
      <c r="G103" s="1">
        <f t="shared" si="0"/>
        <v>3.7492560999802076</v>
      </c>
    </row>
    <row r="104" spans="1:7" ht="12.75">
      <c r="A104" s="2">
        <v>2000.041</v>
      </c>
      <c r="B104" s="1">
        <v>82.8</v>
      </c>
      <c r="C104" s="1">
        <v>1.4</v>
      </c>
      <c r="D104" s="2">
        <v>19.563</v>
      </c>
      <c r="E104" s="16">
        <v>35078</v>
      </c>
      <c r="F104" s="1">
        <v>4.2</v>
      </c>
      <c r="G104" s="1">
        <f t="shared" si="0"/>
        <v>3.6626833770524034</v>
      </c>
    </row>
    <row r="105" spans="1:6" ht="12.75">
      <c r="A105" s="2">
        <v>2000.213</v>
      </c>
      <c r="B105" s="1">
        <v>83.5</v>
      </c>
      <c r="C105" s="1">
        <v>1</v>
      </c>
      <c r="D105" s="2">
        <v>19.735</v>
      </c>
      <c r="E105" s="16">
        <v>35141</v>
      </c>
      <c r="F105" s="1">
        <v>4.2</v>
      </c>
    </row>
    <row r="108" ht="12"/>
    <row r="109" ht="12"/>
    <row r="110" ht="12"/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3" ht="12"/>
    <row r="124" ht="12"/>
    <row r="125" ht="12"/>
    <row r="126" ht="12"/>
    <row r="127" ht="12"/>
    <row r="128" ht="12"/>
    <row r="129" ht="12"/>
    <row r="130" ht="12"/>
    <row r="131" ht="12"/>
    <row r="132" ht="12"/>
    <row r="133" ht="12"/>
    <row r="134" ht="12"/>
    <row r="135" ht="12"/>
    <row r="136" ht="12"/>
    <row r="137" ht="12"/>
    <row r="138" ht="12"/>
    <row r="139" ht="12"/>
    <row r="140" ht="12"/>
    <row r="141" ht="12"/>
    <row r="142" ht="12"/>
    <row r="143" ht="12"/>
    <row r="144" ht="12"/>
    <row r="145" ht="12"/>
    <row r="146" ht="12"/>
    <row r="147" ht="12"/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8"/>
  <sheetViews>
    <sheetView workbookViewId="0" topLeftCell="A1">
      <selection activeCell="B1" sqref="B1:J38"/>
      <selection activeCell="A1" sqref="A1"/>
    </sheetView>
  </sheetViews>
  <sheetFormatPr defaultColWidth="11.00390625" defaultRowHeight="12"/>
  <cols>
    <col min="1" max="1" width="4.125" style="3" customWidth="1"/>
    <col min="2" max="2" width="6.00390625" style="0" customWidth="1"/>
    <col min="3" max="3" width="6.375" style="0" customWidth="1"/>
    <col min="4" max="4" width="5.625" style="0" customWidth="1"/>
    <col min="5" max="5" width="6.50390625" style="0" customWidth="1"/>
    <col min="6" max="6" width="4.50390625" style="0" customWidth="1"/>
    <col min="7" max="7" width="5.00390625" style="0" customWidth="1"/>
    <col min="8" max="9" width="8.625" style="0" customWidth="1"/>
    <col min="10" max="10" width="26.375" style="124" customWidth="1"/>
  </cols>
  <sheetData>
    <row r="1" spans="2:15" ht="60" customHeight="1">
      <c r="B1" s="41"/>
      <c r="C1" s="41"/>
      <c r="D1" s="177" t="s">
        <v>61</v>
      </c>
      <c r="E1" s="177"/>
      <c r="F1" s="177"/>
      <c r="G1" s="64"/>
      <c r="H1" s="180" t="s">
        <v>81</v>
      </c>
      <c r="I1" s="180"/>
      <c r="J1" s="157"/>
      <c r="K1" s="127"/>
      <c r="M1" s="126"/>
      <c r="N1" s="126"/>
      <c r="O1" s="3"/>
    </row>
    <row r="2" spans="1:11" ht="48">
      <c r="A2" s="30" t="s">
        <v>157</v>
      </c>
      <c r="B2" s="8" t="s">
        <v>82</v>
      </c>
      <c r="C2" s="15" t="s">
        <v>83</v>
      </c>
      <c r="D2" s="129" t="s">
        <v>78</v>
      </c>
      <c r="E2" s="128" t="s">
        <v>60</v>
      </c>
      <c r="F2" s="138" t="s">
        <v>49</v>
      </c>
      <c r="G2" s="64" t="s">
        <v>51</v>
      </c>
      <c r="H2" s="129" t="s">
        <v>48</v>
      </c>
      <c r="I2" s="139" t="s">
        <v>47</v>
      </c>
      <c r="J2" s="151" t="s">
        <v>77</v>
      </c>
      <c r="K2" s="7"/>
    </row>
    <row r="3" spans="1:10" ht="12.75">
      <c r="A3" s="3">
        <v>1</v>
      </c>
      <c r="B3" s="3">
        <v>1.86</v>
      </c>
      <c r="C3" s="3" t="s">
        <v>88</v>
      </c>
      <c r="D3" s="117">
        <v>5.1</v>
      </c>
      <c r="E3" s="11">
        <v>5</v>
      </c>
      <c r="F3" s="11">
        <v>0.1</v>
      </c>
      <c r="G3" s="131">
        <f>I3-H3</f>
        <v>24.72499999999991</v>
      </c>
      <c r="H3" s="9">
        <v>1968.333</v>
      </c>
      <c r="I3" s="3">
        <v>1993.058</v>
      </c>
      <c r="J3" s="140"/>
    </row>
    <row r="4" spans="1:10" ht="12.75">
      <c r="A4" s="3">
        <f>1+A3</f>
        <v>2</v>
      </c>
      <c r="B4" s="3">
        <v>4.49</v>
      </c>
      <c r="C4" s="3" t="s">
        <v>90</v>
      </c>
      <c r="D4" s="11">
        <v>4.8</v>
      </c>
      <c r="E4" s="11">
        <v>4.8</v>
      </c>
      <c r="F4" s="11">
        <v>0.2</v>
      </c>
      <c r="G4" s="131">
        <f aca="true" t="shared" si="0" ref="G4:G29">I4-H4</f>
        <v>19.281000000000176</v>
      </c>
      <c r="H4" s="13">
        <v>1980.609</v>
      </c>
      <c r="I4" s="14">
        <v>1999.89</v>
      </c>
      <c r="J4" s="140"/>
    </row>
    <row r="5" spans="1:10" ht="12.75">
      <c r="A5" s="3">
        <f aca="true" t="shared" si="1" ref="A5:A30">1+A4</f>
        <v>3</v>
      </c>
      <c r="B5" s="3">
        <v>8.37</v>
      </c>
      <c r="C5" s="3" t="s">
        <v>93</v>
      </c>
      <c r="D5" s="9">
        <v>5.1</v>
      </c>
      <c r="E5" s="9">
        <v>4.9</v>
      </c>
      <c r="F5" s="9">
        <v>0.4</v>
      </c>
      <c r="G5" s="131">
        <f t="shared" si="0"/>
        <v>9.92899999999986</v>
      </c>
      <c r="H5" s="13">
        <v>1989.748</v>
      </c>
      <c r="I5" s="2">
        <v>1999.677</v>
      </c>
      <c r="J5" s="140"/>
    </row>
    <row r="6" spans="1:10" ht="12.75">
      <c r="A6" s="3">
        <f t="shared" si="1"/>
        <v>4</v>
      </c>
      <c r="B6" s="3">
        <v>10.83</v>
      </c>
      <c r="C6" s="3" t="s">
        <v>94</v>
      </c>
      <c r="D6" s="9">
        <v>4.6</v>
      </c>
      <c r="E6" s="9">
        <v>4.4</v>
      </c>
      <c r="F6" s="9">
        <v>0.3</v>
      </c>
      <c r="G6" s="131">
        <f t="shared" si="0"/>
        <v>10.11999999999989</v>
      </c>
      <c r="H6" s="13">
        <v>1989.748</v>
      </c>
      <c r="I6" s="2">
        <v>1999.868</v>
      </c>
      <c r="J6" s="140"/>
    </row>
    <row r="7" spans="1:10" ht="12.75">
      <c r="A7" s="3">
        <f t="shared" si="1"/>
        <v>5</v>
      </c>
      <c r="B7" s="3">
        <v>17.82</v>
      </c>
      <c r="C7" s="3" t="s">
        <v>95</v>
      </c>
      <c r="D7" s="9">
        <v>4.7</v>
      </c>
      <c r="E7" s="133">
        <v>4.6</v>
      </c>
      <c r="F7" s="133">
        <v>0.1</v>
      </c>
      <c r="G7" s="131">
        <f t="shared" si="0"/>
        <v>32.74599999999987</v>
      </c>
      <c r="H7" s="13">
        <v>1966.912</v>
      </c>
      <c r="I7" s="2">
        <v>1999.658</v>
      </c>
      <c r="J7" s="140"/>
    </row>
    <row r="8" spans="1:10" ht="12.75">
      <c r="A8" s="3">
        <f t="shared" si="1"/>
        <v>6</v>
      </c>
      <c r="B8" s="3">
        <v>20.28</v>
      </c>
      <c r="C8" s="3" t="s">
        <v>96</v>
      </c>
      <c r="D8" s="9">
        <v>3.6</v>
      </c>
      <c r="E8" s="11">
        <v>3.5</v>
      </c>
      <c r="F8" s="11">
        <v>0.1</v>
      </c>
      <c r="G8" s="131">
        <f t="shared" si="0"/>
        <v>27.633000000000038</v>
      </c>
      <c r="H8" s="13">
        <v>1971.989</v>
      </c>
      <c r="I8" s="2">
        <v>1999.622</v>
      </c>
      <c r="J8" s="140"/>
    </row>
    <row r="9" spans="1:10" ht="12.75">
      <c r="A9" s="3">
        <f t="shared" si="1"/>
        <v>7</v>
      </c>
      <c r="B9" s="3">
        <v>20.84</v>
      </c>
      <c r="C9" s="3" t="s">
        <v>97</v>
      </c>
      <c r="D9" s="9">
        <v>3.8</v>
      </c>
      <c r="E9" s="11">
        <v>3.8</v>
      </c>
      <c r="F9" s="11">
        <v>0.1</v>
      </c>
      <c r="G9" s="131">
        <f t="shared" si="0"/>
        <v>25.437999999999874</v>
      </c>
      <c r="H9" s="13">
        <v>1974.258</v>
      </c>
      <c r="I9" s="2">
        <v>1999.696</v>
      </c>
      <c r="J9" s="140"/>
    </row>
    <row r="10" spans="1:10" ht="12.75">
      <c r="A10" s="3">
        <f t="shared" si="1"/>
        <v>8</v>
      </c>
      <c r="B10" s="3">
        <v>23.92</v>
      </c>
      <c r="C10" s="3" t="s">
        <v>99</v>
      </c>
      <c r="D10" s="9">
        <v>3.8</v>
      </c>
      <c r="E10" s="9">
        <v>3.7</v>
      </c>
      <c r="F10" s="9">
        <v>0.2</v>
      </c>
      <c r="G10" s="131">
        <f t="shared" si="0"/>
        <v>6.77800000000002</v>
      </c>
      <c r="H10" s="13">
        <v>1993.112</v>
      </c>
      <c r="I10" s="2">
        <v>1999.89</v>
      </c>
      <c r="J10" s="140"/>
    </row>
    <row r="11" spans="1:10" ht="12.75">
      <c r="A11" s="3">
        <f t="shared" si="1"/>
        <v>9</v>
      </c>
      <c r="B11" s="3">
        <v>25.98</v>
      </c>
      <c r="C11" s="3" t="s">
        <v>100</v>
      </c>
      <c r="D11" s="9">
        <v>3.6</v>
      </c>
      <c r="E11" s="11">
        <v>3.7</v>
      </c>
      <c r="F11" s="11">
        <v>0.1</v>
      </c>
      <c r="G11" s="131">
        <f t="shared" si="0"/>
        <v>29.40599999999995</v>
      </c>
      <c r="H11" s="13">
        <v>1970.29</v>
      </c>
      <c r="I11" s="2">
        <v>1999.696</v>
      </c>
      <c r="J11" s="140"/>
    </row>
    <row r="12" spans="1:10" ht="12.75">
      <c r="A12" s="3">
        <f t="shared" si="1"/>
        <v>10</v>
      </c>
      <c r="B12" s="3">
        <v>27.81</v>
      </c>
      <c r="C12" s="3" t="s">
        <v>101</v>
      </c>
      <c r="D12" s="9">
        <v>3.7</v>
      </c>
      <c r="E12" s="11">
        <v>3.6</v>
      </c>
      <c r="F12" s="11">
        <v>0.3</v>
      </c>
      <c r="G12" s="131">
        <f t="shared" si="0"/>
        <v>25.386000000000195</v>
      </c>
      <c r="H12" s="13">
        <v>1974.274</v>
      </c>
      <c r="I12" s="2">
        <v>1999.66</v>
      </c>
      <c r="J12" s="140"/>
    </row>
    <row r="13" spans="1:10" ht="12.75">
      <c r="A13" s="3">
        <f t="shared" si="1"/>
        <v>11</v>
      </c>
      <c r="B13" s="3">
        <v>33.39</v>
      </c>
      <c r="C13" s="3" t="s">
        <v>102</v>
      </c>
      <c r="D13" s="9">
        <v>3.6</v>
      </c>
      <c r="E13" s="9">
        <v>3.7</v>
      </c>
      <c r="F13" s="9">
        <v>0.5</v>
      </c>
      <c r="G13" s="131">
        <f t="shared" si="0"/>
        <v>10.194999999999936</v>
      </c>
      <c r="H13" s="13">
        <v>1989.693</v>
      </c>
      <c r="I13" s="2">
        <v>1999.888</v>
      </c>
      <c r="J13" s="140" t="s">
        <v>76</v>
      </c>
    </row>
    <row r="14" spans="1:10" ht="12.75">
      <c r="A14" s="3">
        <f t="shared" si="1"/>
        <v>12</v>
      </c>
      <c r="B14" s="3">
        <v>36.55</v>
      </c>
      <c r="C14" s="3" t="s">
        <v>103</v>
      </c>
      <c r="D14" s="11">
        <v>6</v>
      </c>
      <c r="E14" s="9">
        <v>5.9</v>
      </c>
      <c r="F14" s="9">
        <v>0.5</v>
      </c>
      <c r="G14" s="131">
        <f t="shared" si="0"/>
        <v>6.290000000000191</v>
      </c>
      <c r="H14" s="13">
        <v>1993.389</v>
      </c>
      <c r="I14" s="2">
        <v>1999.679</v>
      </c>
      <c r="J14" s="140"/>
    </row>
    <row r="15" spans="1:10" ht="12.75">
      <c r="A15" s="3">
        <f t="shared" si="1"/>
        <v>13</v>
      </c>
      <c r="B15" s="49">
        <v>41.11</v>
      </c>
      <c r="C15" s="1" t="s">
        <v>104</v>
      </c>
      <c r="D15" s="9">
        <v>5.8</v>
      </c>
      <c r="E15" s="9">
        <v>5.5</v>
      </c>
      <c r="F15" s="9">
        <v>0.9</v>
      </c>
      <c r="G15" s="131">
        <f t="shared" si="0"/>
        <v>7.040000000000191</v>
      </c>
      <c r="H15" s="13">
        <v>1992.62</v>
      </c>
      <c r="I15" s="2">
        <v>1999.66</v>
      </c>
      <c r="J15" s="140"/>
    </row>
    <row r="16" spans="1:10" ht="12.75">
      <c r="A16" s="3">
        <f t="shared" si="1"/>
        <v>14</v>
      </c>
      <c r="B16" s="3">
        <v>43.22</v>
      </c>
      <c r="C16" s="3" t="s">
        <v>105</v>
      </c>
      <c r="D16" s="11">
        <v>5</v>
      </c>
      <c r="E16" s="11">
        <v>5</v>
      </c>
      <c r="F16" s="11">
        <v>0.1</v>
      </c>
      <c r="G16" s="131">
        <f t="shared" si="0"/>
        <v>32.66300000000001</v>
      </c>
      <c r="H16" s="13">
        <v>1967.167</v>
      </c>
      <c r="I16" s="2">
        <v>1999.83</v>
      </c>
      <c r="J16" s="140"/>
    </row>
    <row r="17" spans="1:10" ht="12.75">
      <c r="A17" s="3">
        <f t="shared" si="1"/>
        <v>15</v>
      </c>
      <c r="B17" s="3">
        <v>44.56</v>
      </c>
      <c r="C17" s="3" t="s">
        <v>106</v>
      </c>
      <c r="D17" s="9">
        <v>4.3</v>
      </c>
      <c r="E17" s="11">
        <v>4.4</v>
      </c>
      <c r="F17" s="11">
        <v>0.1</v>
      </c>
      <c r="G17" s="131">
        <f t="shared" si="0"/>
        <v>19.35199999999986</v>
      </c>
      <c r="H17" s="13">
        <v>1980.478</v>
      </c>
      <c r="I17" s="2">
        <v>1999.83</v>
      </c>
      <c r="J17" s="140"/>
    </row>
    <row r="18" spans="1:10" ht="12.75">
      <c r="A18" s="3">
        <f t="shared" si="1"/>
        <v>16</v>
      </c>
      <c r="B18" s="3">
        <v>45.64</v>
      </c>
      <c r="C18" s="3" t="s">
        <v>18</v>
      </c>
      <c r="D18" s="9">
        <v>4.1</v>
      </c>
      <c r="E18" s="11">
        <v>4</v>
      </c>
      <c r="F18" s="11">
        <v>0.6</v>
      </c>
      <c r="G18" s="131">
        <f t="shared" si="0"/>
        <v>22.602999999999838</v>
      </c>
      <c r="H18" s="9">
        <v>1977.074</v>
      </c>
      <c r="I18" s="3">
        <v>1999.677</v>
      </c>
      <c r="J18" s="140"/>
    </row>
    <row r="19" spans="1:10" ht="12.75">
      <c r="A19" s="3">
        <f t="shared" si="1"/>
        <v>17</v>
      </c>
      <c r="B19" s="3">
        <v>47.72</v>
      </c>
      <c r="C19" s="3" t="s">
        <v>108</v>
      </c>
      <c r="D19" s="9">
        <v>6.8</v>
      </c>
      <c r="E19" s="9">
        <v>6.7</v>
      </c>
      <c r="F19" s="9">
        <v>0.5</v>
      </c>
      <c r="G19" s="131">
        <f t="shared" si="0"/>
        <v>5.087999999999965</v>
      </c>
      <c r="H19" s="13">
        <v>1994.589</v>
      </c>
      <c r="I19" s="2">
        <v>1999.677</v>
      </c>
      <c r="J19" s="140" t="s">
        <v>79</v>
      </c>
    </row>
    <row r="20" spans="1:10" ht="12.75">
      <c r="A20" s="3">
        <f t="shared" si="1"/>
        <v>18</v>
      </c>
      <c r="B20" s="3">
        <v>50.15</v>
      </c>
      <c r="C20" s="3" t="s">
        <v>109</v>
      </c>
      <c r="D20" s="9">
        <v>4.4</v>
      </c>
      <c r="E20" s="9">
        <v>4.3</v>
      </c>
      <c r="F20" s="9">
        <v>0.2</v>
      </c>
      <c r="G20" s="131">
        <f t="shared" si="0"/>
        <v>29.602999999999838</v>
      </c>
      <c r="H20" s="13">
        <v>1970.074</v>
      </c>
      <c r="I20" s="2">
        <v>1999.677</v>
      </c>
      <c r="J20" s="140" t="s">
        <v>75</v>
      </c>
    </row>
    <row r="21" spans="1:10" ht="12.75">
      <c r="A21" s="3">
        <f t="shared" si="1"/>
        <v>19</v>
      </c>
      <c r="B21" s="49">
        <v>52.6</v>
      </c>
      <c r="C21" s="3" t="s">
        <v>110</v>
      </c>
      <c r="D21" s="9">
        <v>5.1</v>
      </c>
      <c r="E21" s="9">
        <v>5.1</v>
      </c>
      <c r="F21" s="9">
        <v>0.7</v>
      </c>
      <c r="G21" s="131">
        <f t="shared" si="0"/>
        <v>5.1039999999998145</v>
      </c>
      <c r="H21" s="13">
        <v>1994.592</v>
      </c>
      <c r="I21" s="2">
        <v>1999.696</v>
      </c>
      <c r="J21" s="140"/>
    </row>
    <row r="22" spans="1:10" ht="12.75">
      <c r="A22" s="3">
        <f t="shared" si="1"/>
        <v>20</v>
      </c>
      <c r="B22" s="3">
        <v>55.65</v>
      </c>
      <c r="C22" s="3" t="s">
        <v>111</v>
      </c>
      <c r="D22" s="9">
        <v>4.9</v>
      </c>
      <c r="E22" s="11">
        <v>5.1</v>
      </c>
      <c r="F22" s="11">
        <v>0.2</v>
      </c>
      <c r="G22" s="131">
        <f t="shared" si="0"/>
        <v>20.100999999999885</v>
      </c>
      <c r="H22" s="13">
        <v>1979.729</v>
      </c>
      <c r="I22" s="2">
        <v>1999.83</v>
      </c>
      <c r="J22" s="140" t="s">
        <v>57</v>
      </c>
    </row>
    <row r="23" spans="1:10" ht="12.75">
      <c r="A23" s="3">
        <f t="shared" si="1"/>
        <v>21</v>
      </c>
      <c r="B23" s="3">
        <v>59.09</v>
      </c>
      <c r="C23" s="3" t="s">
        <v>112</v>
      </c>
      <c r="D23" s="9">
        <v>5.6</v>
      </c>
      <c r="E23" s="11">
        <v>6</v>
      </c>
      <c r="F23" s="11">
        <v>1.3</v>
      </c>
      <c r="G23" s="131">
        <f t="shared" si="0"/>
        <v>5.087999999999965</v>
      </c>
      <c r="H23" s="13">
        <v>1983.759</v>
      </c>
      <c r="I23" s="2">
        <v>1988.847</v>
      </c>
      <c r="J23" s="140" t="s">
        <v>63</v>
      </c>
    </row>
    <row r="24" spans="1:10" ht="13.5" customHeight="1">
      <c r="A24" s="3">
        <f t="shared" si="1"/>
        <v>22</v>
      </c>
      <c r="B24" s="3">
        <v>62.25</v>
      </c>
      <c r="C24" s="3" t="s">
        <v>113</v>
      </c>
      <c r="D24" s="9">
        <v>4.6</v>
      </c>
      <c r="E24" s="70">
        <v>5.6</v>
      </c>
      <c r="F24" s="70">
        <v>0.3</v>
      </c>
      <c r="G24" s="131">
        <f>I24-H24</f>
        <v>10.08199999999988</v>
      </c>
      <c r="H24" s="13">
        <v>1979.726</v>
      </c>
      <c r="I24" s="80">
        <v>1989.808</v>
      </c>
      <c r="J24" s="140" t="s">
        <v>63</v>
      </c>
    </row>
    <row r="25" spans="1:10" ht="13.5" customHeight="1">
      <c r="A25" s="3">
        <f t="shared" si="1"/>
        <v>23</v>
      </c>
      <c r="B25" s="3">
        <v>62.25</v>
      </c>
      <c r="C25" s="3" t="s">
        <v>113</v>
      </c>
      <c r="D25" s="9" t="s">
        <v>89</v>
      </c>
      <c r="E25" s="70">
        <v>5.3</v>
      </c>
      <c r="F25" s="70">
        <v>0.4</v>
      </c>
      <c r="G25" s="131">
        <f>I25-H25</f>
        <v>28.310999999999922</v>
      </c>
      <c r="H25" s="13">
        <v>1964.73</v>
      </c>
      <c r="I25" s="80">
        <v>1993.041</v>
      </c>
      <c r="J25" s="140" t="s">
        <v>68</v>
      </c>
    </row>
    <row r="26" spans="1:10" ht="12.75">
      <c r="A26" s="3">
        <f t="shared" si="1"/>
        <v>24</v>
      </c>
      <c r="B26" s="49">
        <v>63.1</v>
      </c>
      <c r="C26" s="3" t="s">
        <v>115</v>
      </c>
      <c r="D26" s="9" t="s">
        <v>89</v>
      </c>
      <c r="E26" s="9">
        <v>8.9</v>
      </c>
      <c r="F26" s="9">
        <v>0.6</v>
      </c>
      <c r="G26" s="131">
        <f t="shared" si="0"/>
        <v>47.33600000000001</v>
      </c>
      <c r="H26" s="11">
        <v>1940.3</v>
      </c>
      <c r="I26" s="2">
        <v>1987.636</v>
      </c>
      <c r="J26" s="140" t="s">
        <v>69</v>
      </c>
    </row>
    <row r="27" spans="1:10" ht="12.75">
      <c r="A27" s="3">
        <f t="shared" si="1"/>
        <v>25</v>
      </c>
      <c r="B27" s="3">
        <v>66.29</v>
      </c>
      <c r="C27" s="3" t="s">
        <v>117</v>
      </c>
      <c r="D27" s="9" t="s">
        <v>89</v>
      </c>
      <c r="E27" s="9">
        <v>9.5</v>
      </c>
      <c r="F27" s="9">
        <v>0.6</v>
      </c>
      <c r="G27" s="131">
        <f t="shared" si="0"/>
        <v>19.935999999999922</v>
      </c>
      <c r="H27" s="11">
        <v>1967.7</v>
      </c>
      <c r="I27" s="2">
        <v>1987.636</v>
      </c>
      <c r="J27" s="140" t="s">
        <v>68</v>
      </c>
    </row>
    <row r="28" spans="1:10" ht="12.75">
      <c r="A28" s="3">
        <f t="shared" si="1"/>
        <v>26</v>
      </c>
      <c r="B28" s="3">
        <v>67.02</v>
      </c>
      <c r="C28" s="3" t="s">
        <v>65</v>
      </c>
      <c r="D28" s="9" t="s">
        <v>89</v>
      </c>
      <c r="E28" s="11">
        <v>8.2</v>
      </c>
      <c r="F28" s="11">
        <v>0.4</v>
      </c>
      <c r="G28" s="131">
        <f t="shared" si="0"/>
        <v>13.599999999999909</v>
      </c>
      <c r="H28" s="11">
        <v>1968.7</v>
      </c>
      <c r="I28" s="1">
        <v>1982.3</v>
      </c>
      <c r="J28" s="140" t="s">
        <v>67</v>
      </c>
    </row>
    <row r="29" spans="1:10" ht="12.75">
      <c r="A29" s="3">
        <f t="shared" si="1"/>
        <v>27</v>
      </c>
      <c r="B29" s="3">
        <v>68.45</v>
      </c>
      <c r="C29" s="3" t="s">
        <v>50</v>
      </c>
      <c r="D29" s="9" t="s">
        <v>89</v>
      </c>
      <c r="E29" s="9" t="s">
        <v>70</v>
      </c>
      <c r="F29" s="9">
        <v>1.8</v>
      </c>
      <c r="G29" s="131">
        <f t="shared" si="0"/>
        <v>41</v>
      </c>
      <c r="H29" s="9">
        <v>1952</v>
      </c>
      <c r="I29" s="57">
        <v>1993</v>
      </c>
      <c r="J29" s="140" t="s">
        <v>71</v>
      </c>
    </row>
    <row r="30" spans="1:10" ht="12.75">
      <c r="A30" s="3">
        <f t="shared" si="1"/>
        <v>28</v>
      </c>
      <c r="B30" s="3">
        <v>68.65</v>
      </c>
      <c r="C30" s="3" t="s">
        <v>73</v>
      </c>
      <c r="D30" s="9"/>
      <c r="E30" s="10">
        <v>0</v>
      </c>
      <c r="F30" s="10"/>
      <c r="G30" s="145"/>
      <c r="H30" s="10"/>
      <c r="I30" s="2"/>
      <c r="J30" s="140" t="s">
        <v>74</v>
      </c>
    </row>
    <row r="31" spans="2:15" ht="12.75">
      <c r="B31" s="125"/>
      <c r="C31" s="125"/>
      <c r="D31" s="125"/>
      <c r="E31" s="125"/>
      <c r="F31" s="125"/>
      <c r="G31" s="125"/>
      <c r="H31" s="125"/>
      <c r="I31" s="125"/>
      <c r="J31" s="152"/>
      <c r="K31" s="125"/>
      <c r="L31" s="125"/>
      <c r="M31" s="125"/>
      <c r="N31" s="125"/>
      <c r="O31" s="125"/>
    </row>
    <row r="32" spans="1:15" s="144" customFormat="1" ht="12.75">
      <c r="A32" s="173"/>
      <c r="B32" s="143" t="s">
        <v>66</v>
      </c>
      <c r="C32" s="143"/>
      <c r="D32" s="143"/>
      <c r="E32" s="143"/>
      <c r="F32" s="143"/>
      <c r="G32" s="143"/>
      <c r="H32" s="143"/>
      <c r="I32" s="143"/>
      <c r="J32" s="153"/>
      <c r="K32" s="143"/>
      <c r="L32" s="143"/>
      <c r="M32" s="143"/>
      <c r="N32" s="143"/>
      <c r="O32" s="143"/>
    </row>
    <row r="33" spans="2:15" ht="12.75">
      <c r="B33" s="125"/>
      <c r="C33" s="125"/>
      <c r="D33" s="125"/>
      <c r="E33" s="125"/>
      <c r="F33" s="125"/>
      <c r="G33" s="125"/>
      <c r="H33" s="125"/>
      <c r="I33" s="125"/>
      <c r="J33" s="152"/>
      <c r="K33" s="125"/>
      <c r="L33" s="125"/>
      <c r="M33" s="125"/>
      <c r="N33" s="125"/>
      <c r="O33" s="125"/>
    </row>
    <row r="34" spans="2:11" ht="12.75">
      <c r="B34" s="3">
        <v>44.72</v>
      </c>
      <c r="C34" s="3" t="s">
        <v>107</v>
      </c>
      <c r="D34" s="9">
        <v>4.5</v>
      </c>
      <c r="E34" s="9" t="s">
        <v>89</v>
      </c>
      <c r="F34" s="9" t="s">
        <v>89</v>
      </c>
      <c r="G34" s="131">
        <f>I34-H34</f>
        <v>21.88000000000011</v>
      </c>
      <c r="H34" s="13">
        <v>1971.186</v>
      </c>
      <c r="I34" s="2">
        <v>1993.066</v>
      </c>
      <c r="J34" s="154"/>
      <c r="K34" s="3"/>
    </row>
    <row r="35" spans="2:10" ht="13.5" customHeight="1">
      <c r="B35" s="3">
        <v>62.25</v>
      </c>
      <c r="C35" s="3" t="s">
        <v>113</v>
      </c>
      <c r="D35" s="9">
        <v>4.6</v>
      </c>
      <c r="E35" s="70">
        <v>5.5</v>
      </c>
      <c r="F35" s="70">
        <v>0.6</v>
      </c>
      <c r="G35" s="131">
        <f>I35-H35</f>
        <v>10.08199999999988</v>
      </c>
      <c r="H35" s="13">
        <v>1979.726</v>
      </c>
      <c r="I35" s="80">
        <v>1989.808</v>
      </c>
      <c r="J35" s="140" t="s">
        <v>64</v>
      </c>
    </row>
    <row r="36" spans="1:10" s="130" customFormat="1" ht="24" customHeight="1">
      <c r="A36" s="174"/>
      <c r="B36" s="7">
        <v>7.25</v>
      </c>
      <c r="C36" s="7" t="s">
        <v>91</v>
      </c>
      <c r="D36" s="52">
        <v>5.8</v>
      </c>
      <c r="E36" s="52">
        <v>5.7</v>
      </c>
      <c r="F36" s="52">
        <v>2.6</v>
      </c>
      <c r="G36" s="132">
        <f>I36-H36</f>
        <v>7.100000000000136</v>
      </c>
      <c r="H36" s="54">
        <v>1975.1</v>
      </c>
      <c r="I36" s="55">
        <v>1982.2</v>
      </c>
      <c r="J36" s="155" t="s">
        <v>56</v>
      </c>
    </row>
    <row r="37" spans="1:10" s="150" customFormat="1" ht="24" customHeight="1">
      <c r="A37" s="175"/>
      <c r="B37" s="146"/>
      <c r="C37" s="146"/>
      <c r="D37" s="147"/>
      <c r="E37" s="147"/>
      <c r="F37" s="147"/>
      <c r="G37" s="148"/>
      <c r="H37" s="149"/>
      <c r="I37" s="149"/>
      <c r="J37" s="156"/>
    </row>
    <row r="38" ht="12.75">
      <c r="B38" t="s">
        <v>72</v>
      </c>
    </row>
  </sheetData>
  <mergeCells count="2">
    <mergeCell ref="H1:I1"/>
    <mergeCell ref="D1:F1"/>
  </mergeCells>
  <printOptions/>
  <pageMargins left="0.75" right="0.75" top="1" bottom="1" header="0.5" footer="0.5"/>
  <pageSetup orientation="portrait" paperSize="9"/>
  <headerFooter alignWithMargins="0">
    <oddFooter>&amp;C&amp;F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3"/>
  <sheetViews>
    <sheetView workbookViewId="0" topLeftCell="A1">
      <selection activeCell="F3" sqref="F3"/>
      <selection activeCell="A1" sqref="A1"/>
    </sheetView>
  </sheetViews>
  <sheetFormatPr defaultColWidth="11.00390625" defaultRowHeight="12"/>
  <cols>
    <col min="1" max="2" width="10.875" style="4" customWidth="1"/>
    <col min="3" max="4" width="10.875" style="5" customWidth="1"/>
    <col min="5" max="5" width="10.875" style="51" customWidth="1"/>
  </cols>
  <sheetData>
    <row r="1" spans="1:6" ht="12.75">
      <c r="A1" s="1" t="s">
        <v>125</v>
      </c>
      <c r="B1" s="1" t="s">
        <v>126</v>
      </c>
      <c r="C1" s="2" t="s">
        <v>127</v>
      </c>
      <c r="D1" s="2" t="s">
        <v>128</v>
      </c>
      <c r="E1" s="21" t="s">
        <v>129</v>
      </c>
      <c r="F1" s="3" t="s">
        <v>130</v>
      </c>
    </row>
    <row r="2" spans="1:5" ht="12.75">
      <c r="A2" s="4">
        <v>0</v>
      </c>
      <c r="B2" s="1" t="s">
        <v>139</v>
      </c>
      <c r="C2" s="5">
        <v>0</v>
      </c>
      <c r="D2" s="5">
        <v>1971.186</v>
      </c>
      <c r="E2" s="51">
        <v>24539</v>
      </c>
    </row>
    <row r="3" spans="1:6" ht="12.75">
      <c r="A3" s="4">
        <v>99</v>
      </c>
      <c r="B3" s="4">
        <v>0.5</v>
      </c>
      <c r="C3" s="5">
        <v>21.88</v>
      </c>
      <c r="D3" s="5">
        <v>1993.066</v>
      </c>
      <c r="E3" s="51">
        <v>32531</v>
      </c>
      <c r="F3">
        <v>4.5</v>
      </c>
    </row>
  </sheetData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B2" sqref="B2:C6"/>
      <selection activeCell="A1" sqref="A1"/>
    </sheetView>
  </sheetViews>
  <sheetFormatPr defaultColWidth="11.00390625" defaultRowHeight="12"/>
  <cols>
    <col min="1" max="1" width="11.125" style="21" bestFit="1" customWidth="1"/>
    <col min="2" max="16384" width="10.875" style="3" customWidth="1"/>
  </cols>
  <sheetData>
    <row r="1" spans="2:5" ht="12">
      <c r="B1" s="3" t="s">
        <v>128</v>
      </c>
      <c r="C1" s="3" t="s">
        <v>17</v>
      </c>
      <c r="D1" s="3" t="s">
        <v>19</v>
      </c>
      <c r="E1" s="3" t="s">
        <v>86</v>
      </c>
    </row>
    <row r="2" spans="1:3" ht="12">
      <c r="A2" s="21">
        <v>26690</v>
      </c>
      <c r="B2" s="3">
        <v>1977.074</v>
      </c>
      <c r="C2" s="3">
        <v>0</v>
      </c>
    </row>
    <row r="3" spans="1:4" ht="12">
      <c r="A3" s="21">
        <v>32437</v>
      </c>
      <c r="B3" s="3">
        <v>1992.809</v>
      </c>
      <c r="C3" s="3">
        <v>73</v>
      </c>
      <c r="D3" s="1">
        <f>C3/(B3-$B$2)</f>
        <v>4.639339053066442</v>
      </c>
    </row>
    <row r="4" spans="1:5" ht="12">
      <c r="A4" s="21">
        <v>34198</v>
      </c>
      <c r="B4" s="2">
        <v>1997.63</v>
      </c>
      <c r="C4" s="3">
        <v>78.4</v>
      </c>
      <c r="D4" s="1">
        <f>C4/(B4-$B$2)</f>
        <v>3.8139715898034567</v>
      </c>
      <c r="E4" s="1">
        <f>(C4-$C$3)/(B4-$B$3)</f>
        <v>1.1200995644056937</v>
      </c>
    </row>
    <row r="5" spans="1:5" ht="12">
      <c r="A5" s="21">
        <v>34575</v>
      </c>
      <c r="B5" s="3">
        <v>1998.663</v>
      </c>
      <c r="C5" s="3">
        <v>86.2</v>
      </c>
      <c r="D5" s="1">
        <f>C5/(B5-$B$2)</f>
        <v>3.992774097920248</v>
      </c>
      <c r="E5" s="1">
        <f>(C5-$C$3)/(B5-$B$3)</f>
        <v>2.254868466006134</v>
      </c>
    </row>
    <row r="6" spans="1:5" ht="12">
      <c r="A6" s="21">
        <v>34945</v>
      </c>
      <c r="B6" s="3">
        <v>1999.677</v>
      </c>
      <c r="C6" s="3">
        <v>92.3</v>
      </c>
      <c r="D6" s="1">
        <f>C6/(B6-$B$2)</f>
        <v>4.083528735123685</v>
      </c>
      <c r="E6" s="1">
        <f>(C6-$C$3)/(B6-$B$3)</f>
        <v>2.8101339545719526</v>
      </c>
    </row>
    <row r="7" ht="12.75" thickBot="1"/>
    <row r="8" spans="1:6" ht="73.5" customHeight="1" thickBot="1">
      <c r="A8" s="185" t="s">
        <v>46</v>
      </c>
      <c r="B8" s="186"/>
      <c r="C8" s="186"/>
      <c r="D8" s="186"/>
      <c r="E8" s="186"/>
      <c r="F8" s="187"/>
    </row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>
      <c r="B29" s="124"/>
    </row>
    <row r="30" ht="39" customHeight="1"/>
    <row r="31" ht="12"/>
    <row r="32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</sheetData>
  <mergeCells count="1">
    <mergeCell ref="A8:F8"/>
  </mergeCells>
  <printOptions/>
  <pageMargins left="0.75" right="0.75" top="1" bottom="1" header="0.5" footer="0.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7"/>
  <sheetViews>
    <sheetView zoomScale="75" zoomScaleNormal="75" workbookViewId="0" topLeftCell="A1">
      <selection activeCell="A2" sqref="A2:B7"/>
      <selection activeCell="A1" sqref="A1"/>
    </sheetView>
  </sheetViews>
  <sheetFormatPr defaultColWidth="11.00390625" defaultRowHeight="12"/>
  <cols>
    <col min="1" max="1" width="10.875" style="2" customWidth="1"/>
    <col min="2" max="3" width="10.875" style="1" customWidth="1"/>
    <col min="4" max="4" width="10.875" style="2" customWidth="1"/>
    <col min="5" max="5" width="10.875" style="16" customWidth="1"/>
    <col min="6" max="16384" width="10.875" style="3" customWidth="1"/>
  </cols>
  <sheetData>
    <row r="1" spans="1:6" ht="12.75">
      <c r="A1" s="2" t="s">
        <v>128</v>
      </c>
      <c r="B1" s="1" t="s">
        <v>125</v>
      </c>
      <c r="C1" s="1" t="s">
        <v>126</v>
      </c>
      <c r="D1" s="2" t="s">
        <v>127</v>
      </c>
      <c r="E1" s="16" t="s">
        <v>129</v>
      </c>
      <c r="F1" s="3" t="s">
        <v>130</v>
      </c>
    </row>
    <row r="2" spans="1:5" ht="12.75">
      <c r="A2" s="2">
        <v>1994.589</v>
      </c>
      <c r="B2" s="1">
        <v>0</v>
      </c>
      <c r="C2" s="1">
        <v>1</v>
      </c>
      <c r="D2" s="2">
        <v>0</v>
      </c>
      <c r="E2" s="16">
        <v>33087</v>
      </c>
    </row>
    <row r="3" spans="1:6" ht="12.75">
      <c r="A3" s="2">
        <v>1995.641</v>
      </c>
      <c r="B3" s="1">
        <v>9.2</v>
      </c>
      <c r="C3" s="1">
        <v>1.2</v>
      </c>
      <c r="D3" s="2">
        <v>1.052</v>
      </c>
      <c r="E3" s="16">
        <v>33471</v>
      </c>
      <c r="F3" s="3">
        <v>8.8</v>
      </c>
    </row>
    <row r="4" spans="1:6" ht="12.75">
      <c r="A4" s="2">
        <v>1996.634</v>
      </c>
      <c r="B4" s="1">
        <v>15.7</v>
      </c>
      <c r="C4" s="1">
        <v>3.2</v>
      </c>
      <c r="D4" s="2">
        <v>2.045</v>
      </c>
      <c r="E4" s="16">
        <v>33834</v>
      </c>
      <c r="F4" s="3">
        <v>7.7</v>
      </c>
    </row>
    <row r="5" spans="1:6" ht="12.75">
      <c r="A5" s="2">
        <v>1997.63</v>
      </c>
      <c r="B5" s="1">
        <v>22.5</v>
      </c>
      <c r="C5" s="1">
        <v>1</v>
      </c>
      <c r="D5" s="2">
        <v>3.041</v>
      </c>
      <c r="E5" s="16">
        <v>34198</v>
      </c>
      <c r="F5" s="3">
        <v>7.4</v>
      </c>
    </row>
    <row r="6" spans="1:6" ht="12.75">
      <c r="A6" s="2">
        <v>1998.679</v>
      </c>
      <c r="B6" s="1">
        <v>28.3</v>
      </c>
      <c r="C6" s="1">
        <v>0.6</v>
      </c>
      <c r="D6" s="2">
        <v>4.09</v>
      </c>
      <c r="E6" s="16">
        <v>34581</v>
      </c>
      <c r="F6" s="3">
        <v>6.9</v>
      </c>
    </row>
    <row r="7" spans="1:6" ht="12.75">
      <c r="A7" s="2">
        <v>1999.677</v>
      </c>
      <c r="B7" s="1">
        <v>34.8</v>
      </c>
      <c r="C7" s="1">
        <v>1</v>
      </c>
      <c r="D7" s="2">
        <v>5.088</v>
      </c>
      <c r="E7" s="16">
        <v>34945</v>
      </c>
      <c r="F7" s="1">
        <v>6.8</v>
      </c>
    </row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</sheetData>
  <printOptions/>
  <pageMargins left="0.75" right="0.75" top="1" bottom="1" header="0.5" footer="0.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G3" sqref="G3"/>
      <selection activeCell="A1" sqref="A1"/>
    </sheetView>
  </sheetViews>
  <sheetFormatPr defaultColWidth="11.00390625" defaultRowHeight="12"/>
  <cols>
    <col min="1" max="1" width="8.50390625" style="2" customWidth="1"/>
    <col min="2" max="3" width="8.50390625" style="1" customWidth="1"/>
    <col min="4" max="4" width="8.50390625" style="2" customWidth="1"/>
    <col min="5" max="5" width="10.125" style="16" customWidth="1"/>
    <col min="6" max="6" width="7.50390625" style="3" customWidth="1"/>
    <col min="7" max="16384" width="10.875" style="3" customWidth="1"/>
  </cols>
  <sheetData>
    <row r="1" spans="1:6" s="30" customFormat="1" ht="30.75" customHeight="1">
      <c r="A1" s="28" t="s">
        <v>128</v>
      </c>
      <c r="B1" s="27" t="s">
        <v>125</v>
      </c>
      <c r="C1" s="27" t="s">
        <v>126</v>
      </c>
      <c r="D1" s="28" t="s">
        <v>127</v>
      </c>
      <c r="E1" s="29" t="s">
        <v>129</v>
      </c>
      <c r="F1" s="30" t="s">
        <v>130</v>
      </c>
    </row>
    <row r="2" spans="1:6" ht="12.75">
      <c r="A2" s="2">
        <v>1970.074</v>
      </c>
      <c r="B2" s="1">
        <v>0</v>
      </c>
      <c r="C2" s="1" t="s">
        <v>89</v>
      </c>
      <c r="D2" s="2">
        <v>0</v>
      </c>
      <c r="E2" s="16">
        <v>24133</v>
      </c>
      <c r="F2" s="3" t="s">
        <v>89</v>
      </c>
    </row>
    <row r="3" spans="1:6" ht="12.75">
      <c r="A3" s="2">
        <v>1971.184</v>
      </c>
      <c r="B3" s="1">
        <v>10.7</v>
      </c>
      <c r="C3" s="1">
        <v>1.2</v>
      </c>
      <c r="F3" s="1">
        <f>B3/(A3-1970.074)</f>
        <v>9.639639639640508</v>
      </c>
    </row>
    <row r="4" spans="1:6" ht="12.75">
      <c r="A4" s="2">
        <v>1972.888</v>
      </c>
      <c r="B4" s="1">
        <v>17.7</v>
      </c>
      <c r="C4" s="1">
        <v>2</v>
      </c>
      <c r="F4" s="1">
        <f aca="true" t="shared" si="0" ref="F4:F9">B4/(A4-1970.074)</f>
        <v>6.289978678038713</v>
      </c>
    </row>
    <row r="5" spans="1:6" ht="12.75">
      <c r="A5" s="2">
        <v>1977.104</v>
      </c>
      <c r="B5" s="1">
        <v>30.7</v>
      </c>
      <c r="C5" s="1">
        <v>3.6</v>
      </c>
      <c r="F5" s="1">
        <f t="shared" si="0"/>
        <v>4.36699857752491</v>
      </c>
    </row>
    <row r="6" spans="1:6" ht="12.75">
      <c r="A6" s="2">
        <v>1992.866</v>
      </c>
      <c r="B6" s="1">
        <v>104.6</v>
      </c>
      <c r="C6" s="1">
        <v>2.6</v>
      </c>
      <c r="D6" s="2">
        <v>22.792</v>
      </c>
      <c r="E6" s="16">
        <v>32458</v>
      </c>
      <c r="F6" s="1">
        <f t="shared" si="0"/>
        <v>4.589329589329606</v>
      </c>
    </row>
    <row r="7" spans="1:7" ht="12.75">
      <c r="A7" s="2">
        <v>1997.636</v>
      </c>
      <c r="B7" s="1">
        <v>119</v>
      </c>
      <c r="C7" s="1">
        <v>0.8</v>
      </c>
      <c r="D7" s="2">
        <v>27.562</v>
      </c>
      <c r="E7" s="16">
        <v>34200</v>
      </c>
      <c r="F7" s="1">
        <f t="shared" si="0"/>
        <v>4.317538640156753</v>
      </c>
      <c r="G7" s="1">
        <f>(B7-$B$6)/(A7-$A$6)</f>
        <v>3.0188679245283145</v>
      </c>
    </row>
    <row r="8" spans="1:7" ht="12.75">
      <c r="A8" s="2">
        <v>1998.679</v>
      </c>
      <c r="B8" s="1">
        <v>125</v>
      </c>
      <c r="C8" s="1">
        <v>1</v>
      </c>
      <c r="D8" s="2">
        <v>28.605</v>
      </c>
      <c r="E8" s="16">
        <v>34581</v>
      </c>
      <c r="F8" s="1">
        <f t="shared" si="0"/>
        <v>4.369865408145427</v>
      </c>
      <c r="G8" s="1">
        <f>(B8-$B$6)/(A8-$A$6)</f>
        <v>3.5093755375881037</v>
      </c>
    </row>
    <row r="9" spans="1:7" ht="12.75">
      <c r="A9" s="2">
        <v>1999.677</v>
      </c>
      <c r="B9" s="1">
        <v>129.2</v>
      </c>
      <c r="C9" s="1">
        <v>0.4</v>
      </c>
      <c r="D9" s="2">
        <v>29.603</v>
      </c>
      <c r="E9" s="16">
        <v>34945</v>
      </c>
      <c r="F9" s="1">
        <f t="shared" si="0"/>
        <v>4.364422524744137</v>
      </c>
      <c r="G9" s="1">
        <f>(B9-$B$6)/(A9-$A$6)</f>
        <v>3.611804434003858</v>
      </c>
    </row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</sheetData>
  <printOptions/>
  <pageMargins left="0.75" right="0.75" top="1" bottom="1" header="0.5" footer="0.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selection activeCell="A2" sqref="A2:B7"/>
      <selection activeCell="A1" sqref="A1"/>
    </sheetView>
  </sheetViews>
  <sheetFormatPr defaultColWidth="11.00390625" defaultRowHeight="12"/>
  <cols>
    <col min="1" max="1" width="10.875" style="5" customWidth="1"/>
    <col min="2" max="3" width="10.875" style="4" customWidth="1"/>
    <col min="4" max="4" width="10.875" style="5" customWidth="1"/>
    <col min="5" max="5" width="10.875" style="6" customWidth="1"/>
  </cols>
  <sheetData>
    <row r="1" spans="1:6" ht="12.75">
      <c r="A1" s="2" t="s">
        <v>128</v>
      </c>
      <c r="B1" s="1" t="s">
        <v>125</v>
      </c>
      <c r="C1" s="1" t="s">
        <v>126</v>
      </c>
      <c r="D1" s="2" t="s">
        <v>127</v>
      </c>
      <c r="E1" s="16" t="s">
        <v>129</v>
      </c>
      <c r="F1" s="3" t="s">
        <v>130</v>
      </c>
    </row>
    <row r="2" spans="1:5" ht="12.75">
      <c r="A2" s="5">
        <v>1994.592</v>
      </c>
      <c r="B2" s="4">
        <v>0</v>
      </c>
      <c r="C2" s="4">
        <v>1.3</v>
      </c>
      <c r="D2" s="5">
        <v>0</v>
      </c>
      <c r="E2" s="6">
        <v>33088</v>
      </c>
    </row>
    <row r="3" spans="1:6" ht="12.75">
      <c r="A3" s="5">
        <v>1995.644</v>
      </c>
      <c r="B3" s="4">
        <v>5.9</v>
      </c>
      <c r="C3" s="4">
        <v>2.1</v>
      </c>
      <c r="D3" s="5">
        <v>1.052</v>
      </c>
      <c r="E3" s="6">
        <v>33472</v>
      </c>
      <c r="F3">
        <v>5.6</v>
      </c>
    </row>
    <row r="4" spans="1:6" ht="12.75">
      <c r="A4" s="5">
        <v>1996.634</v>
      </c>
      <c r="B4" s="4">
        <v>7.2</v>
      </c>
      <c r="C4" s="4">
        <v>1</v>
      </c>
      <c r="D4" s="5">
        <v>2.042</v>
      </c>
      <c r="E4" s="6">
        <v>33834</v>
      </c>
      <c r="F4">
        <v>3.5</v>
      </c>
    </row>
    <row r="5" spans="1:6" ht="12.75">
      <c r="A5" s="5">
        <v>1997.633</v>
      </c>
      <c r="B5" s="4">
        <v>14.6</v>
      </c>
      <c r="C5" s="4">
        <v>0.9</v>
      </c>
      <c r="D5" s="5">
        <v>3.041</v>
      </c>
      <c r="E5" s="6">
        <v>34199</v>
      </c>
      <c r="F5">
        <v>4.8</v>
      </c>
    </row>
    <row r="6" spans="1:6" ht="12.75">
      <c r="A6" s="5">
        <v>1998.696</v>
      </c>
      <c r="B6" s="4">
        <v>20.8</v>
      </c>
      <c r="C6" s="4">
        <v>0.9</v>
      </c>
      <c r="D6" s="5">
        <v>4.104</v>
      </c>
      <c r="E6" s="6">
        <v>34587</v>
      </c>
      <c r="F6">
        <v>5.1</v>
      </c>
    </row>
    <row r="7" spans="1:6" ht="12.75">
      <c r="A7" s="5">
        <v>1999.696</v>
      </c>
      <c r="B7" s="4">
        <v>26.1</v>
      </c>
      <c r="C7" s="4">
        <v>0.9</v>
      </c>
      <c r="D7" s="5">
        <v>5.104</v>
      </c>
      <c r="E7" s="6">
        <v>34952</v>
      </c>
      <c r="F7">
        <v>5.1</v>
      </c>
    </row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</sheetData>
  <printOptions/>
  <pageMargins left="0.75" right="0.75" top="1" bottom="1" header="0.5" footer="0.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120"/>
  <sheetViews>
    <sheetView workbookViewId="0" topLeftCell="A59">
      <selection activeCell="A2" sqref="A2:B48"/>
      <selection activeCell="B117" sqref="B117"/>
    </sheetView>
  </sheetViews>
  <sheetFormatPr defaultColWidth="11.00390625" defaultRowHeight="12"/>
  <cols>
    <col min="1" max="1" width="10.875" style="2" customWidth="1"/>
    <col min="2" max="3" width="10.875" style="1" customWidth="1"/>
    <col min="4" max="4" width="10.875" style="2" customWidth="1"/>
    <col min="5" max="5" width="10.875" style="3" customWidth="1"/>
    <col min="6" max="6" width="7.375" style="1" customWidth="1"/>
    <col min="7" max="7" width="7.375" style="3" customWidth="1"/>
    <col min="8" max="16384" width="10.875" style="3" customWidth="1"/>
  </cols>
  <sheetData>
    <row r="1" spans="1:6" ht="12.75">
      <c r="A1" s="2" t="s">
        <v>128</v>
      </c>
      <c r="B1" s="1" t="s">
        <v>125</v>
      </c>
      <c r="C1" s="1" t="s">
        <v>126</v>
      </c>
      <c r="D1" s="2" t="s">
        <v>127</v>
      </c>
      <c r="E1" s="3" t="s">
        <v>129</v>
      </c>
      <c r="F1" s="1" t="s">
        <v>130</v>
      </c>
    </row>
    <row r="2" spans="1:5" ht="15.75" customHeight="1">
      <c r="A2" s="2">
        <v>1979.729</v>
      </c>
      <c r="B2" s="1">
        <v>0</v>
      </c>
      <c r="C2" s="1">
        <v>1.7</v>
      </c>
      <c r="D2" s="2">
        <v>0</v>
      </c>
      <c r="E2" s="16">
        <v>27659</v>
      </c>
    </row>
    <row r="3" spans="1:6" ht="12.75">
      <c r="A3" s="2">
        <v>1979.86</v>
      </c>
      <c r="B3" s="1">
        <v>-2</v>
      </c>
      <c r="C3" s="1">
        <v>3</v>
      </c>
      <c r="D3" s="2">
        <v>0.131</v>
      </c>
      <c r="E3" s="16">
        <v>27707</v>
      </c>
      <c r="F3" s="1">
        <v>-15.3</v>
      </c>
    </row>
    <row r="4" spans="1:6" ht="12.75">
      <c r="A4" s="2">
        <v>1980.15</v>
      </c>
      <c r="B4" s="1">
        <v>-4.4</v>
      </c>
      <c r="C4" s="1">
        <v>1.5</v>
      </c>
      <c r="D4" s="2">
        <v>0.421</v>
      </c>
      <c r="E4" s="16">
        <v>27813</v>
      </c>
      <c r="F4" s="1">
        <v>-10.4</v>
      </c>
    </row>
    <row r="5" spans="1:6" ht="12.75">
      <c r="A5" s="2">
        <v>1980.284</v>
      </c>
      <c r="B5" s="1">
        <v>-4.7</v>
      </c>
      <c r="C5" s="1">
        <v>1.9</v>
      </c>
      <c r="D5" s="2">
        <v>0.555</v>
      </c>
      <c r="E5" s="16">
        <v>27862</v>
      </c>
      <c r="F5" s="1">
        <v>-8.5</v>
      </c>
    </row>
    <row r="6" spans="1:6" ht="12.75">
      <c r="A6" s="2">
        <v>1980.536</v>
      </c>
      <c r="B6" s="1">
        <v>2.2</v>
      </c>
      <c r="C6" s="1">
        <v>2.5</v>
      </c>
      <c r="D6" s="2">
        <v>0.807</v>
      </c>
      <c r="E6" s="16">
        <v>27954</v>
      </c>
      <c r="F6" s="1">
        <v>2.7</v>
      </c>
    </row>
    <row r="7" spans="1:6" ht="12.75">
      <c r="A7" s="2">
        <v>1980.719</v>
      </c>
      <c r="B7" s="1">
        <v>2.7</v>
      </c>
      <c r="C7" s="1">
        <v>2.2</v>
      </c>
      <c r="D7" s="2">
        <v>0.99</v>
      </c>
      <c r="E7" s="16">
        <v>28021</v>
      </c>
      <c r="F7" s="1">
        <v>2.7</v>
      </c>
    </row>
    <row r="8" spans="1:6" ht="12.75">
      <c r="A8" s="2">
        <v>1980.932</v>
      </c>
      <c r="B8" s="1">
        <v>3.7</v>
      </c>
      <c r="C8" s="1">
        <v>2.5</v>
      </c>
      <c r="D8" s="2">
        <v>1.203</v>
      </c>
      <c r="E8" s="16">
        <v>28099</v>
      </c>
      <c r="F8" s="1">
        <v>3.1</v>
      </c>
    </row>
    <row r="9" spans="1:6" ht="12.75">
      <c r="A9" s="2">
        <v>1981.036</v>
      </c>
      <c r="B9" s="1">
        <v>5</v>
      </c>
      <c r="C9" s="1">
        <v>2.9</v>
      </c>
      <c r="D9" s="2">
        <v>1.307</v>
      </c>
      <c r="E9" s="16">
        <v>28137</v>
      </c>
      <c r="F9" s="1">
        <v>3.8</v>
      </c>
    </row>
    <row r="10" spans="1:6" ht="12.75">
      <c r="A10" s="2">
        <v>1981.181</v>
      </c>
      <c r="B10" s="1">
        <v>2.8</v>
      </c>
      <c r="C10" s="1">
        <v>0.9</v>
      </c>
      <c r="D10" s="2">
        <v>1.452</v>
      </c>
      <c r="E10" s="16">
        <v>28190</v>
      </c>
      <c r="F10" s="1">
        <v>1.9</v>
      </c>
    </row>
    <row r="11" spans="1:6" ht="12.75">
      <c r="A11" s="2">
        <v>1981.438</v>
      </c>
      <c r="B11" s="1">
        <v>5.2</v>
      </c>
      <c r="C11" s="1">
        <v>1.5</v>
      </c>
      <c r="D11" s="2">
        <v>1.709</v>
      </c>
      <c r="E11" s="16">
        <v>28284</v>
      </c>
      <c r="F11" s="1">
        <v>3</v>
      </c>
    </row>
    <row r="12" spans="1:6" ht="12.75">
      <c r="A12" s="2">
        <v>1981.597</v>
      </c>
      <c r="B12" s="1">
        <v>5.9</v>
      </c>
      <c r="C12" s="1">
        <v>0.6</v>
      </c>
      <c r="D12" s="2">
        <v>1.868</v>
      </c>
      <c r="E12" s="16">
        <v>28342</v>
      </c>
      <c r="F12" s="1">
        <v>3.2</v>
      </c>
    </row>
    <row r="13" spans="1:6" ht="12.75">
      <c r="A13" s="2">
        <v>1981.929</v>
      </c>
      <c r="B13" s="1">
        <v>9.9</v>
      </c>
      <c r="C13" s="1">
        <v>1.2</v>
      </c>
      <c r="D13" s="2">
        <v>2.2</v>
      </c>
      <c r="E13" s="16">
        <v>28463</v>
      </c>
      <c r="F13" s="1">
        <v>4.5</v>
      </c>
    </row>
    <row r="14" spans="1:6" ht="12.75">
      <c r="A14" s="2">
        <v>1982.082</v>
      </c>
      <c r="B14" s="1">
        <v>9.9</v>
      </c>
      <c r="C14" s="1">
        <v>1.4</v>
      </c>
      <c r="D14" s="2">
        <v>2.353</v>
      </c>
      <c r="E14" s="16">
        <v>28519</v>
      </c>
      <c r="F14" s="1">
        <v>4.2</v>
      </c>
    </row>
    <row r="15" spans="1:6" ht="12.75">
      <c r="A15" s="2">
        <v>1982.197</v>
      </c>
      <c r="B15" s="1">
        <v>10.8</v>
      </c>
      <c r="C15" s="1">
        <v>1</v>
      </c>
      <c r="D15" s="2">
        <v>2.468</v>
      </c>
      <c r="E15" s="16">
        <v>28561</v>
      </c>
      <c r="F15" s="1">
        <v>4.4</v>
      </c>
    </row>
    <row r="16" spans="1:6" ht="12.75">
      <c r="A16" s="2">
        <v>1982.438</v>
      </c>
      <c r="B16" s="1">
        <v>10.8</v>
      </c>
      <c r="C16" s="1">
        <v>0.7</v>
      </c>
      <c r="D16" s="2">
        <v>2.709</v>
      </c>
      <c r="E16" s="16">
        <v>28649</v>
      </c>
      <c r="F16" s="1">
        <v>4</v>
      </c>
    </row>
    <row r="17" spans="1:6" ht="12.75">
      <c r="A17" s="2">
        <v>1982.567</v>
      </c>
      <c r="B17" s="1">
        <v>12.3</v>
      </c>
      <c r="C17" s="1">
        <v>0.7</v>
      </c>
      <c r="D17" s="2">
        <v>2.838</v>
      </c>
      <c r="E17" s="16">
        <v>28696</v>
      </c>
      <c r="F17" s="1">
        <v>4.3</v>
      </c>
    </row>
    <row r="18" spans="1:6" ht="12.75">
      <c r="A18" s="2">
        <v>1982.644</v>
      </c>
      <c r="B18" s="1">
        <v>12</v>
      </c>
      <c r="C18" s="1">
        <v>1</v>
      </c>
      <c r="D18" s="2">
        <v>2.915</v>
      </c>
      <c r="E18" s="16">
        <v>28724</v>
      </c>
      <c r="F18" s="1">
        <v>4.1</v>
      </c>
    </row>
    <row r="19" spans="1:6" ht="12.75">
      <c r="A19" s="2">
        <v>1982.91</v>
      </c>
      <c r="B19" s="1">
        <v>16.4</v>
      </c>
      <c r="C19" s="1">
        <v>1.2</v>
      </c>
      <c r="D19" s="2">
        <v>3.181</v>
      </c>
      <c r="E19" s="16">
        <v>28821</v>
      </c>
      <c r="F19" s="1">
        <v>5.2</v>
      </c>
    </row>
    <row r="20" spans="1:6" ht="12.75">
      <c r="A20" s="2">
        <v>1983.047</v>
      </c>
      <c r="B20" s="1">
        <v>16.6</v>
      </c>
      <c r="C20" s="1">
        <v>0.9</v>
      </c>
      <c r="D20" s="2">
        <v>3.318</v>
      </c>
      <c r="E20" s="16">
        <v>28871</v>
      </c>
      <c r="F20" s="1">
        <v>5</v>
      </c>
    </row>
    <row r="21" spans="1:6" ht="12.75">
      <c r="A21" s="2">
        <v>1983.386</v>
      </c>
      <c r="B21" s="1">
        <v>14.7</v>
      </c>
      <c r="C21" s="1">
        <v>1.5</v>
      </c>
      <c r="D21" s="2">
        <v>3.657</v>
      </c>
      <c r="E21" s="16">
        <v>28995</v>
      </c>
      <c r="F21" s="1">
        <v>4</v>
      </c>
    </row>
    <row r="22" spans="1:6" ht="12.75">
      <c r="A22" s="2">
        <v>1983.444</v>
      </c>
      <c r="B22" s="1">
        <v>16.1</v>
      </c>
      <c r="C22" s="1">
        <v>0.7</v>
      </c>
      <c r="D22" s="2">
        <v>3.715</v>
      </c>
      <c r="E22" s="16">
        <v>29016</v>
      </c>
      <c r="F22" s="1">
        <v>4.3</v>
      </c>
    </row>
    <row r="23" spans="1:6" ht="12.75">
      <c r="A23" s="2">
        <v>1983.597</v>
      </c>
      <c r="B23" s="1">
        <v>17.6</v>
      </c>
      <c r="C23" s="1">
        <v>1.1</v>
      </c>
      <c r="D23" s="2">
        <v>3.868</v>
      </c>
      <c r="E23" s="16">
        <v>29072</v>
      </c>
      <c r="F23" s="1">
        <v>4.5</v>
      </c>
    </row>
    <row r="24" spans="1:6" ht="12.75">
      <c r="A24" s="2">
        <v>1983.847</v>
      </c>
      <c r="B24" s="1">
        <v>19.1</v>
      </c>
      <c r="C24" s="1">
        <v>1.4</v>
      </c>
      <c r="D24" s="2">
        <v>4.118</v>
      </c>
      <c r="E24" s="16">
        <v>29163</v>
      </c>
      <c r="F24" s="1">
        <v>4.6</v>
      </c>
    </row>
    <row r="25" spans="1:6" ht="12.75">
      <c r="A25" s="2">
        <v>1984.098</v>
      </c>
      <c r="B25" s="1">
        <v>18.5</v>
      </c>
      <c r="C25" s="1">
        <v>1.4</v>
      </c>
      <c r="D25" s="2">
        <v>4.369</v>
      </c>
      <c r="E25" s="16">
        <v>29255</v>
      </c>
      <c r="F25" s="1">
        <v>4.2</v>
      </c>
    </row>
    <row r="26" spans="1:6" ht="12.75">
      <c r="A26" s="2">
        <v>1984.35</v>
      </c>
      <c r="B26" s="1">
        <v>20.5</v>
      </c>
      <c r="C26" s="1">
        <v>1</v>
      </c>
      <c r="D26" s="2">
        <v>4.621</v>
      </c>
      <c r="E26" s="16">
        <v>29347</v>
      </c>
      <c r="F26" s="1">
        <v>4.4</v>
      </c>
    </row>
    <row r="27" spans="1:6" ht="12.75">
      <c r="A27" s="2">
        <v>1984.44</v>
      </c>
      <c r="B27" s="1">
        <v>22.4</v>
      </c>
      <c r="C27" s="1">
        <v>0.4</v>
      </c>
      <c r="D27" s="2">
        <v>4.711</v>
      </c>
      <c r="E27" s="16">
        <v>29380</v>
      </c>
      <c r="F27" s="1">
        <v>4.8</v>
      </c>
    </row>
    <row r="28" spans="1:6" ht="12.75">
      <c r="A28" s="2">
        <v>1984.593</v>
      </c>
      <c r="B28" s="1">
        <v>22.7</v>
      </c>
      <c r="C28" s="1">
        <v>1.8</v>
      </c>
      <c r="D28" s="2">
        <v>4.864</v>
      </c>
      <c r="E28" s="16">
        <v>29436</v>
      </c>
      <c r="F28" s="1">
        <v>4.7</v>
      </c>
    </row>
    <row r="29" spans="1:6" ht="12.75">
      <c r="A29" s="2">
        <v>1984.765</v>
      </c>
      <c r="B29" s="1">
        <v>22.4</v>
      </c>
      <c r="C29" s="1">
        <v>0.3</v>
      </c>
      <c r="D29" s="2">
        <v>5.036</v>
      </c>
      <c r="E29" s="16">
        <v>29499</v>
      </c>
      <c r="F29" s="1">
        <v>4.4</v>
      </c>
    </row>
    <row r="30" spans="1:6" ht="12.75">
      <c r="A30" s="2">
        <v>1984.918</v>
      </c>
      <c r="B30" s="1">
        <v>23.4</v>
      </c>
      <c r="C30" s="1">
        <v>0.4</v>
      </c>
      <c r="D30" s="2">
        <v>5.189</v>
      </c>
      <c r="E30" s="16">
        <v>29555</v>
      </c>
      <c r="F30" s="1">
        <v>4.5</v>
      </c>
    </row>
    <row r="31" spans="1:6" ht="12.75">
      <c r="A31" s="2">
        <v>1985.093</v>
      </c>
      <c r="B31" s="1">
        <v>22.7</v>
      </c>
      <c r="C31" s="1">
        <v>0.8</v>
      </c>
      <c r="D31" s="2">
        <v>5.364</v>
      </c>
      <c r="E31" s="16">
        <v>29619</v>
      </c>
      <c r="F31" s="1">
        <v>4.2</v>
      </c>
    </row>
    <row r="32" spans="1:6" ht="12.75">
      <c r="A32" s="2">
        <v>1985.326</v>
      </c>
      <c r="B32" s="1">
        <v>25.3</v>
      </c>
      <c r="C32" s="1">
        <v>0.6</v>
      </c>
      <c r="D32" s="2">
        <v>5.597</v>
      </c>
      <c r="E32" s="16">
        <v>29704</v>
      </c>
      <c r="F32" s="1">
        <v>4.5</v>
      </c>
    </row>
    <row r="33" spans="1:6" ht="12.75">
      <c r="A33" s="2">
        <v>1985.499</v>
      </c>
      <c r="B33" s="1">
        <v>26.7</v>
      </c>
      <c r="C33" s="1">
        <v>0.8</v>
      </c>
      <c r="D33" s="2">
        <v>5.77</v>
      </c>
      <c r="E33" s="16">
        <v>29767</v>
      </c>
      <c r="F33" s="1">
        <v>4.6</v>
      </c>
    </row>
    <row r="34" spans="1:6" ht="12.75">
      <c r="A34" s="2">
        <v>1985.723</v>
      </c>
      <c r="B34" s="1">
        <v>28.7</v>
      </c>
      <c r="C34" s="1">
        <v>0.1</v>
      </c>
      <c r="D34" s="2">
        <v>5.994</v>
      </c>
      <c r="E34" s="16">
        <v>29849</v>
      </c>
      <c r="F34" s="1">
        <v>4.8</v>
      </c>
    </row>
    <row r="35" spans="1:6" ht="12.75">
      <c r="A35" s="2">
        <v>1985.951</v>
      </c>
      <c r="B35" s="1">
        <v>28.3</v>
      </c>
      <c r="C35" s="1">
        <v>0.8</v>
      </c>
      <c r="D35" s="2">
        <v>6.222</v>
      </c>
      <c r="E35" s="16">
        <v>29932</v>
      </c>
      <c r="F35" s="1">
        <v>4.5</v>
      </c>
    </row>
    <row r="36" spans="1:6" ht="12.75">
      <c r="A36" s="2">
        <v>1986.186</v>
      </c>
      <c r="B36" s="1">
        <v>30.3</v>
      </c>
      <c r="C36" s="1">
        <v>0.3</v>
      </c>
      <c r="D36" s="2">
        <v>6.457</v>
      </c>
      <c r="E36" s="16">
        <v>30018</v>
      </c>
      <c r="F36" s="1">
        <v>4.7</v>
      </c>
    </row>
    <row r="37" spans="1:6" ht="12.75">
      <c r="A37" s="2">
        <v>1986.247</v>
      </c>
      <c r="B37" s="1">
        <v>30.1</v>
      </c>
      <c r="C37" s="1">
        <v>0.5</v>
      </c>
      <c r="D37" s="2">
        <v>6.518</v>
      </c>
      <c r="E37" s="16">
        <v>30040</v>
      </c>
      <c r="F37" s="1">
        <v>4.6</v>
      </c>
    </row>
    <row r="38" spans="1:6" ht="12.75">
      <c r="A38" s="2">
        <v>1986.321</v>
      </c>
      <c r="B38" s="1">
        <v>29.4</v>
      </c>
      <c r="C38" s="1">
        <v>0.8</v>
      </c>
      <c r="D38" s="2">
        <v>6.592</v>
      </c>
      <c r="E38" s="16">
        <v>30067</v>
      </c>
      <c r="F38" s="1">
        <v>4.5</v>
      </c>
    </row>
    <row r="39" spans="1:6" ht="12.75">
      <c r="A39" s="2">
        <v>1986.422</v>
      </c>
      <c r="B39" s="1">
        <v>32.8</v>
      </c>
      <c r="C39" s="1">
        <v>1.6</v>
      </c>
      <c r="D39" s="2">
        <v>6.693</v>
      </c>
      <c r="E39" s="16">
        <v>30104</v>
      </c>
      <c r="F39" s="1">
        <v>4.9</v>
      </c>
    </row>
    <row r="40" spans="1:6" ht="12.75">
      <c r="A40" s="2">
        <v>1986.532</v>
      </c>
      <c r="B40" s="1">
        <v>31</v>
      </c>
      <c r="C40" s="1">
        <v>1</v>
      </c>
      <c r="D40" s="2">
        <v>6.803</v>
      </c>
      <c r="E40" s="16">
        <v>30144</v>
      </c>
      <c r="F40" s="1">
        <v>4.6</v>
      </c>
    </row>
    <row r="41" spans="1:6" ht="12.75">
      <c r="A41" s="2">
        <v>1986.682</v>
      </c>
      <c r="B41" s="1">
        <v>28.4</v>
      </c>
      <c r="C41" s="1">
        <v>1.1</v>
      </c>
      <c r="D41" s="2">
        <v>6.953</v>
      </c>
      <c r="E41" s="16">
        <v>30199</v>
      </c>
      <c r="F41" s="1">
        <v>4.1</v>
      </c>
    </row>
    <row r="42" spans="1:6" ht="12.75">
      <c r="A42" s="2">
        <v>1986.816</v>
      </c>
      <c r="B42" s="1">
        <v>30.4</v>
      </c>
      <c r="C42" s="1">
        <v>1.7</v>
      </c>
      <c r="D42" s="2">
        <v>7.087</v>
      </c>
      <c r="E42" s="16">
        <v>30248</v>
      </c>
      <c r="F42" s="1">
        <v>4.3</v>
      </c>
    </row>
    <row r="43" spans="1:6" ht="12.75">
      <c r="A43" s="2">
        <v>1986.951</v>
      </c>
      <c r="B43" s="1">
        <v>29.9</v>
      </c>
      <c r="C43" s="1">
        <v>1.1</v>
      </c>
      <c r="D43" s="2">
        <v>7.222</v>
      </c>
      <c r="E43" s="16">
        <v>30297</v>
      </c>
      <c r="F43" s="1">
        <v>4.1</v>
      </c>
    </row>
    <row r="44" spans="1:6" ht="12.75">
      <c r="A44" s="2">
        <v>1987.238</v>
      </c>
      <c r="B44" s="1">
        <v>34.2</v>
      </c>
      <c r="C44" s="1">
        <v>1.9</v>
      </c>
      <c r="D44" s="2">
        <v>7.509</v>
      </c>
      <c r="E44" s="16">
        <v>30402</v>
      </c>
      <c r="F44" s="1">
        <v>4.6</v>
      </c>
    </row>
    <row r="45" spans="1:6" ht="12.75">
      <c r="A45" s="2">
        <v>1987.356</v>
      </c>
      <c r="B45" s="1">
        <v>36</v>
      </c>
      <c r="C45" s="1">
        <v>2.3</v>
      </c>
      <c r="D45" s="2">
        <v>7.627</v>
      </c>
      <c r="E45" s="16">
        <v>30445</v>
      </c>
      <c r="F45" s="1">
        <v>4.7</v>
      </c>
    </row>
    <row r="46" spans="1:6" ht="12.75">
      <c r="A46" s="2">
        <v>1987.526</v>
      </c>
      <c r="B46" s="1">
        <v>32.2</v>
      </c>
      <c r="C46" s="1">
        <v>1</v>
      </c>
      <c r="D46" s="2">
        <v>7.797</v>
      </c>
      <c r="E46" s="16">
        <v>30507</v>
      </c>
      <c r="F46" s="1">
        <v>4.1</v>
      </c>
    </row>
    <row r="47" spans="1:6" ht="12.75">
      <c r="A47" s="2">
        <v>1987.852</v>
      </c>
      <c r="B47" s="1">
        <v>33.2</v>
      </c>
      <c r="C47" s="1">
        <v>1.5</v>
      </c>
      <c r="D47" s="2">
        <v>8.123</v>
      </c>
      <c r="E47" s="16">
        <v>30626</v>
      </c>
      <c r="F47" s="1">
        <v>4.1</v>
      </c>
    </row>
    <row r="48" spans="1:6" ht="12.75">
      <c r="A48" s="2">
        <v>1988.066</v>
      </c>
      <c r="B48" s="1">
        <v>35.9</v>
      </c>
      <c r="C48" s="1">
        <v>1.1</v>
      </c>
      <c r="D48" s="2">
        <v>8.337</v>
      </c>
      <c r="E48" s="16">
        <v>30704</v>
      </c>
      <c r="F48" s="1">
        <v>4.3</v>
      </c>
    </row>
    <row r="49" spans="1:6" ht="12.75">
      <c r="A49" s="2">
        <v>1988.292</v>
      </c>
      <c r="B49" s="1">
        <v>36.2</v>
      </c>
      <c r="C49" s="1">
        <v>1</v>
      </c>
      <c r="D49" s="2">
        <v>8.563</v>
      </c>
      <c r="E49" s="16">
        <v>30787</v>
      </c>
      <c r="F49" s="1">
        <v>4.2</v>
      </c>
    </row>
    <row r="50" spans="1:6" ht="12.75">
      <c r="A50" s="2">
        <v>1988.41</v>
      </c>
      <c r="B50" s="1">
        <v>37.4</v>
      </c>
      <c r="C50" s="1">
        <v>1</v>
      </c>
      <c r="D50" s="2">
        <v>8.681</v>
      </c>
      <c r="E50" s="16">
        <v>30830</v>
      </c>
      <c r="F50" s="1">
        <v>4.3</v>
      </c>
    </row>
    <row r="51" spans="1:6" ht="12.75">
      <c r="A51" s="2">
        <v>1988.445</v>
      </c>
      <c r="B51" s="1">
        <v>36</v>
      </c>
      <c r="C51" s="1">
        <v>1.2</v>
      </c>
      <c r="D51" s="2">
        <v>8.716</v>
      </c>
      <c r="E51" s="16">
        <v>30843</v>
      </c>
      <c r="F51" s="1">
        <v>4.1</v>
      </c>
    </row>
    <row r="52" spans="1:6" ht="12.75">
      <c r="A52" s="2">
        <v>1988.598</v>
      </c>
      <c r="B52" s="1">
        <v>37.9</v>
      </c>
      <c r="C52" s="1">
        <v>1.4</v>
      </c>
      <c r="D52" s="2">
        <v>8.869</v>
      </c>
      <c r="E52" s="16">
        <v>30899</v>
      </c>
      <c r="F52" s="1">
        <v>4.3</v>
      </c>
    </row>
    <row r="53" spans="1:6" ht="12.75">
      <c r="A53" s="2">
        <v>1988.809</v>
      </c>
      <c r="B53" s="1">
        <v>37</v>
      </c>
      <c r="C53" s="1">
        <v>0.7</v>
      </c>
      <c r="D53" s="2">
        <v>9.08</v>
      </c>
      <c r="E53" s="16">
        <v>30976</v>
      </c>
      <c r="F53" s="1">
        <v>4.1</v>
      </c>
    </row>
    <row r="54" spans="1:6" ht="12.75">
      <c r="A54" s="2">
        <v>1988.945</v>
      </c>
      <c r="B54" s="1">
        <v>36.6</v>
      </c>
      <c r="C54" s="1">
        <v>1</v>
      </c>
      <c r="D54" s="2">
        <v>9.216</v>
      </c>
      <c r="E54" s="16">
        <v>31026</v>
      </c>
      <c r="F54" s="1">
        <v>4</v>
      </c>
    </row>
    <row r="55" spans="1:6" ht="12.75">
      <c r="A55" s="2">
        <v>1989.118</v>
      </c>
      <c r="B55" s="1">
        <v>42.8</v>
      </c>
      <c r="C55" s="1">
        <v>1</v>
      </c>
      <c r="D55" s="2">
        <v>9.389</v>
      </c>
      <c r="E55" s="16">
        <v>31089</v>
      </c>
      <c r="F55" s="1">
        <v>4.6</v>
      </c>
    </row>
    <row r="56" spans="1:6" ht="12.75">
      <c r="A56" s="2">
        <v>1989.249</v>
      </c>
      <c r="B56" s="1">
        <v>45.3</v>
      </c>
      <c r="C56" s="1">
        <v>1.6</v>
      </c>
      <c r="D56" s="2">
        <v>9.52</v>
      </c>
      <c r="E56" s="16">
        <v>31137</v>
      </c>
      <c r="F56" s="1">
        <v>4.8</v>
      </c>
    </row>
    <row r="57" spans="1:6" ht="12.75">
      <c r="A57" s="2">
        <v>1989.441</v>
      </c>
      <c r="B57" s="1">
        <v>46.6</v>
      </c>
      <c r="C57" s="1">
        <v>0.6</v>
      </c>
      <c r="D57" s="2">
        <v>9.712</v>
      </c>
      <c r="E57" s="16">
        <v>31207</v>
      </c>
      <c r="F57" s="1">
        <v>4.8</v>
      </c>
    </row>
    <row r="58" spans="1:6" ht="12.75">
      <c r="A58" s="2">
        <v>1989.595</v>
      </c>
      <c r="B58" s="1">
        <v>45.3</v>
      </c>
      <c r="C58" s="1">
        <v>1.2</v>
      </c>
      <c r="D58" s="2">
        <v>9.866</v>
      </c>
      <c r="E58" s="16">
        <v>31263</v>
      </c>
      <c r="F58" s="1">
        <v>4.6</v>
      </c>
    </row>
    <row r="59" spans="1:6" ht="12.75">
      <c r="A59" s="2">
        <v>1989.808</v>
      </c>
      <c r="B59" s="1">
        <v>44.7</v>
      </c>
      <c r="C59" s="1">
        <v>0.6</v>
      </c>
      <c r="D59" s="2">
        <v>10.079</v>
      </c>
      <c r="E59" s="16">
        <v>31341</v>
      </c>
      <c r="F59" s="1">
        <v>4.4</v>
      </c>
    </row>
    <row r="60" spans="1:7" ht="12.75">
      <c r="A60" s="2">
        <v>1989.997</v>
      </c>
      <c r="B60" s="1">
        <v>45.9</v>
      </c>
      <c r="C60" s="1">
        <v>1.3</v>
      </c>
      <c r="D60" s="2">
        <v>10.268</v>
      </c>
      <c r="E60" s="16">
        <v>31410</v>
      </c>
      <c r="F60" s="1">
        <v>4.5</v>
      </c>
      <c r="G60" s="1">
        <f aca="true" t="shared" si="0" ref="G60:G91">(B60-$B$59)/(A60-$A$59)</f>
        <v>6.349206349203699</v>
      </c>
    </row>
    <row r="61" spans="1:7" ht="12.75">
      <c r="A61" s="2">
        <v>1990.112</v>
      </c>
      <c r="B61" s="1">
        <v>46.3</v>
      </c>
      <c r="C61" s="1">
        <v>0.9</v>
      </c>
      <c r="D61" s="2">
        <v>10.383</v>
      </c>
      <c r="E61" s="16">
        <v>31452</v>
      </c>
      <c r="F61" s="1">
        <v>4.5</v>
      </c>
      <c r="G61" s="1">
        <f t="shared" si="0"/>
        <v>5.263157894735312</v>
      </c>
    </row>
    <row r="62" spans="1:7" ht="12.75">
      <c r="A62" s="2">
        <v>1990.227</v>
      </c>
      <c r="B62" s="1">
        <v>47</v>
      </c>
      <c r="C62" s="1">
        <v>0.4</v>
      </c>
      <c r="D62" s="2">
        <v>10.498</v>
      </c>
      <c r="E62" s="16">
        <v>31494</v>
      </c>
      <c r="F62" s="1">
        <v>4.5</v>
      </c>
      <c r="G62" s="1">
        <f t="shared" si="0"/>
        <v>5.489260143196821</v>
      </c>
    </row>
    <row r="63" spans="1:7" ht="12.75">
      <c r="A63" s="2">
        <v>1990.342</v>
      </c>
      <c r="B63" s="1">
        <v>51.9</v>
      </c>
      <c r="C63" s="1">
        <v>1.2</v>
      </c>
      <c r="D63" s="2">
        <v>10.613</v>
      </c>
      <c r="E63" s="16">
        <v>31536</v>
      </c>
      <c r="F63" s="1">
        <v>4.9</v>
      </c>
      <c r="G63" s="1">
        <f t="shared" si="0"/>
        <v>13.483146067413058</v>
      </c>
    </row>
    <row r="64" spans="1:7" ht="12.75">
      <c r="A64" s="2">
        <v>1990.496</v>
      </c>
      <c r="B64" s="1">
        <v>50.1</v>
      </c>
      <c r="C64" s="1">
        <v>1</v>
      </c>
      <c r="D64" s="2">
        <v>10.767</v>
      </c>
      <c r="E64" s="16">
        <v>31592</v>
      </c>
      <c r="F64" s="1">
        <v>4.7</v>
      </c>
      <c r="G64" s="1">
        <f t="shared" si="0"/>
        <v>7.848837209301162</v>
      </c>
    </row>
    <row r="65" spans="1:7" ht="12.75">
      <c r="A65" s="2">
        <v>1990.575</v>
      </c>
      <c r="B65" s="1">
        <v>49.4</v>
      </c>
      <c r="C65" s="1">
        <v>1.2</v>
      </c>
      <c r="D65" s="2">
        <v>10.846</v>
      </c>
      <c r="E65" s="16">
        <v>31621</v>
      </c>
      <c r="F65" s="1">
        <v>4.6</v>
      </c>
      <c r="G65" s="1">
        <f t="shared" si="0"/>
        <v>6.127770534549769</v>
      </c>
    </row>
    <row r="66" spans="1:7" ht="12.75">
      <c r="A66" s="2">
        <v>1990.701</v>
      </c>
      <c r="B66" s="1">
        <v>47.9</v>
      </c>
      <c r="C66" s="1">
        <v>1.2</v>
      </c>
      <c r="D66" s="2">
        <v>10.972</v>
      </c>
      <c r="E66" s="16">
        <v>31667</v>
      </c>
      <c r="F66" s="1">
        <v>4.4</v>
      </c>
      <c r="G66" s="1">
        <f t="shared" si="0"/>
        <v>3.583426651735601</v>
      </c>
    </row>
    <row r="67" spans="1:7" ht="12.75">
      <c r="A67" s="2">
        <v>1990.805</v>
      </c>
      <c r="B67" s="1">
        <v>50</v>
      </c>
      <c r="C67" s="1">
        <v>1.4</v>
      </c>
      <c r="D67" s="2">
        <v>11.076</v>
      </c>
      <c r="E67" s="16">
        <v>31705</v>
      </c>
      <c r="F67" s="1">
        <v>4.5</v>
      </c>
      <c r="G67" s="1">
        <f t="shared" si="0"/>
        <v>5.3159478435302105</v>
      </c>
    </row>
    <row r="68" spans="1:7" ht="12.75">
      <c r="A68" s="2">
        <v>1991.049</v>
      </c>
      <c r="B68" s="1">
        <v>45.9</v>
      </c>
      <c r="C68" s="1">
        <v>1.6</v>
      </c>
      <c r="D68" s="2">
        <v>11.32</v>
      </c>
      <c r="E68" s="16">
        <v>31794</v>
      </c>
      <c r="F68" s="1">
        <v>4.1</v>
      </c>
      <c r="G68" s="1">
        <f t="shared" si="0"/>
        <v>0.966962127316688</v>
      </c>
    </row>
    <row r="69" spans="1:7" ht="12.75">
      <c r="A69" s="2">
        <v>1991.241</v>
      </c>
      <c r="B69" s="1">
        <v>48.8</v>
      </c>
      <c r="C69" s="1">
        <v>0.4</v>
      </c>
      <c r="D69" s="2">
        <v>11.512</v>
      </c>
      <c r="E69" s="16">
        <v>31864</v>
      </c>
      <c r="F69" s="1">
        <v>4.2</v>
      </c>
      <c r="G69" s="1">
        <f t="shared" si="0"/>
        <v>2.861130495464072</v>
      </c>
    </row>
    <row r="70" spans="1:7" ht="12.75">
      <c r="A70" s="2">
        <v>1991.359</v>
      </c>
      <c r="B70" s="1">
        <v>51.9</v>
      </c>
      <c r="C70" s="1">
        <v>1</v>
      </c>
      <c r="D70" s="2">
        <v>11.63</v>
      </c>
      <c r="E70" s="16">
        <v>31907</v>
      </c>
      <c r="F70" s="1">
        <v>4.5</v>
      </c>
      <c r="G70" s="1">
        <f t="shared" si="0"/>
        <v>4.642166344294208</v>
      </c>
    </row>
    <row r="71" spans="1:7" ht="12.75">
      <c r="A71" s="2">
        <v>1991.668</v>
      </c>
      <c r="B71" s="1">
        <v>51.3</v>
      </c>
      <c r="C71" s="1">
        <v>1.1</v>
      </c>
      <c r="D71" s="2">
        <v>11.939</v>
      </c>
      <c r="E71" s="16">
        <v>32020</v>
      </c>
      <c r="F71" s="1">
        <v>4.3</v>
      </c>
      <c r="G71" s="1">
        <f t="shared" si="0"/>
        <v>3.5483870967743814</v>
      </c>
    </row>
    <row r="72" spans="1:7" ht="12.75">
      <c r="A72" s="2">
        <v>1991.858</v>
      </c>
      <c r="B72" s="1">
        <v>53.5</v>
      </c>
      <c r="C72" s="1">
        <v>1.4</v>
      </c>
      <c r="D72" s="2">
        <v>12.129</v>
      </c>
      <c r="E72" s="16">
        <v>32089</v>
      </c>
      <c r="F72" s="1">
        <v>4.4</v>
      </c>
      <c r="G72" s="1">
        <f t="shared" si="0"/>
        <v>4.292682926829362</v>
      </c>
    </row>
    <row r="73" spans="1:7" ht="12.75">
      <c r="A73" s="2">
        <v>1992.046</v>
      </c>
      <c r="B73" s="1">
        <v>52.8</v>
      </c>
      <c r="C73" s="1">
        <v>1</v>
      </c>
      <c r="D73" s="2">
        <v>12.317</v>
      </c>
      <c r="E73" s="16">
        <v>32158</v>
      </c>
      <c r="F73" s="1">
        <v>4.3</v>
      </c>
      <c r="G73" s="1">
        <f t="shared" si="0"/>
        <v>3.6193029490615687</v>
      </c>
    </row>
    <row r="74" spans="1:7" ht="12.75">
      <c r="A74" s="2">
        <v>1992.24</v>
      </c>
      <c r="B74" s="1">
        <v>59.1</v>
      </c>
      <c r="C74" s="1">
        <v>1.2</v>
      </c>
      <c r="D74" s="2">
        <v>12.511</v>
      </c>
      <c r="E74" s="16">
        <v>32229</v>
      </c>
      <c r="F74" s="1">
        <v>4.7</v>
      </c>
      <c r="G74" s="1">
        <f t="shared" si="0"/>
        <v>5.921052631578907</v>
      </c>
    </row>
    <row r="75" spans="1:7" ht="12.75">
      <c r="A75" s="2">
        <v>1992.415</v>
      </c>
      <c r="B75" s="1">
        <v>59.6</v>
      </c>
      <c r="C75" s="1">
        <v>0.6</v>
      </c>
      <c r="D75" s="2">
        <v>12.686</v>
      </c>
      <c r="E75" s="16">
        <v>32293</v>
      </c>
      <c r="F75" s="1">
        <v>4.7</v>
      </c>
      <c r="G75" s="1">
        <f t="shared" si="0"/>
        <v>5.715381664748817</v>
      </c>
    </row>
    <row r="76" spans="1:7" ht="12.75">
      <c r="A76" s="2">
        <v>1992.568</v>
      </c>
      <c r="B76" s="1">
        <v>60.4</v>
      </c>
      <c r="C76" s="1">
        <v>1.2</v>
      </c>
      <c r="D76" s="2">
        <v>12.839</v>
      </c>
      <c r="E76" s="16">
        <v>32349</v>
      </c>
      <c r="F76" s="1">
        <v>4.7</v>
      </c>
      <c r="G76" s="1">
        <f t="shared" si="0"/>
        <v>5.688405797101466</v>
      </c>
    </row>
    <row r="77" spans="1:7" ht="12.75">
      <c r="A77" s="2">
        <v>1992.74</v>
      </c>
      <c r="B77" s="1">
        <v>58.2</v>
      </c>
      <c r="C77" s="1">
        <v>1.6</v>
      </c>
      <c r="D77" s="2">
        <v>13.011</v>
      </c>
      <c r="E77" s="16">
        <v>32412</v>
      </c>
      <c r="F77" s="1">
        <v>4.5</v>
      </c>
      <c r="G77" s="1">
        <f t="shared" si="0"/>
        <v>4.604365620736673</v>
      </c>
    </row>
    <row r="78" spans="1:7" ht="12.75">
      <c r="A78" s="2">
        <v>1992.891</v>
      </c>
      <c r="B78" s="1">
        <v>61</v>
      </c>
      <c r="C78" s="1">
        <v>1.4</v>
      </c>
      <c r="D78" s="2">
        <v>13.162</v>
      </c>
      <c r="E78" s="16">
        <v>32467</v>
      </c>
      <c r="F78" s="1">
        <v>4.6</v>
      </c>
      <c r="G78" s="1">
        <f t="shared" si="0"/>
        <v>5.287058060330702</v>
      </c>
    </row>
    <row r="79" spans="1:7" ht="12.75">
      <c r="A79" s="2">
        <v>1993.041</v>
      </c>
      <c r="B79" s="1">
        <v>61.6</v>
      </c>
      <c r="C79" s="1">
        <v>1.6</v>
      </c>
      <c r="D79" s="2">
        <v>13.312</v>
      </c>
      <c r="E79" s="16">
        <v>32522</v>
      </c>
      <c r="F79" s="1">
        <v>4.6</v>
      </c>
      <c r="G79" s="1">
        <f t="shared" si="0"/>
        <v>5.227343025054214</v>
      </c>
    </row>
    <row r="80" spans="1:7" ht="12.75">
      <c r="A80" s="2">
        <v>1993.178</v>
      </c>
      <c r="B80" s="1">
        <v>61.7</v>
      </c>
      <c r="C80" s="1">
        <v>1.2</v>
      </c>
      <c r="D80" s="2">
        <v>13.449</v>
      </c>
      <c r="E80" s="16">
        <v>32572</v>
      </c>
      <c r="F80" s="1">
        <v>4.6</v>
      </c>
      <c r="G80" s="1">
        <f t="shared" si="0"/>
        <v>5.0445103857564995</v>
      </c>
    </row>
    <row r="81" spans="1:7" ht="12.75">
      <c r="A81" s="2">
        <v>1993.351</v>
      </c>
      <c r="B81" s="1">
        <v>60.7</v>
      </c>
      <c r="C81" s="1">
        <v>1.9</v>
      </c>
      <c r="D81" s="2">
        <v>13.622</v>
      </c>
      <c r="E81" s="16">
        <v>32635</v>
      </c>
      <c r="F81" s="1">
        <v>4.5</v>
      </c>
      <c r="G81" s="1">
        <f t="shared" si="0"/>
        <v>4.51594693762333</v>
      </c>
    </row>
    <row r="82" spans="1:7" ht="12.75">
      <c r="A82" s="2">
        <v>1993.438</v>
      </c>
      <c r="B82" s="1">
        <v>62.5</v>
      </c>
      <c r="C82" s="1">
        <v>1.5</v>
      </c>
      <c r="D82" s="2">
        <v>13.709</v>
      </c>
      <c r="E82" s="16">
        <v>32667</v>
      </c>
      <c r="F82" s="1">
        <v>4.6</v>
      </c>
      <c r="G82" s="1">
        <f t="shared" si="0"/>
        <v>4.903581267217483</v>
      </c>
    </row>
    <row r="83" spans="1:7" ht="12.75">
      <c r="A83" s="2">
        <v>1993.638</v>
      </c>
      <c r="B83" s="1">
        <v>64.1</v>
      </c>
      <c r="C83" s="1">
        <v>0.9</v>
      </c>
      <c r="D83" s="2">
        <v>13.909</v>
      </c>
      <c r="E83" s="16">
        <v>32740</v>
      </c>
      <c r="F83" s="1">
        <v>4.6</v>
      </c>
      <c r="G83" s="1">
        <f t="shared" si="0"/>
        <v>5.0652741514361255</v>
      </c>
    </row>
    <row r="84" spans="1:7" ht="12.75">
      <c r="A84" s="2">
        <v>1993.773</v>
      </c>
      <c r="B84" s="1">
        <v>65.6</v>
      </c>
      <c r="C84" s="1">
        <v>1.3</v>
      </c>
      <c r="D84" s="2">
        <v>14.044</v>
      </c>
      <c r="E84" s="16">
        <v>32789</v>
      </c>
      <c r="F84" s="1">
        <v>4.7</v>
      </c>
      <c r="G84" s="1">
        <f t="shared" si="0"/>
        <v>5.271122320302755</v>
      </c>
    </row>
    <row r="85" spans="1:7" ht="12.75">
      <c r="A85" s="2">
        <v>1993.962</v>
      </c>
      <c r="B85" s="1">
        <v>66.9</v>
      </c>
      <c r="C85" s="1">
        <v>4.7</v>
      </c>
      <c r="D85" s="2">
        <v>14.233</v>
      </c>
      <c r="E85" s="16">
        <v>32858</v>
      </c>
      <c r="F85" s="1">
        <v>4.7</v>
      </c>
      <c r="G85" s="1">
        <f t="shared" si="0"/>
        <v>5.3442465093885465</v>
      </c>
    </row>
    <row r="86" spans="1:7" ht="12.75">
      <c r="A86" s="2">
        <v>1994.159</v>
      </c>
      <c r="B86" s="1">
        <v>71.5</v>
      </c>
      <c r="C86" s="1">
        <v>1.4</v>
      </c>
      <c r="D86" s="2">
        <v>14.43</v>
      </c>
      <c r="E86" s="16">
        <v>32930</v>
      </c>
      <c r="F86" s="1">
        <v>5</v>
      </c>
      <c r="G86" s="1">
        <f t="shared" si="0"/>
        <v>6.159503562399288</v>
      </c>
    </row>
    <row r="87" spans="1:7" ht="12.75">
      <c r="A87" s="2">
        <v>1994.312</v>
      </c>
      <c r="B87" s="1">
        <v>71.3</v>
      </c>
      <c r="C87" s="1">
        <v>1.3</v>
      </c>
      <c r="D87" s="2">
        <v>14.583</v>
      </c>
      <c r="E87" s="16">
        <v>32986</v>
      </c>
      <c r="F87" s="1">
        <v>4.9</v>
      </c>
      <c r="G87" s="1">
        <f t="shared" si="0"/>
        <v>5.905861456483249</v>
      </c>
    </row>
    <row r="88" spans="1:7" ht="12.75">
      <c r="A88" s="2">
        <v>1994.542</v>
      </c>
      <c r="B88" s="1">
        <v>74.1</v>
      </c>
      <c r="C88" s="1">
        <v>3.8</v>
      </c>
      <c r="D88" s="2">
        <v>14.813</v>
      </c>
      <c r="E88" s="16">
        <v>33070</v>
      </c>
      <c r="F88" s="1">
        <v>5</v>
      </c>
      <c r="G88" s="1">
        <f t="shared" si="0"/>
        <v>6.21039290240821</v>
      </c>
    </row>
    <row r="89" spans="1:7" ht="12.75">
      <c r="A89" s="2">
        <v>1994.808</v>
      </c>
      <c r="B89" s="1">
        <v>73.2</v>
      </c>
      <c r="C89" s="1">
        <v>2.9</v>
      </c>
      <c r="D89" s="2">
        <v>15.079</v>
      </c>
      <c r="E89" s="16">
        <v>33167</v>
      </c>
      <c r="F89" s="1">
        <v>4.9</v>
      </c>
      <c r="G89" s="1">
        <f t="shared" si="0"/>
        <v>5.7</v>
      </c>
    </row>
    <row r="90" spans="1:7" ht="12.75">
      <c r="A90" s="2">
        <v>1995.007</v>
      </c>
      <c r="B90" s="1">
        <v>73.2</v>
      </c>
      <c r="C90" s="1">
        <v>3.6</v>
      </c>
      <c r="D90" s="2">
        <v>15.348</v>
      </c>
      <c r="E90" s="16">
        <v>33265</v>
      </c>
      <c r="F90" s="1">
        <v>4.8</v>
      </c>
      <c r="G90" s="1">
        <f t="shared" si="0"/>
        <v>5.481823427582155</v>
      </c>
    </row>
    <row r="91" spans="1:7" ht="12.75">
      <c r="A91" s="2">
        <v>1995.268</v>
      </c>
      <c r="B91" s="1">
        <v>76.2</v>
      </c>
      <c r="C91" s="1">
        <v>1.6</v>
      </c>
      <c r="D91" s="2">
        <v>15.539</v>
      </c>
      <c r="E91" s="16">
        <v>33335</v>
      </c>
      <c r="F91" s="1">
        <v>4.9</v>
      </c>
      <c r="G91" s="1">
        <f t="shared" si="0"/>
        <v>5.769230769230731</v>
      </c>
    </row>
    <row r="92" spans="1:7" ht="12.75">
      <c r="A92" s="2">
        <v>1995.46</v>
      </c>
      <c r="B92" s="1">
        <v>77.4</v>
      </c>
      <c r="C92" s="1">
        <v>1.4</v>
      </c>
      <c r="D92" s="2">
        <v>15.731</v>
      </c>
      <c r="E92" s="16">
        <v>33405</v>
      </c>
      <c r="F92" s="1">
        <v>4.9</v>
      </c>
      <c r="G92" s="1">
        <f aca="true" t="shared" si="1" ref="G92:G118">(B92-$B$59)/(A92-$A$59)</f>
        <v>5.7855626326963465</v>
      </c>
    </row>
    <row r="93" spans="1:7" ht="12.75">
      <c r="A93" s="2">
        <v>1995.647</v>
      </c>
      <c r="B93" s="1">
        <v>77.7</v>
      </c>
      <c r="C93" s="1">
        <v>4.6</v>
      </c>
      <c r="D93" s="2">
        <v>15.918</v>
      </c>
      <c r="E93" s="16">
        <v>33473</v>
      </c>
      <c r="F93" s="1">
        <v>4.9</v>
      </c>
      <c r="G93" s="1">
        <f t="shared" si="1"/>
        <v>5.651652680253524</v>
      </c>
    </row>
    <row r="94" spans="1:7" ht="12.75">
      <c r="A94" s="2">
        <v>1995.825</v>
      </c>
      <c r="B94" s="1">
        <v>79.1</v>
      </c>
      <c r="C94" s="1">
        <v>1.6</v>
      </c>
      <c r="D94" s="2">
        <v>16.096</v>
      </c>
      <c r="E94" s="16">
        <v>33538</v>
      </c>
      <c r="F94" s="1">
        <v>4.9</v>
      </c>
      <c r="G94" s="1">
        <f t="shared" si="1"/>
        <v>5.717134784776415</v>
      </c>
    </row>
    <row r="95" spans="1:7" ht="12.75">
      <c r="A95" s="2">
        <v>1995.978</v>
      </c>
      <c r="B95" s="1">
        <v>82.1</v>
      </c>
      <c r="C95" s="1">
        <v>1.6</v>
      </c>
      <c r="D95" s="2">
        <v>16.249</v>
      </c>
      <c r="E95" s="16">
        <v>33594</v>
      </c>
      <c r="F95" s="1">
        <v>5.1</v>
      </c>
      <c r="G95" s="1">
        <f t="shared" si="1"/>
        <v>6.061588330632018</v>
      </c>
    </row>
    <row r="96" spans="1:7" ht="12.75">
      <c r="A96" s="2">
        <v>1996.115</v>
      </c>
      <c r="B96" s="1">
        <v>79.8</v>
      </c>
      <c r="C96" s="1">
        <v>1.7</v>
      </c>
      <c r="D96" s="2">
        <v>16.386</v>
      </c>
      <c r="E96" s="16">
        <v>33644</v>
      </c>
      <c r="F96" s="1">
        <v>4.9</v>
      </c>
      <c r="G96" s="1">
        <f t="shared" si="1"/>
        <v>5.565244965910877</v>
      </c>
    </row>
    <row r="97" spans="1:7" ht="12.75">
      <c r="A97" s="2">
        <v>1996.153</v>
      </c>
      <c r="B97" s="1">
        <v>81.1</v>
      </c>
      <c r="C97" s="1">
        <v>1</v>
      </c>
      <c r="D97" s="2">
        <v>16.424</v>
      </c>
      <c r="E97" s="16">
        <v>33658</v>
      </c>
      <c r="F97" s="1">
        <v>4.9</v>
      </c>
      <c r="G97" s="1">
        <f t="shared" si="1"/>
        <v>5.736800630417625</v>
      </c>
    </row>
    <row r="98" spans="1:7" ht="12.75">
      <c r="A98" s="2">
        <v>1996.265</v>
      </c>
      <c r="B98" s="1">
        <v>80</v>
      </c>
      <c r="C98" s="1">
        <v>0.9</v>
      </c>
      <c r="D98" s="2">
        <v>16.536</v>
      </c>
      <c r="E98" s="16">
        <v>33699</v>
      </c>
      <c r="F98" s="1">
        <v>4.8</v>
      </c>
      <c r="G98" s="1">
        <f t="shared" si="1"/>
        <v>5.466935109183741</v>
      </c>
    </row>
    <row r="99" spans="1:7" ht="12.75">
      <c r="A99" s="2">
        <v>1996.495</v>
      </c>
      <c r="B99" s="1">
        <v>84.9</v>
      </c>
      <c r="C99" s="1">
        <v>3.5</v>
      </c>
      <c r="D99" s="2">
        <v>16.766</v>
      </c>
      <c r="E99" s="16">
        <v>33783</v>
      </c>
      <c r="F99" s="1">
        <v>5.1</v>
      </c>
      <c r="G99" s="1">
        <f t="shared" si="1"/>
        <v>6.011664423508392</v>
      </c>
    </row>
    <row r="100" spans="1:7" ht="12.75">
      <c r="A100" s="2">
        <v>1996.639</v>
      </c>
      <c r="B100" s="1">
        <v>83.3</v>
      </c>
      <c r="C100" s="1">
        <v>0.5</v>
      </c>
      <c r="D100" s="2">
        <v>16.91</v>
      </c>
      <c r="E100" s="16">
        <v>33836</v>
      </c>
      <c r="F100" s="1">
        <v>4.9</v>
      </c>
      <c r="G100" s="1">
        <f t="shared" si="1"/>
        <v>5.650709998536165</v>
      </c>
    </row>
    <row r="101" spans="1:7" ht="12.75">
      <c r="A101" s="2">
        <v>1996.82</v>
      </c>
      <c r="B101" s="1">
        <v>85.7</v>
      </c>
      <c r="C101" s="1">
        <v>1.4</v>
      </c>
      <c r="D101" s="2">
        <v>17.091</v>
      </c>
      <c r="E101" s="16">
        <v>33898</v>
      </c>
      <c r="F101" s="1">
        <v>5</v>
      </c>
      <c r="G101" s="1">
        <f t="shared" si="1"/>
        <v>5.847119224187155</v>
      </c>
    </row>
    <row r="102" spans="1:7" ht="12.75">
      <c r="A102" s="2">
        <v>1996.973</v>
      </c>
      <c r="B102" s="1">
        <v>88</v>
      </c>
      <c r="C102" s="1">
        <v>1.4</v>
      </c>
      <c r="D102" s="2">
        <v>17.244</v>
      </c>
      <c r="E102" s="16">
        <v>33958</v>
      </c>
      <c r="F102" s="1">
        <v>5.1</v>
      </c>
      <c r="G102" s="1">
        <f t="shared" si="1"/>
        <v>6.043265875785097</v>
      </c>
    </row>
    <row r="103" spans="1:7" ht="12.75">
      <c r="A103" s="2">
        <v>1997.129</v>
      </c>
      <c r="B103" s="1">
        <v>86</v>
      </c>
      <c r="C103" s="1">
        <v>1.4</v>
      </c>
      <c r="D103" s="2">
        <v>17.4</v>
      </c>
      <c r="E103" s="16">
        <v>34015</v>
      </c>
      <c r="F103" s="1">
        <v>4.9</v>
      </c>
      <c r="G103" s="1">
        <f t="shared" si="1"/>
        <v>5.641305832536606</v>
      </c>
    </row>
    <row r="104" spans="1:7" ht="12.75">
      <c r="A104" s="2">
        <v>1997.318</v>
      </c>
      <c r="B104" s="1">
        <v>87.6</v>
      </c>
      <c r="C104" s="1">
        <v>0.8</v>
      </c>
      <c r="D104" s="2">
        <v>17.589</v>
      </c>
      <c r="E104" s="16">
        <v>34084</v>
      </c>
      <c r="F104" s="1">
        <v>5</v>
      </c>
      <c r="G104" s="1">
        <f t="shared" si="1"/>
        <v>5.7123834886817635</v>
      </c>
    </row>
    <row r="105" spans="1:7" ht="12.75">
      <c r="A105" s="2">
        <v>1997.471</v>
      </c>
      <c r="B105" s="1">
        <v>90.1</v>
      </c>
      <c r="C105" s="1">
        <v>0.4</v>
      </c>
      <c r="D105" s="2">
        <v>17.742</v>
      </c>
      <c r="E105" s="16">
        <v>34140</v>
      </c>
      <c r="F105" s="1">
        <v>5.1</v>
      </c>
      <c r="G105" s="1">
        <f t="shared" si="1"/>
        <v>5.9245726216886245</v>
      </c>
    </row>
    <row r="106" spans="1:7" ht="12.75">
      <c r="A106" s="2">
        <v>1997.644</v>
      </c>
      <c r="B106" s="1">
        <v>91.4</v>
      </c>
      <c r="C106" s="1">
        <v>0.7</v>
      </c>
      <c r="D106" s="2">
        <v>17.915</v>
      </c>
      <c r="E106" s="16">
        <v>34203</v>
      </c>
      <c r="F106" s="1">
        <v>5.1</v>
      </c>
      <c r="G106" s="1">
        <f t="shared" si="1"/>
        <v>5.959673302705452</v>
      </c>
    </row>
    <row r="107" spans="1:7" ht="12.75">
      <c r="A107" s="2">
        <v>1997.855</v>
      </c>
      <c r="B107" s="1">
        <v>91.3</v>
      </c>
      <c r="C107" s="1">
        <v>0.7</v>
      </c>
      <c r="D107" s="2">
        <v>18.126</v>
      </c>
      <c r="E107" s="16">
        <v>34280</v>
      </c>
      <c r="F107" s="1">
        <v>5</v>
      </c>
      <c r="G107" s="1">
        <f t="shared" si="1"/>
        <v>5.790978004225158</v>
      </c>
    </row>
    <row r="108" spans="1:7" ht="12.75">
      <c r="A108" s="2">
        <v>1998.027</v>
      </c>
      <c r="B108" s="1">
        <v>95.6</v>
      </c>
      <c r="C108" s="1">
        <v>1.1</v>
      </c>
      <c r="D108" s="2">
        <v>18.298</v>
      </c>
      <c r="E108" s="16">
        <v>34343</v>
      </c>
      <c r="F108" s="1">
        <v>5.2</v>
      </c>
      <c r="G108" s="1">
        <f t="shared" si="1"/>
        <v>6.192967514296104</v>
      </c>
    </row>
    <row r="109" spans="1:7" ht="12.75">
      <c r="A109" s="2">
        <v>1998.2</v>
      </c>
      <c r="B109" s="1">
        <v>89.7</v>
      </c>
      <c r="C109" s="1">
        <v>2.3</v>
      </c>
      <c r="D109" s="2">
        <v>18.471</v>
      </c>
      <c r="E109" s="16">
        <v>34406</v>
      </c>
      <c r="F109" s="1">
        <v>4.9</v>
      </c>
      <c r="G109" s="1">
        <f t="shared" si="1"/>
        <v>5.362249761677755</v>
      </c>
    </row>
    <row r="110" spans="1:7" ht="12.75">
      <c r="A110" s="2">
        <v>1998.488</v>
      </c>
      <c r="B110" s="1">
        <v>93.7</v>
      </c>
      <c r="C110" s="1">
        <v>1.4</v>
      </c>
      <c r="D110" s="2">
        <v>18.759</v>
      </c>
      <c r="E110" s="16">
        <v>34511</v>
      </c>
      <c r="F110" s="1">
        <v>5</v>
      </c>
      <c r="G110" s="1">
        <f t="shared" si="1"/>
        <v>5.645161290322539</v>
      </c>
    </row>
    <row r="111" spans="1:7" ht="12.75">
      <c r="A111" s="2">
        <v>1998.682</v>
      </c>
      <c r="B111" s="1">
        <v>96.1</v>
      </c>
      <c r="C111" s="1">
        <v>4.1</v>
      </c>
      <c r="D111" s="2">
        <v>18.953</v>
      </c>
      <c r="E111" s="16">
        <v>34582</v>
      </c>
      <c r="F111" s="1">
        <v>5.1</v>
      </c>
      <c r="G111" s="1">
        <f t="shared" si="1"/>
        <v>5.792201938246547</v>
      </c>
    </row>
    <row r="112" spans="1:7" ht="12.75">
      <c r="A112" s="2">
        <v>1998.855</v>
      </c>
      <c r="B112" s="1">
        <v>99.6</v>
      </c>
      <c r="C112" s="1">
        <v>0.9</v>
      </c>
      <c r="D112" s="2">
        <v>19.126</v>
      </c>
      <c r="E112" s="16">
        <v>34645</v>
      </c>
      <c r="F112" s="1">
        <v>5.2</v>
      </c>
      <c r="G112" s="1">
        <f t="shared" si="1"/>
        <v>6.0683099369956714</v>
      </c>
    </row>
    <row r="113" spans="1:7" ht="12.75">
      <c r="A113" s="2">
        <v>1999.142</v>
      </c>
      <c r="B113" s="1">
        <v>99.5</v>
      </c>
      <c r="C113" s="1">
        <v>0.9</v>
      </c>
      <c r="D113" s="2">
        <v>19.413</v>
      </c>
      <c r="E113" s="16">
        <v>34750</v>
      </c>
      <c r="F113" s="1">
        <v>5.1</v>
      </c>
      <c r="G113" s="1">
        <f t="shared" si="1"/>
        <v>5.87100921362756</v>
      </c>
    </row>
    <row r="114" spans="1:7" ht="12.75">
      <c r="A114" s="2">
        <v>1999.315</v>
      </c>
      <c r="B114" s="1">
        <v>101.5</v>
      </c>
      <c r="C114" s="1">
        <v>0.5</v>
      </c>
      <c r="D114" s="2">
        <v>19.586</v>
      </c>
      <c r="E114" s="16">
        <v>34813</v>
      </c>
      <c r="F114" s="1">
        <v>5.2</v>
      </c>
      <c r="G114" s="1">
        <f t="shared" si="1"/>
        <v>5.974545072052133</v>
      </c>
    </row>
    <row r="115" spans="1:7" ht="12.75">
      <c r="A115" s="2">
        <v>1999.447</v>
      </c>
      <c r="B115" s="1">
        <v>100.1</v>
      </c>
      <c r="C115" s="1">
        <v>1.1</v>
      </c>
      <c r="D115" s="2">
        <v>19.718</v>
      </c>
      <c r="E115" s="16">
        <v>34861</v>
      </c>
      <c r="F115" s="1">
        <v>5.1</v>
      </c>
      <c r="G115" s="1">
        <f t="shared" si="1"/>
        <v>5.747484178856789</v>
      </c>
    </row>
    <row r="116" spans="1:7" ht="12.75">
      <c r="A116" s="2">
        <v>1999.658</v>
      </c>
      <c r="B116" s="1">
        <v>102.9</v>
      </c>
      <c r="C116" s="1">
        <v>0.6</v>
      </c>
      <c r="D116" s="2">
        <v>19.929</v>
      </c>
      <c r="E116" s="16">
        <v>34938</v>
      </c>
      <c r="F116" s="1">
        <v>5.2</v>
      </c>
      <c r="G116" s="1">
        <f t="shared" si="1"/>
        <v>5.90862944162442</v>
      </c>
    </row>
    <row r="117" spans="1:7" ht="12.75">
      <c r="A117" s="2">
        <v>1999.83</v>
      </c>
      <c r="B117" s="1">
        <v>98.8</v>
      </c>
      <c r="C117" s="1">
        <v>1.4</v>
      </c>
      <c r="D117" s="2">
        <v>20.101</v>
      </c>
      <c r="E117" s="16">
        <v>35001</v>
      </c>
      <c r="F117" s="1">
        <v>4.9</v>
      </c>
      <c r="G117" s="1">
        <f t="shared" si="1"/>
        <v>5.398124126920809</v>
      </c>
    </row>
    <row r="118" spans="1:7" ht="12.75">
      <c r="A118" s="2">
        <v>2000.041</v>
      </c>
      <c r="B118" s="1">
        <v>105.7</v>
      </c>
      <c r="C118" s="1">
        <v>0.8</v>
      </c>
      <c r="D118" s="2">
        <v>20.312</v>
      </c>
      <c r="E118" s="16">
        <v>35078</v>
      </c>
      <c r="F118" s="1">
        <v>5.2</v>
      </c>
      <c r="G118" s="1">
        <f t="shared" si="1"/>
        <v>5.961106224958498</v>
      </c>
    </row>
    <row r="119" spans="1:6" ht="12.75">
      <c r="A119" s="2">
        <v>2000.213</v>
      </c>
      <c r="B119" s="1">
        <v>105.8</v>
      </c>
      <c r="C119" s="1">
        <v>1.5</v>
      </c>
      <c r="D119" s="2">
        <v>20.484</v>
      </c>
      <c r="E119" s="16">
        <v>35141</v>
      </c>
      <c r="F119" s="1">
        <v>5.2</v>
      </c>
    </row>
    <row r="120" ht="12.75">
      <c r="A120" s="141" t="s">
        <v>57</v>
      </c>
    </row>
    <row r="122" ht="12"/>
    <row r="123" ht="12"/>
    <row r="124" ht="12"/>
    <row r="125" ht="12"/>
    <row r="126" ht="12"/>
    <row r="127" ht="12"/>
    <row r="128" ht="12"/>
    <row r="129" ht="12"/>
    <row r="130" ht="12"/>
    <row r="131" ht="12"/>
    <row r="132" ht="12"/>
    <row r="133" ht="12"/>
    <row r="134" ht="12"/>
    <row r="135" ht="12"/>
    <row r="137" ht="12"/>
    <row r="138" ht="12"/>
    <row r="139" ht="12"/>
    <row r="140" ht="12"/>
    <row r="141" ht="12"/>
    <row r="142" ht="12"/>
    <row r="143" ht="12"/>
    <row r="144" ht="12"/>
    <row r="145" ht="12"/>
    <row r="146" ht="12"/>
    <row r="147" ht="12"/>
    <row r="148" ht="12"/>
    <row r="149" ht="12"/>
    <row r="150" ht="12"/>
    <row r="151" ht="12"/>
    <row r="152" ht="12"/>
    <row r="153" ht="12"/>
    <row r="154" ht="12"/>
  </sheetData>
  <printOptions/>
  <pageMargins left="0.75" right="0.75" top="1" bottom="1" header="0.5" footer="0.5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A2" sqref="A2:B19"/>
      <selection activeCell="A1" sqref="A1"/>
    </sheetView>
  </sheetViews>
  <sheetFormatPr defaultColWidth="11.00390625" defaultRowHeight="12"/>
  <cols>
    <col min="1" max="1" width="9.375" style="2" customWidth="1"/>
    <col min="2" max="3" width="7.375" style="1" customWidth="1"/>
    <col min="4" max="4" width="9.375" style="2" customWidth="1"/>
    <col min="5" max="5" width="10.875" style="16" customWidth="1"/>
    <col min="6" max="6" width="10.875" style="1" customWidth="1"/>
    <col min="7" max="8" width="7.375" style="3" customWidth="1"/>
    <col min="9" max="9" width="10.875" style="3" customWidth="1"/>
    <col min="10" max="10" width="10.875" style="1" customWidth="1"/>
    <col min="11" max="16384" width="10.875" style="3" customWidth="1"/>
  </cols>
  <sheetData>
    <row r="1" spans="1:10" s="30" customFormat="1" ht="43.5" customHeight="1">
      <c r="A1" s="28" t="s">
        <v>128</v>
      </c>
      <c r="B1" s="27" t="s">
        <v>62</v>
      </c>
      <c r="C1" s="27" t="s">
        <v>126</v>
      </c>
      <c r="D1" s="28" t="s">
        <v>127</v>
      </c>
      <c r="E1" s="29" t="s">
        <v>129</v>
      </c>
      <c r="F1" s="27" t="s">
        <v>54</v>
      </c>
      <c r="G1" s="30" t="s">
        <v>130</v>
      </c>
      <c r="J1" s="27"/>
    </row>
    <row r="2" spans="1:5" ht="12.75">
      <c r="A2" s="2">
        <v>1983.759</v>
      </c>
      <c r="B2" s="1">
        <v>0</v>
      </c>
      <c r="C2" s="1">
        <v>0.5</v>
      </c>
      <c r="D2" s="2">
        <v>0</v>
      </c>
      <c r="E2" s="16">
        <v>29131</v>
      </c>
    </row>
    <row r="3" spans="1:6" ht="12.75">
      <c r="A3" s="2">
        <v>1984.099</v>
      </c>
      <c r="B3" s="1">
        <v>1</v>
      </c>
      <c r="F3" s="1">
        <f>B3/(A3-1983.759)</f>
        <v>2.9411764705889434</v>
      </c>
    </row>
    <row r="4" spans="1:6" ht="12.75">
      <c r="A4" s="2">
        <v>1984.62</v>
      </c>
      <c r="B4" s="1">
        <v>1</v>
      </c>
      <c r="F4" s="1">
        <f aca="true" t="shared" si="0" ref="F4:F19">B4/(A4-1983.759)</f>
        <v>1.1614401858305965</v>
      </c>
    </row>
    <row r="5" spans="1:6" ht="12.75">
      <c r="A5" s="2">
        <v>1985.079</v>
      </c>
      <c r="B5" s="1">
        <v>0.5</v>
      </c>
      <c r="F5" s="1">
        <f t="shared" si="0"/>
        <v>0.37878787878789705</v>
      </c>
    </row>
    <row r="6" spans="1:6" ht="12.75">
      <c r="A6" s="2">
        <v>1985.529</v>
      </c>
      <c r="B6" s="1">
        <v>1.5999999999999943</v>
      </c>
      <c r="F6" s="1">
        <f t="shared" si="0"/>
        <v>0.9039548022598931</v>
      </c>
    </row>
    <row r="7" spans="1:6" ht="12.75">
      <c r="A7" s="2">
        <v>1986.468</v>
      </c>
      <c r="B7" s="1">
        <v>15</v>
      </c>
      <c r="F7" s="1">
        <f t="shared" si="0"/>
        <v>5.537098560354251</v>
      </c>
    </row>
    <row r="8" spans="1:6" ht="12.75">
      <c r="A8" s="2">
        <v>1987.014</v>
      </c>
      <c r="B8" s="1">
        <v>14.6</v>
      </c>
      <c r="F8" s="1">
        <f t="shared" si="0"/>
        <v>4.485407066052391</v>
      </c>
    </row>
    <row r="9" spans="1:10" ht="12.75">
      <c r="A9" s="2">
        <v>1988.036</v>
      </c>
      <c r="B9" s="1">
        <v>17.4</v>
      </c>
      <c r="D9" s="2">
        <v>4.277</v>
      </c>
      <c r="E9" s="16">
        <v>30693</v>
      </c>
      <c r="F9" s="1">
        <f t="shared" si="0"/>
        <v>4.068272153378494</v>
      </c>
      <c r="G9" s="3">
        <v>4.1</v>
      </c>
      <c r="I9" s="3">
        <v>1983.759</v>
      </c>
      <c r="J9" s="1">
        <v>0</v>
      </c>
    </row>
    <row r="10" spans="1:10" ht="12.75">
      <c r="A10" s="2">
        <v>1988.568</v>
      </c>
      <c r="B10" s="1">
        <v>28.7</v>
      </c>
      <c r="D10" s="2">
        <v>4.809</v>
      </c>
      <c r="E10" s="16">
        <v>30888</v>
      </c>
      <c r="F10" s="1">
        <f t="shared" si="0"/>
        <v>5.967976710334828</v>
      </c>
      <c r="G10" s="1">
        <v>6</v>
      </c>
      <c r="I10" s="3">
        <v>1984.099</v>
      </c>
      <c r="J10" s="1">
        <v>1</v>
      </c>
    </row>
    <row r="11" spans="1:10" ht="12.75">
      <c r="A11" s="2">
        <v>1988.847</v>
      </c>
      <c r="B11" s="1">
        <v>28.7</v>
      </c>
      <c r="D11" s="2">
        <v>5.088</v>
      </c>
      <c r="E11" s="16">
        <v>30990</v>
      </c>
      <c r="F11" s="1">
        <f t="shared" si="0"/>
        <v>5.64072327044029</v>
      </c>
      <c r="G11" s="3">
        <v>5.6</v>
      </c>
      <c r="I11" s="3">
        <v>1984.62</v>
      </c>
      <c r="J11" s="1">
        <v>1</v>
      </c>
    </row>
    <row r="12" spans="1:10" ht="12.75">
      <c r="A12" s="2">
        <v>1992.628</v>
      </c>
      <c r="B12" s="1">
        <v>27.5</v>
      </c>
      <c r="D12" s="2">
        <v>8.869</v>
      </c>
      <c r="E12" s="16">
        <v>32371</v>
      </c>
      <c r="F12" s="1">
        <f t="shared" si="0"/>
        <v>3.1006877889277558</v>
      </c>
      <c r="G12" s="3">
        <v>3.1</v>
      </c>
      <c r="H12" s="1">
        <f aca="true" t="shared" si="1" ref="H12:H19">(B12-$B$11)/(A12-$A$11)</f>
        <v>-0.3173763554615222</v>
      </c>
      <c r="I12" s="3">
        <v>1985.079</v>
      </c>
      <c r="J12" s="1">
        <v>0.5</v>
      </c>
    </row>
    <row r="13" spans="1:10" ht="12.75">
      <c r="A13" s="2">
        <v>1992.885</v>
      </c>
      <c r="B13" s="1">
        <v>30.6</v>
      </c>
      <c r="C13" s="1">
        <v>0.9</v>
      </c>
      <c r="D13" s="2">
        <v>9.126</v>
      </c>
      <c r="E13" s="16">
        <v>32465</v>
      </c>
      <c r="F13" s="1">
        <f t="shared" si="0"/>
        <v>3.353057199211054</v>
      </c>
      <c r="G13" s="3">
        <v>3.4</v>
      </c>
      <c r="H13" s="1">
        <f t="shared" si="1"/>
        <v>0.47052996532937025</v>
      </c>
      <c r="I13" s="3">
        <v>1985.529</v>
      </c>
      <c r="J13" s="1">
        <v>1.5999999999999943</v>
      </c>
    </row>
    <row r="14" spans="1:10" ht="12.75">
      <c r="A14" s="2">
        <v>1994.592</v>
      </c>
      <c r="B14" s="1">
        <v>42.7</v>
      </c>
      <c r="C14" s="1">
        <v>0.8</v>
      </c>
      <c r="D14" s="2">
        <v>10.833</v>
      </c>
      <c r="E14" s="16">
        <v>33088</v>
      </c>
      <c r="F14" s="1">
        <f t="shared" si="0"/>
        <v>3.941659743376689</v>
      </c>
      <c r="G14" s="3">
        <v>3.9</v>
      </c>
      <c r="H14" s="1">
        <f t="shared" si="1"/>
        <v>2.4369016536117867</v>
      </c>
      <c r="I14" s="3">
        <v>1986.468</v>
      </c>
      <c r="J14" s="1">
        <v>15</v>
      </c>
    </row>
    <row r="15" spans="1:10" ht="12.75">
      <c r="A15" s="2">
        <v>1995.644</v>
      </c>
      <c r="B15" s="1">
        <v>54.3</v>
      </c>
      <c r="C15" s="1">
        <v>0.4</v>
      </c>
      <c r="D15" s="2">
        <v>11.885</v>
      </c>
      <c r="E15" s="16">
        <v>33472</v>
      </c>
      <c r="F15" s="1">
        <f t="shared" si="0"/>
        <v>4.5687841817416945</v>
      </c>
      <c r="G15" s="3">
        <v>4.6</v>
      </c>
      <c r="H15" s="1">
        <f t="shared" si="1"/>
        <v>3.766367515080168</v>
      </c>
      <c r="I15" s="3">
        <v>1987.014</v>
      </c>
      <c r="J15" s="1">
        <v>14.6</v>
      </c>
    </row>
    <row r="16" spans="1:10" ht="12.75">
      <c r="A16" s="2">
        <v>1996.645</v>
      </c>
      <c r="B16" s="1">
        <v>58.9</v>
      </c>
      <c r="C16" s="1">
        <v>0.7</v>
      </c>
      <c r="D16" s="2">
        <v>12.886</v>
      </c>
      <c r="E16" s="16">
        <v>33838</v>
      </c>
      <c r="F16" s="1">
        <f t="shared" si="0"/>
        <v>4.570852087536873</v>
      </c>
      <c r="G16" s="3">
        <v>4.6</v>
      </c>
      <c r="H16" s="1">
        <f t="shared" si="1"/>
        <v>3.872787894331879</v>
      </c>
      <c r="I16" s="3">
        <v>1988.036</v>
      </c>
      <c r="J16" s="1">
        <v>17.4</v>
      </c>
    </row>
    <row r="17" spans="1:10" ht="12.75">
      <c r="A17" s="2">
        <v>1997.644</v>
      </c>
      <c r="B17" s="1">
        <v>77.4</v>
      </c>
      <c r="C17" s="1">
        <v>0.4</v>
      </c>
      <c r="D17" s="2">
        <v>13.885</v>
      </c>
      <c r="E17" s="16">
        <v>34203</v>
      </c>
      <c r="F17" s="1">
        <f t="shared" si="0"/>
        <v>5.5743608210298925</v>
      </c>
      <c r="G17" s="3">
        <v>5.6</v>
      </c>
      <c r="H17" s="1">
        <f t="shared" si="1"/>
        <v>5.535978174377613</v>
      </c>
      <c r="I17" s="3">
        <v>1988.568</v>
      </c>
      <c r="J17" s="1">
        <v>28.8</v>
      </c>
    </row>
    <row r="18" spans="1:10" ht="12.75">
      <c r="A18" s="2">
        <v>1998.679</v>
      </c>
      <c r="B18" s="1">
        <v>67.4</v>
      </c>
      <c r="C18" s="1">
        <v>1.1</v>
      </c>
      <c r="D18" s="2">
        <v>14.92</v>
      </c>
      <c r="E18" s="16">
        <v>34581</v>
      </c>
      <c r="F18" s="1">
        <f t="shared" si="0"/>
        <v>4.517426273458423</v>
      </c>
      <c r="G18" s="3">
        <v>4.5</v>
      </c>
      <c r="H18" s="1">
        <f t="shared" si="1"/>
        <v>3.9361269324653763</v>
      </c>
      <c r="I18" s="3">
        <v>1992.885</v>
      </c>
      <c r="J18" s="1">
        <v>30.6</v>
      </c>
    </row>
    <row r="19" spans="1:8" ht="12.75">
      <c r="A19" s="2">
        <v>1999.679</v>
      </c>
      <c r="B19" s="1">
        <v>76.2</v>
      </c>
      <c r="C19" s="1">
        <v>0.5</v>
      </c>
      <c r="D19" s="2">
        <v>15.92</v>
      </c>
      <c r="E19" s="16">
        <v>34946</v>
      </c>
      <c r="F19" s="1">
        <f t="shared" si="0"/>
        <v>4.786432160803998</v>
      </c>
      <c r="G19" s="3">
        <v>4.8</v>
      </c>
      <c r="H19" s="1">
        <f t="shared" si="1"/>
        <v>4.385155096011774</v>
      </c>
    </row>
    <row r="21" ht="12.75">
      <c r="A21" s="168" t="s">
        <v>63</v>
      </c>
    </row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</sheetData>
  <printOptions/>
  <pageMargins left="0.75" right="0.75" top="1" bottom="1" header="0.5" footer="0.5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124"/>
  <sheetViews>
    <sheetView workbookViewId="0" topLeftCell="A46">
      <selection activeCell="A2" sqref="A2:B58"/>
      <selection activeCell="A1" sqref="A1"/>
    </sheetView>
  </sheetViews>
  <sheetFormatPr defaultColWidth="11.00390625" defaultRowHeight="12"/>
  <cols>
    <col min="1" max="1" width="11.875" style="2" bestFit="1" customWidth="1"/>
    <col min="2" max="3" width="11.125" style="1" bestFit="1" customWidth="1"/>
    <col min="4" max="4" width="11.125" style="2" bestFit="1" customWidth="1"/>
    <col min="5" max="5" width="12.875" style="3" bestFit="1" customWidth="1"/>
    <col min="6" max="6" width="11.125" style="1" bestFit="1" customWidth="1"/>
    <col min="7" max="7" width="11.00390625" style="3" bestFit="1" customWidth="1"/>
    <col min="8" max="16384" width="10.875" style="3" customWidth="1"/>
  </cols>
  <sheetData>
    <row r="1" spans="1:6" ht="12.75">
      <c r="A1" s="2" t="s">
        <v>128</v>
      </c>
      <c r="B1" s="1" t="s">
        <v>125</v>
      </c>
      <c r="C1" s="1" t="s">
        <v>126</v>
      </c>
      <c r="D1" s="2" t="s">
        <v>127</v>
      </c>
      <c r="E1" s="3" t="s">
        <v>129</v>
      </c>
      <c r="F1" s="1" t="s">
        <v>130</v>
      </c>
    </row>
    <row r="2" spans="1:5" ht="12.75">
      <c r="A2" s="2">
        <v>1979.726</v>
      </c>
      <c r="B2" s="1">
        <v>0</v>
      </c>
      <c r="C2" s="1">
        <v>2.9</v>
      </c>
      <c r="D2" s="2">
        <v>0</v>
      </c>
      <c r="E2" s="16">
        <v>27658</v>
      </c>
    </row>
    <row r="3" spans="1:6" ht="12.75">
      <c r="A3" s="2">
        <v>1979.918</v>
      </c>
      <c r="B3" s="1">
        <v>-7</v>
      </c>
      <c r="C3" s="1">
        <v>1.3</v>
      </c>
      <c r="D3" s="2">
        <v>0.192</v>
      </c>
      <c r="E3" s="16">
        <v>27728</v>
      </c>
      <c r="F3" s="1">
        <v>-36.5</v>
      </c>
    </row>
    <row r="4" spans="1:6" ht="12.75">
      <c r="A4" s="2">
        <v>1980.109</v>
      </c>
      <c r="B4" s="1">
        <v>-3.2</v>
      </c>
      <c r="C4" s="1">
        <v>4.5</v>
      </c>
      <c r="D4" s="2">
        <v>0.383</v>
      </c>
      <c r="E4" s="16">
        <v>27798</v>
      </c>
      <c r="F4" s="1">
        <v>-8.4</v>
      </c>
    </row>
    <row r="5" spans="1:6" ht="12.75">
      <c r="A5" s="2">
        <v>1980.224</v>
      </c>
      <c r="B5" s="1">
        <v>1.1</v>
      </c>
      <c r="C5" s="1">
        <v>4.3</v>
      </c>
      <c r="D5" s="2">
        <v>0.498</v>
      </c>
      <c r="E5" s="16">
        <v>27840</v>
      </c>
      <c r="F5" s="1">
        <v>2.2</v>
      </c>
    </row>
    <row r="6" spans="1:6" ht="12.75">
      <c r="A6" s="2">
        <v>1980.503</v>
      </c>
      <c r="B6" s="1">
        <v>3.7</v>
      </c>
      <c r="C6" s="1">
        <v>1.4</v>
      </c>
      <c r="D6" s="2">
        <v>0.777</v>
      </c>
      <c r="E6" s="16">
        <v>27942</v>
      </c>
      <c r="F6" s="1">
        <v>4.8</v>
      </c>
    </row>
    <row r="7" spans="1:6" ht="12.75">
      <c r="A7" s="2">
        <v>1980.708</v>
      </c>
      <c r="B7" s="1">
        <v>3.7</v>
      </c>
      <c r="C7" s="1">
        <v>1.4</v>
      </c>
      <c r="D7" s="2">
        <v>0.982</v>
      </c>
      <c r="E7" s="16">
        <v>28017</v>
      </c>
      <c r="F7" s="1">
        <v>3.8</v>
      </c>
    </row>
    <row r="8" spans="1:6" ht="12.75">
      <c r="A8" s="2">
        <v>1980.798</v>
      </c>
      <c r="B8" s="1">
        <v>3.4</v>
      </c>
      <c r="C8" s="1">
        <v>2.9</v>
      </c>
      <c r="D8" s="2">
        <v>1.072</v>
      </c>
      <c r="E8" s="16">
        <v>28050</v>
      </c>
      <c r="F8" s="1">
        <v>3.2</v>
      </c>
    </row>
    <row r="9" spans="1:6" ht="12.75">
      <c r="A9" s="2">
        <v>1980.995</v>
      </c>
      <c r="B9" s="1">
        <v>2.5</v>
      </c>
      <c r="C9" s="1">
        <v>2.4</v>
      </c>
      <c r="D9" s="2">
        <v>1.269</v>
      </c>
      <c r="E9" s="16">
        <v>28122</v>
      </c>
      <c r="F9" s="1">
        <v>2</v>
      </c>
    </row>
    <row r="10" spans="1:6" ht="12.75">
      <c r="A10" s="2">
        <v>1981.129</v>
      </c>
      <c r="B10" s="1">
        <v>4.5</v>
      </c>
      <c r="C10" s="1">
        <v>1.5</v>
      </c>
      <c r="D10" s="2">
        <v>1.403</v>
      </c>
      <c r="E10" s="16">
        <v>28171</v>
      </c>
      <c r="F10" s="1">
        <v>3.2</v>
      </c>
    </row>
    <row r="11" spans="1:6" ht="12.75">
      <c r="A11" s="2">
        <v>1981.181</v>
      </c>
      <c r="B11" s="1">
        <v>5</v>
      </c>
      <c r="C11" s="1">
        <v>1.6</v>
      </c>
      <c r="D11" s="2">
        <v>1.455</v>
      </c>
      <c r="E11" s="16">
        <v>28190</v>
      </c>
      <c r="F11" s="1">
        <v>3.4</v>
      </c>
    </row>
    <row r="12" spans="1:6" ht="12.75">
      <c r="A12" s="2">
        <v>1981.438</v>
      </c>
      <c r="B12" s="1">
        <v>6.8</v>
      </c>
      <c r="C12" s="1">
        <v>1.6</v>
      </c>
      <c r="D12" s="2">
        <v>1.712</v>
      </c>
      <c r="E12" s="16">
        <v>28284</v>
      </c>
      <c r="F12" s="1">
        <v>4</v>
      </c>
    </row>
    <row r="13" spans="1:6" ht="12.75">
      <c r="A13" s="2">
        <v>1981.584</v>
      </c>
      <c r="B13" s="1">
        <v>4.4</v>
      </c>
      <c r="C13" s="1">
        <v>2</v>
      </c>
      <c r="D13" s="2">
        <v>1.858</v>
      </c>
      <c r="E13" s="16">
        <v>28337</v>
      </c>
      <c r="F13" s="1">
        <v>2.4</v>
      </c>
    </row>
    <row r="14" spans="1:6" ht="12.75">
      <c r="A14" s="2">
        <v>1981.929</v>
      </c>
      <c r="B14" s="1">
        <v>6.2</v>
      </c>
      <c r="C14" s="1">
        <v>1.3</v>
      </c>
      <c r="D14" s="2">
        <v>2.203</v>
      </c>
      <c r="E14" s="16">
        <v>28463</v>
      </c>
      <c r="F14" s="1">
        <v>2.8</v>
      </c>
    </row>
    <row r="15" spans="1:6" ht="12.75">
      <c r="A15" s="2">
        <v>1982.082</v>
      </c>
      <c r="B15" s="1">
        <v>7.3</v>
      </c>
      <c r="C15" s="1">
        <v>0.9</v>
      </c>
      <c r="D15" s="2">
        <v>2.356</v>
      </c>
      <c r="E15" s="16">
        <v>28519</v>
      </c>
      <c r="F15" s="1">
        <v>3.1</v>
      </c>
    </row>
    <row r="16" spans="1:6" ht="12.75">
      <c r="A16" s="2">
        <v>1982.197</v>
      </c>
      <c r="B16" s="1">
        <v>8.3</v>
      </c>
      <c r="C16" s="1">
        <v>3.4</v>
      </c>
      <c r="D16" s="2">
        <v>2.471</v>
      </c>
      <c r="E16" s="16">
        <v>28561</v>
      </c>
      <c r="F16" s="1">
        <v>3.4</v>
      </c>
    </row>
    <row r="17" spans="1:6" ht="12.75">
      <c r="A17" s="2">
        <v>1982.438</v>
      </c>
      <c r="B17" s="1">
        <v>9.6</v>
      </c>
      <c r="C17" s="1">
        <v>1.1</v>
      </c>
      <c r="D17" s="2">
        <v>2.712</v>
      </c>
      <c r="E17" s="16">
        <v>28649</v>
      </c>
      <c r="F17" s="1">
        <v>3.5</v>
      </c>
    </row>
    <row r="18" spans="1:6" ht="12.75">
      <c r="A18" s="2">
        <v>1982.567</v>
      </c>
      <c r="B18" s="1">
        <v>9.2</v>
      </c>
      <c r="C18" s="1">
        <v>1.5</v>
      </c>
      <c r="D18" s="2">
        <v>2.841</v>
      </c>
      <c r="E18" s="16">
        <v>28696</v>
      </c>
      <c r="F18" s="1">
        <v>3.2</v>
      </c>
    </row>
    <row r="19" spans="1:6" ht="12.75">
      <c r="A19" s="2">
        <v>1982.644</v>
      </c>
      <c r="B19" s="1">
        <v>8.5</v>
      </c>
      <c r="C19" s="1">
        <v>1.9</v>
      </c>
      <c r="D19" s="2">
        <v>2.918</v>
      </c>
      <c r="E19" s="16">
        <v>28724</v>
      </c>
      <c r="F19" s="1">
        <v>2.9</v>
      </c>
    </row>
    <row r="20" spans="1:6" ht="12.75">
      <c r="A20" s="2">
        <v>1983.047</v>
      </c>
      <c r="B20" s="1">
        <v>10.4</v>
      </c>
      <c r="C20" s="1">
        <v>1.1</v>
      </c>
      <c r="D20" s="2">
        <v>3.321</v>
      </c>
      <c r="E20" s="16">
        <v>28871</v>
      </c>
      <c r="F20" s="1">
        <v>3.1</v>
      </c>
    </row>
    <row r="21" spans="1:6" ht="12.75">
      <c r="A21" s="2">
        <v>1983.386</v>
      </c>
      <c r="B21" s="1">
        <v>21</v>
      </c>
      <c r="C21" s="1">
        <v>1.1</v>
      </c>
      <c r="D21" s="2">
        <v>3.66</v>
      </c>
      <c r="E21" s="16">
        <v>28995</v>
      </c>
      <c r="F21" s="1">
        <v>5.7</v>
      </c>
    </row>
    <row r="22" spans="1:6" ht="12.75">
      <c r="A22" s="2">
        <v>1983.416</v>
      </c>
      <c r="B22" s="1">
        <v>19</v>
      </c>
      <c r="C22" s="1">
        <v>1</v>
      </c>
      <c r="D22" s="2">
        <v>3.69</v>
      </c>
      <c r="E22" s="16">
        <v>29006</v>
      </c>
      <c r="F22" s="1">
        <v>5.1</v>
      </c>
    </row>
    <row r="23" spans="1:6" ht="12.75">
      <c r="A23" s="2">
        <v>1983.444</v>
      </c>
      <c r="B23" s="1">
        <v>20</v>
      </c>
      <c r="C23" s="1">
        <v>0.7</v>
      </c>
      <c r="D23" s="2">
        <v>3.718</v>
      </c>
      <c r="E23" s="16">
        <v>29016</v>
      </c>
      <c r="F23" s="1">
        <v>5.4</v>
      </c>
    </row>
    <row r="24" spans="1:6" ht="12.75">
      <c r="A24" s="2">
        <v>1983.597</v>
      </c>
      <c r="B24" s="1">
        <v>19.3</v>
      </c>
      <c r="C24" s="1">
        <v>1.1</v>
      </c>
      <c r="D24" s="2">
        <v>3.871</v>
      </c>
      <c r="E24" s="16">
        <v>29072</v>
      </c>
      <c r="F24" s="1">
        <v>5</v>
      </c>
    </row>
    <row r="25" spans="1:6" ht="12.75">
      <c r="A25" s="2">
        <v>1983.847</v>
      </c>
      <c r="B25" s="1">
        <v>20.4</v>
      </c>
      <c r="C25" s="1">
        <v>1.9</v>
      </c>
      <c r="D25" s="2">
        <v>4.121</v>
      </c>
      <c r="E25" s="16">
        <v>29163</v>
      </c>
      <c r="F25" s="1">
        <v>5</v>
      </c>
    </row>
    <row r="26" spans="1:6" ht="12.75">
      <c r="A26" s="2">
        <v>1984.096</v>
      </c>
      <c r="B26" s="1">
        <v>22.2</v>
      </c>
      <c r="C26" s="1">
        <v>1.3</v>
      </c>
      <c r="D26" s="2">
        <v>4.37</v>
      </c>
      <c r="E26" s="16">
        <v>29254</v>
      </c>
      <c r="F26" s="1">
        <v>5.1</v>
      </c>
    </row>
    <row r="27" spans="1:6" ht="12.75">
      <c r="A27" s="2">
        <v>1984.35</v>
      </c>
      <c r="B27" s="1">
        <v>23.9</v>
      </c>
      <c r="C27" s="1">
        <v>0.7</v>
      </c>
      <c r="D27" s="2">
        <v>4.624</v>
      </c>
      <c r="E27" s="16">
        <v>29347</v>
      </c>
      <c r="F27" s="1">
        <v>5.2</v>
      </c>
    </row>
    <row r="28" spans="1:6" ht="12.75">
      <c r="A28" s="2">
        <v>1984.44</v>
      </c>
      <c r="B28" s="1">
        <v>23.5</v>
      </c>
      <c r="C28" s="1">
        <v>0.3</v>
      </c>
      <c r="D28" s="2">
        <v>4.714</v>
      </c>
      <c r="E28" s="16">
        <v>29380</v>
      </c>
      <c r="F28" s="1">
        <v>5</v>
      </c>
    </row>
    <row r="29" spans="1:6" ht="12.75">
      <c r="A29" s="2">
        <v>1984.593</v>
      </c>
      <c r="B29" s="1">
        <v>22.9</v>
      </c>
      <c r="C29" s="1">
        <v>1.3</v>
      </c>
      <c r="D29" s="2">
        <v>4.867</v>
      </c>
      <c r="E29" s="16">
        <v>29436</v>
      </c>
      <c r="F29" s="1">
        <v>4.7</v>
      </c>
    </row>
    <row r="30" spans="1:6" ht="12.75">
      <c r="A30" s="2">
        <v>1984.765</v>
      </c>
      <c r="B30" s="1">
        <v>23.3</v>
      </c>
      <c r="C30" s="1">
        <v>1</v>
      </c>
      <c r="D30" s="2">
        <v>5.039</v>
      </c>
      <c r="E30" s="16">
        <v>29499</v>
      </c>
      <c r="F30" s="1">
        <v>4.6</v>
      </c>
    </row>
    <row r="31" spans="1:6" ht="12.75">
      <c r="A31" s="2">
        <v>1984.918</v>
      </c>
      <c r="B31" s="1">
        <v>24</v>
      </c>
      <c r="C31" s="1">
        <v>0.8</v>
      </c>
      <c r="D31" s="2">
        <v>5.192</v>
      </c>
      <c r="E31" s="16">
        <v>29555</v>
      </c>
      <c r="F31" s="1">
        <v>4.6</v>
      </c>
    </row>
    <row r="32" spans="1:6" ht="12.75">
      <c r="A32" s="2">
        <v>1985.093</v>
      </c>
      <c r="B32" s="1">
        <v>26.9</v>
      </c>
      <c r="C32" s="1">
        <v>0.4</v>
      </c>
      <c r="D32" s="2">
        <v>5.367</v>
      </c>
      <c r="E32" s="16">
        <v>29619</v>
      </c>
      <c r="F32" s="1">
        <v>5</v>
      </c>
    </row>
    <row r="33" spans="1:6" ht="12.75">
      <c r="A33" s="2">
        <v>1985.326</v>
      </c>
      <c r="B33" s="1">
        <v>25.5</v>
      </c>
      <c r="C33" s="1">
        <v>0.2</v>
      </c>
      <c r="D33" s="2">
        <v>5.6</v>
      </c>
      <c r="E33" s="16">
        <v>29704</v>
      </c>
      <c r="F33" s="1">
        <v>4.6</v>
      </c>
    </row>
    <row r="34" spans="1:6" ht="12.75">
      <c r="A34" s="2">
        <v>1985.458</v>
      </c>
      <c r="B34" s="1">
        <v>26.3</v>
      </c>
      <c r="C34" s="1">
        <v>0.3</v>
      </c>
      <c r="D34" s="2">
        <v>5.732</v>
      </c>
      <c r="E34" s="16">
        <v>29752</v>
      </c>
      <c r="F34" s="1">
        <v>4.6</v>
      </c>
    </row>
    <row r="35" spans="1:6" ht="12.75">
      <c r="A35" s="2">
        <v>1985.808</v>
      </c>
      <c r="B35" s="1">
        <v>26</v>
      </c>
      <c r="C35" s="1">
        <v>0.2</v>
      </c>
      <c r="D35" s="2">
        <v>6.082</v>
      </c>
      <c r="E35" s="16">
        <v>29880</v>
      </c>
      <c r="F35" s="1">
        <v>4.3</v>
      </c>
    </row>
    <row r="36" spans="1:6" ht="12.75">
      <c r="A36" s="2">
        <v>1985.951</v>
      </c>
      <c r="B36" s="1">
        <v>29</v>
      </c>
      <c r="C36" s="1">
        <v>0.2</v>
      </c>
      <c r="D36" s="2">
        <v>6.225</v>
      </c>
      <c r="E36" s="16">
        <v>29932</v>
      </c>
      <c r="F36" s="1">
        <v>4.7</v>
      </c>
    </row>
    <row r="37" spans="1:6" ht="12.75">
      <c r="A37" s="2">
        <v>1986.184</v>
      </c>
      <c r="B37" s="1">
        <v>37</v>
      </c>
      <c r="C37" s="1">
        <v>1.6</v>
      </c>
      <c r="D37" s="2">
        <v>6.458</v>
      </c>
      <c r="E37" s="16">
        <v>30017</v>
      </c>
      <c r="F37" s="1">
        <v>5.7</v>
      </c>
    </row>
    <row r="38" spans="1:6" ht="12.75">
      <c r="A38" s="2">
        <v>1986.247</v>
      </c>
      <c r="B38" s="1">
        <v>39</v>
      </c>
      <c r="C38" s="1">
        <v>0.6</v>
      </c>
      <c r="D38" s="2">
        <v>6.521</v>
      </c>
      <c r="E38" s="16">
        <v>30040</v>
      </c>
      <c r="F38" s="1">
        <v>6</v>
      </c>
    </row>
    <row r="39" spans="1:6" ht="12.75">
      <c r="A39" s="2">
        <v>1986.422</v>
      </c>
      <c r="B39" s="1">
        <v>37.8</v>
      </c>
      <c r="C39" s="1">
        <v>0.5</v>
      </c>
      <c r="D39" s="2">
        <v>6.696</v>
      </c>
      <c r="E39" s="16">
        <v>30104</v>
      </c>
      <c r="F39" s="1">
        <v>5.6</v>
      </c>
    </row>
    <row r="40" spans="1:6" ht="12.75">
      <c r="A40" s="2">
        <v>1986.532</v>
      </c>
      <c r="B40" s="1">
        <v>38.5</v>
      </c>
      <c r="C40" s="1">
        <v>0.5</v>
      </c>
      <c r="D40" s="2">
        <v>6.806</v>
      </c>
      <c r="E40" s="16">
        <v>30144</v>
      </c>
      <c r="F40" s="1">
        <v>5.7</v>
      </c>
    </row>
    <row r="41" spans="1:6" ht="12.75">
      <c r="A41" s="2">
        <v>1986.682</v>
      </c>
      <c r="B41" s="1">
        <v>34.5</v>
      </c>
      <c r="C41" s="1">
        <v>1</v>
      </c>
      <c r="D41" s="2">
        <v>6.956</v>
      </c>
      <c r="E41" s="16">
        <v>30199</v>
      </c>
      <c r="F41" s="1">
        <v>5</v>
      </c>
    </row>
    <row r="42" spans="1:6" ht="12.75">
      <c r="A42" s="2">
        <v>1986.816</v>
      </c>
      <c r="B42" s="1">
        <v>34.7</v>
      </c>
      <c r="C42" s="1">
        <v>1.7</v>
      </c>
      <c r="D42" s="2">
        <v>7.09</v>
      </c>
      <c r="E42" s="16">
        <v>30248</v>
      </c>
      <c r="F42" s="1">
        <v>4.9</v>
      </c>
    </row>
    <row r="43" spans="1:6" ht="12.75">
      <c r="A43" s="2">
        <v>1986.951</v>
      </c>
      <c r="B43" s="1">
        <v>34</v>
      </c>
      <c r="C43" s="1">
        <v>1.9</v>
      </c>
      <c r="D43" s="2">
        <v>7.225</v>
      </c>
      <c r="E43" s="16">
        <v>30297</v>
      </c>
      <c r="F43" s="1">
        <v>4.7</v>
      </c>
    </row>
    <row r="44" spans="1:6" ht="12.75">
      <c r="A44" s="2">
        <v>1987.238</v>
      </c>
      <c r="B44" s="1">
        <v>38.1</v>
      </c>
      <c r="C44" s="1">
        <v>1.3</v>
      </c>
      <c r="D44" s="2">
        <v>7.512</v>
      </c>
      <c r="E44" s="16">
        <v>30402</v>
      </c>
      <c r="F44" s="1">
        <v>5.1</v>
      </c>
    </row>
    <row r="45" spans="1:6" ht="12.75">
      <c r="A45" s="2">
        <v>1987.356</v>
      </c>
      <c r="B45" s="1">
        <v>38.9</v>
      </c>
      <c r="C45" s="1">
        <v>1.8</v>
      </c>
      <c r="D45" s="2">
        <v>7.63</v>
      </c>
      <c r="E45" s="16">
        <v>30445</v>
      </c>
      <c r="F45" s="1">
        <v>5.1</v>
      </c>
    </row>
    <row r="46" spans="1:6" ht="12.75">
      <c r="A46" s="2">
        <v>1987.526</v>
      </c>
      <c r="B46" s="1">
        <v>40.3</v>
      </c>
      <c r="C46" s="1">
        <v>1.7</v>
      </c>
      <c r="D46" s="2">
        <v>7.8</v>
      </c>
      <c r="E46" s="16">
        <v>30507</v>
      </c>
      <c r="F46" s="1">
        <v>5.2</v>
      </c>
    </row>
    <row r="47" spans="1:6" ht="12.75">
      <c r="A47" s="2">
        <v>1987.852</v>
      </c>
      <c r="B47" s="1">
        <v>35.3</v>
      </c>
      <c r="C47" s="1">
        <v>1.8</v>
      </c>
      <c r="D47" s="2">
        <v>8.126</v>
      </c>
      <c r="E47" s="16">
        <v>30626</v>
      </c>
      <c r="F47" s="1">
        <v>4.3</v>
      </c>
    </row>
    <row r="48" spans="1:6" ht="12.75">
      <c r="A48" s="2">
        <v>1988.066</v>
      </c>
      <c r="B48" s="1">
        <v>39.8</v>
      </c>
      <c r="C48" s="1">
        <v>0.8</v>
      </c>
      <c r="D48" s="2">
        <v>8.34</v>
      </c>
      <c r="E48" s="16">
        <v>30704</v>
      </c>
      <c r="F48" s="1">
        <v>4.8</v>
      </c>
    </row>
    <row r="49" spans="1:6" ht="12.75">
      <c r="A49" s="2">
        <v>1988.292</v>
      </c>
      <c r="B49" s="1">
        <v>40.5</v>
      </c>
      <c r="C49" s="1">
        <v>0.6</v>
      </c>
      <c r="D49" s="2">
        <v>8.566</v>
      </c>
      <c r="E49" s="16">
        <v>30787</v>
      </c>
      <c r="F49" s="1">
        <v>4.7</v>
      </c>
    </row>
    <row r="50" spans="1:6" ht="12.75">
      <c r="A50" s="2">
        <v>1988.41</v>
      </c>
      <c r="B50" s="1">
        <v>48.6</v>
      </c>
      <c r="C50" s="1">
        <v>1.2</v>
      </c>
      <c r="D50" s="2">
        <v>8.684</v>
      </c>
      <c r="E50" s="16">
        <v>30830</v>
      </c>
      <c r="F50" s="1">
        <v>5.6</v>
      </c>
    </row>
    <row r="51" spans="1:6" ht="12.75">
      <c r="A51" s="2">
        <v>1988.445</v>
      </c>
      <c r="B51" s="1">
        <v>47.8</v>
      </c>
      <c r="C51" s="1">
        <v>1</v>
      </c>
      <c r="D51" s="2">
        <v>8.719</v>
      </c>
      <c r="E51" s="16">
        <v>30843</v>
      </c>
      <c r="F51" s="1">
        <v>5.5</v>
      </c>
    </row>
    <row r="52" spans="1:6" ht="12.75">
      <c r="A52" s="2">
        <v>1988.598</v>
      </c>
      <c r="B52" s="1">
        <v>47.8</v>
      </c>
      <c r="C52" s="1">
        <v>2.5</v>
      </c>
      <c r="D52" s="2">
        <v>8.872</v>
      </c>
      <c r="E52" s="16">
        <v>30899</v>
      </c>
      <c r="F52" s="1">
        <v>5.4</v>
      </c>
    </row>
    <row r="53" spans="1:6" ht="12.75">
      <c r="A53" s="2">
        <v>1988.809</v>
      </c>
      <c r="B53" s="1">
        <v>45.4</v>
      </c>
      <c r="C53" s="1">
        <v>2.1</v>
      </c>
      <c r="D53" s="2">
        <v>9.083</v>
      </c>
      <c r="E53" s="16">
        <v>30976</v>
      </c>
      <c r="F53" s="1">
        <v>5</v>
      </c>
    </row>
    <row r="54" spans="1:6" ht="12.75">
      <c r="A54" s="2">
        <v>1988.945</v>
      </c>
      <c r="B54" s="1">
        <v>45.2</v>
      </c>
      <c r="C54" s="1">
        <v>2.3</v>
      </c>
      <c r="D54" s="2">
        <v>9.219</v>
      </c>
      <c r="E54" s="16">
        <v>31026</v>
      </c>
      <c r="F54" s="1">
        <v>4.9</v>
      </c>
    </row>
    <row r="55" spans="1:6" ht="12.75">
      <c r="A55" s="2">
        <v>1989.118</v>
      </c>
      <c r="B55" s="1">
        <v>47.9</v>
      </c>
      <c r="C55" s="1">
        <v>1.5</v>
      </c>
      <c r="D55" s="2">
        <v>9.392</v>
      </c>
      <c r="E55" s="16">
        <v>31089</v>
      </c>
      <c r="F55" s="1">
        <v>5.1</v>
      </c>
    </row>
    <row r="56" spans="1:6" ht="12.75">
      <c r="A56" s="2">
        <v>1989.249</v>
      </c>
      <c r="B56" s="1">
        <v>48.6</v>
      </c>
      <c r="C56" s="1">
        <v>0.3</v>
      </c>
      <c r="D56" s="2">
        <v>9.523</v>
      </c>
      <c r="E56" s="16">
        <v>31137</v>
      </c>
      <c r="F56" s="1">
        <v>5.1</v>
      </c>
    </row>
    <row r="57" spans="1:6" ht="12.75">
      <c r="A57" s="2">
        <v>1989.441</v>
      </c>
      <c r="B57" s="1">
        <v>47.4</v>
      </c>
      <c r="C57" s="1">
        <v>1.2</v>
      </c>
      <c r="D57" s="2">
        <v>9.715</v>
      </c>
      <c r="E57" s="16">
        <v>31207</v>
      </c>
      <c r="F57" s="1">
        <v>4.9</v>
      </c>
    </row>
    <row r="58" spans="1:6" ht="12.75">
      <c r="A58" s="2">
        <v>1989.595</v>
      </c>
      <c r="B58" s="1">
        <v>44.7</v>
      </c>
      <c r="C58" s="1">
        <v>0.9</v>
      </c>
      <c r="D58" s="2">
        <v>9.869</v>
      </c>
      <c r="E58" s="16">
        <v>31263</v>
      </c>
      <c r="F58" s="1">
        <v>4.5</v>
      </c>
    </row>
    <row r="59" spans="1:6" s="135" customFormat="1" ht="12.75">
      <c r="A59" s="23">
        <v>1989.808</v>
      </c>
      <c r="B59" s="115">
        <v>46.8</v>
      </c>
      <c r="C59" s="115">
        <v>1</v>
      </c>
      <c r="D59" s="23">
        <v>10.082</v>
      </c>
      <c r="E59" s="134">
        <v>31341</v>
      </c>
      <c r="F59" s="115">
        <v>4.6</v>
      </c>
    </row>
    <row r="60" spans="1:7" ht="12.75">
      <c r="A60" s="2">
        <v>1989.997</v>
      </c>
      <c r="B60" s="1">
        <v>47.6</v>
      </c>
      <c r="C60" s="1">
        <v>0.9</v>
      </c>
      <c r="D60" s="2">
        <v>10.271</v>
      </c>
      <c r="E60" s="16">
        <v>31410</v>
      </c>
      <c r="F60" s="1">
        <v>4.6</v>
      </c>
      <c r="G60" s="1">
        <f aca="true" t="shared" si="0" ref="G60:G91">(B60-$B$59)/(A60-$A$59)</f>
        <v>4.232804232802503</v>
      </c>
    </row>
    <row r="61" spans="1:7" ht="12.75">
      <c r="A61" s="2">
        <v>1990.112</v>
      </c>
      <c r="B61" s="1">
        <v>47.8</v>
      </c>
      <c r="C61" s="1">
        <v>1.2</v>
      </c>
      <c r="D61" s="2">
        <v>10.386</v>
      </c>
      <c r="E61" s="16">
        <v>31452</v>
      </c>
      <c r="F61" s="1">
        <v>4.6</v>
      </c>
      <c r="G61" s="1">
        <f t="shared" si="0"/>
        <v>3.2894736842095815</v>
      </c>
    </row>
    <row r="62" spans="1:7" ht="12.75">
      <c r="A62" s="2">
        <v>1990.227</v>
      </c>
      <c r="B62" s="1">
        <v>51.1</v>
      </c>
      <c r="C62" s="1">
        <v>1</v>
      </c>
      <c r="D62" s="2">
        <v>10.501</v>
      </c>
      <c r="E62" s="16">
        <v>31494</v>
      </c>
      <c r="F62" s="1">
        <v>4.9</v>
      </c>
      <c r="G62" s="1">
        <f t="shared" si="0"/>
        <v>10.26252983293321</v>
      </c>
    </row>
    <row r="63" spans="1:7" ht="12.75">
      <c r="A63" s="2">
        <v>1990.342</v>
      </c>
      <c r="B63" s="1">
        <v>53.3</v>
      </c>
      <c r="C63" s="1">
        <v>1.3</v>
      </c>
      <c r="D63" s="2">
        <v>10.616</v>
      </c>
      <c r="E63" s="16">
        <v>31536</v>
      </c>
      <c r="F63" s="1">
        <v>5</v>
      </c>
      <c r="G63" s="1">
        <f t="shared" si="0"/>
        <v>12.172284644192352</v>
      </c>
    </row>
    <row r="64" spans="1:7" ht="12.75">
      <c r="A64" s="2">
        <v>1990.496</v>
      </c>
      <c r="B64" s="1">
        <v>53.4</v>
      </c>
      <c r="C64" s="1">
        <v>1.7</v>
      </c>
      <c r="D64" s="2">
        <v>10.77</v>
      </c>
      <c r="E64" s="16">
        <v>31592</v>
      </c>
      <c r="F64" s="1">
        <v>5</v>
      </c>
      <c r="G64" s="1">
        <f t="shared" si="0"/>
        <v>9.593023255812536</v>
      </c>
    </row>
    <row r="65" spans="1:7" ht="12.75">
      <c r="A65" s="2">
        <v>1990.578</v>
      </c>
      <c r="B65" s="1">
        <v>51.2</v>
      </c>
      <c r="C65" s="1">
        <v>1.5</v>
      </c>
      <c r="D65" s="2">
        <v>10.852</v>
      </c>
      <c r="E65" s="16">
        <v>31622</v>
      </c>
      <c r="F65" s="1">
        <v>4.7</v>
      </c>
      <c r="G65" s="1">
        <f t="shared" si="0"/>
        <v>5.7142857142858565</v>
      </c>
    </row>
    <row r="66" spans="1:7" ht="12.75">
      <c r="A66" s="2">
        <v>1990.701</v>
      </c>
      <c r="B66" s="1">
        <v>51.8</v>
      </c>
      <c r="C66" s="1">
        <v>1.5</v>
      </c>
      <c r="D66" s="2">
        <v>10.975</v>
      </c>
      <c r="E66" s="16">
        <v>31667</v>
      </c>
      <c r="F66" s="1">
        <v>4.7</v>
      </c>
      <c r="G66" s="1">
        <f t="shared" si="0"/>
        <v>5.599104143336883</v>
      </c>
    </row>
    <row r="67" spans="1:7" ht="12.75">
      <c r="A67" s="2">
        <v>1990.805</v>
      </c>
      <c r="B67" s="1">
        <v>49.8</v>
      </c>
      <c r="C67" s="1">
        <v>1.8</v>
      </c>
      <c r="D67" s="2">
        <v>11.079</v>
      </c>
      <c r="E67" s="16">
        <v>31705</v>
      </c>
      <c r="F67" s="1">
        <v>4.5</v>
      </c>
      <c r="G67" s="1">
        <f t="shared" si="0"/>
        <v>3.009027081243517</v>
      </c>
    </row>
    <row r="68" spans="1:7" ht="12.75">
      <c r="A68" s="2">
        <v>1991.049</v>
      </c>
      <c r="B68" s="1">
        <v>50.7</v>
      </c>
      <c r="C68" s="1">
        <v>1.5</v>
      </c>
      <c r="D68" s="2">
        <v>11.323</v>
      </c>
      <c r="E68" s="16">
        <v>31794</v>
      </c>
      <c r="F68" s="1">
        <v>4.5</v>
      </c>
      <c r="G68" s="1">
        <f t="shared" si="0"/>
        <v>3.1426269137792517</v>
      </c>
    </row>
    <row r="69" spans="1:7" ht="12.75">
      <c r="A69" s="2">
        <v>1991.189</v>
      </c>
      <c r="B69" s="1">
        <v>50.7</v>
      </c>
      <c r="C69" s="1">
        <v>1.8</v>
      </c>
      <c r="D69" s="2">
        <v>11.463</v>
      </c>
      <c r="E69" s="16">
        <v>31845</v>
      </c>
      <c r="F69" s="1">
        <v>4.4</v>
      </c>
      <c r="G69" s="1">
        <f t="shared" si="0"/>
        <v>2.8240405503256802</v>
      </c>
    </row>
    <row r="70" spans="1:7" ht="12.75">
      <c r="A70" s="2">
        <v>1991.359</v>
      </c>
      <c r="B70" s="1">
        <v>50.2</v>
      </c>
      <c r="C70" s="1">
        <v>1.9</v>
      </c>
      <c r="D70" s="2">
        <v>11.633</v>
      </c>
      <c r="E70" s="16">
        <v>31907</v>
      </c>
      <c r="F70" s="1">
        <v>4.3</v>
      </c>
      <c r="G70" s="1">
        <f t="shared" si="0"/>
        <v>2.1921341070278255</v>
      </c>
    </row>
    <row r="71" spans="1:7" ht="12.75">
      <c r="A71" s="2">
        <v>1991.551</v>
      </c>
      <c r="B71" s="1">
        <v>53.2</v>
      </c>
      <c r="C71" s="1">
        <v>0.8</v>
      </c>
      <c r="D71" s="2">
        <v>11.825</v>
      </c>
      <c r="E71" s="16">
        <v>31977</v>
      </c>
      <c r="F71" s="1">
        <v>4.5</v>
      </c>
      <c r="G71" s="1">
        <f t="shared" si="0"/>
        <v>3.6718301778544076</v>
      </c>
    </row>
    <row r="72" spans="1:7" ht="12.75">
      <c r="A72" s="2">
        <v>1991.668</v>
      </c>
      <c r="B72" s="1">
        <v>49.9</v>
      </c>
      <c r="C72" s="1">
        <v>0.6</v>
      </c>
      <c r="D72" s="2">
        <v>11.942</v>
      </c>
      <c r="E72" s="16">
        <v>32020</v>
      </c>
      <c r="F72" s="1">
        <v>4.2</v>
      </c>
      <c r="G72" s="1">
        <f t="shared" si="0"/>
        <v>1.6666666666667571</v>
      </c>
    </row>
    <row r="73" spans="1:7" ht="12.75">
      <c r="A73" s="2">
        <v>1991.858</v>
      </c>
      <c r="B73" s="1">
        <v>53.2</v>
      </c>
      <c r="C73" s="1">
        <v>0.6</v>
      </c>
      <c r="D73" s="2">
        <v>12.132</v>
      </c>
      <c r="E73" s="16">
        <v>32089</v>
      </c>
      <c r="F73" s="1">
        <v>4.4</v>
      </c>
      <c r="G73" s="1">
        <f t="shared" si="0"/>
        <v>3.121951219512267</v>
      </c>
    </row>
    <row r="74" spans="1:7" ht="12.75">
      <c r="A74" s="2">
        <v>1992.046</v>
      </c>
      <c r="B74" s="1">
        <v>54.3</v>
      </c>
      <c r="C74" s="1">
        <v>1.8</v>
      </c>
      <c r="D74" s="2">
        <v>12.32</v>
      </c>
      <c r="E74" s="16">
        <v>32158</v>
      </c>
      <c r="F74" s="1">
        <v>4.4</v>
      </c>
      <c r="G74" s="1">
        <f t="shared" si="0"/>
        <v>3.3512064343162695</v>
      </c>
    </row>
    <row r="75" spans="1:7" ht="12.75">
      <c r="A75" s="2">
        <v>1992.24</v>
      </c>
      <c r="B75" s="1">
        <v>55.9</v>
      </c>
      <c r="C75" s="1">
        <v>1.4</v>
      </c>
      <c r="D75" s="2">
        <v>12.514</v>
      </c>
      <c r="E75" s="16">
        <v>32229</v>
      </c>
      <c r="F75" s="1">
        <v>4.5</v>
      </c>
      <c r="G75" s="1">
        <f t="shared" si="0"/>
        <v>3.741776315789449</v>
      </c>
    </row>
    <row r="76" spans="1:7" ht="12.75">
      <c r="A76" s="2">
        <v>1992.415</v>
      </c>
      <c r="B76" s="1">
        <v>55.8</v>
      </c>
      <c r="C76" s="1">
        <v>1.5</v>
      </c>
      <c r="D76" s="2">
        <v>12.689</v>
      </c>
      <c r="E76" s="16">
        <v>32293</v>
      </c>
      <c r="F76" s="1">
        <v>4.4</v>
      </c>
      <c r="G76" s="1">
        <f t="shared" si="0"/>
        <v>3.452243958573111</v>
      </c>
    </row>
    <row r="77" spans="1:7" ht="12.75">
      <c r="A77" s="2">
        <v>1992.568</v>
      </c>
      <c r="B77" s="1">
        <v>55</v>
      </c>
      <c r="C77" s="1">
        <v>2.3</v>
      </c>
      <c r="D77" s="2">
        <v>12.842</v>
      </c>
      <c r="E77" s="16">
        <v>32349</v>
      </c>
      <c r="F77" s="1">
        <v>4.3</v>
      </c>
      <c r="G77" s="1">
        <f t="shared" si="0"/>
        <v>2.971014492753634</v>
      </c>
    </row>
    <row r="78" spans="1:7" ht="12.75">
      <c r="A78" s="2">
        <v>1992.74</v>
      </c>
      <c r="B78" s="1">
        <v>50.3</v>
      </c>
      <c r="C78" s="1">
        <v>0.9</v>
      </c>
      <c r="D78" s="2">
        <v>13.014</v>
      </c>
      <c r="E78" s="16">
        <v>32412</v>
      </c>
      <c r="F78" s="1">
        <v>3.9</v>
      </c>
      <c r="G78" s="1">
        <f t="shared" si="0"/>
        <v>1.1937244201909893</v>
      </c>
    </row>
    <row r="79" spans="1:7" ht="12.75">
      <c r="A79" s="2">
        <v>1992.891</v>
      </c>
      <c r="B79" s="1">
        <v>48.4</v>
      </c>
      <c r="C79" s="1">
        <v>0.9</v>
      </c>
      <c r="D79" s="2">
        <v>13.165</v>
      </c>
      <c r="E79" s="16">
        <v>32467</v>
      </c>
      <c r="F79" s="1">
        <v>3.7</v>
      </c>
      <c r="G79" s="1">
        <f t="shared" si="0"/>
        <v>0.5189750243269406</v>
      </c>
    </row>
    <row r="80" spans="1:7" ht="12.75">
      <c r="A80" s="2">
        <v>1993.041</v>
      </c>
      <c r="B80" s="1">
        <v>52.1</v>
      </c>
      <c r="C80" s="1">
        <v>1.8</v>
      </c>
      <c r="D80" s="2">
        <v>13.315</v>
      </c>
      <c r="E80" s="16">
        <v>32522</v>
      </c>
      <c r="F80" s="1">
        <v>3.9</v>
      </c>
      <c r="G80" s="1">
        <f t="shared" si="0"/>
        <v>1.63934426229511</v>
      </c>
    </row>
    <row r="81" spans="1:7" ht="12.75">
      <c r="A81" s="2">
        <v>1993.178</v>
      </c>
      <c r="B81" s="1">
        <v>53.2</v>
      </c>
      <c r="C81" s="1">
        <v>0.8</v>
      </c>
      <c r="D81" s="2">
        <v>13.452</v>
      </c>
      <c r="E81" s="16">
        <v>32572</v>
      </c>
      <c r="F81" s="1">
        <v>4</v>
      </c>
      <c r="G81" s="1">
        <f t="shared" si="0"/>
        <v>1.8991097922848015</v>
      </c>
    </row>
    <row r="82" spans="1:7" ht="12.75">
      <c r="A82" s="2">
        <v>1993.351</v>
      </c>
      <c r="B82" s="1">
        <v>65.1</v>
      </c>
      <c r="C82" s="1">
        <v>1.1</v>
      </c>
      <c r="D82" s="2">
        <v>13.625</v>
      </c>
      <c r="E82" s="16">
        <v>32635</v>
      </c>
      <c r="F82" s="1">
        <v>4.8</v>
      </c>
      <c r="G82" s="1">
        <f t="shared" si="0"/>
        <v>5.1651143099066825</v>
      </c>
    </row>
    <row r="83" spans="1:7" ht="12.75">
      <c r="A83" s="2">
        <v>1993.562</v>
      </c>
      <c r="B83" s="1">
        <v>63.8</v>
      </c>
      <c r="C83" s="1">
        <v>0.9</v>
      </c>
      <c r="D83" s="2">
        <v>13.836</v>
      </c>
      <c r="E83" s="16">
        <v>32712</v>
      </c>
      <c r="F83" s="1">
        <v>4.6</v>
      </c>
      <c r="G83" s="1">
        <f t="shared" si="0"/>
        <v>4.5285029302078925</v>
      </c>
    </row>
    <row r="84" spans="1:7" ht="12.75">
      <c r="A84" s="2">
        <v>1993.753</v>
      </c>
      <c r="B84" s="1">
        <v>59.3</v>
      </c>
      <c r="C84" s="1">
        <v>0.9</v>
      </c>
      <c r="D84" s="2">
        <v>14.027</v>
      </c>
      <c r="E84" s="16">
        <v>32782</v>
      </c>
      <c r="F84" s="1">
        <v>4.2</v>
      </c>
      <c r="G84" s="1">
        <f t="shared" si="0"/>
        <v>3.1685678073511285</v>
      </c>
    </row>
    <row r="85" spans="1:7" ht="12.75">
      <c r="A85" s="2">
        <v>1993.945</v>
      </c>
      <c r="B85" s="1">
        <v>60.3</v>
      </c>
      <c r="C85" s="1">
        <v>0.7</v>
      </c>
      <c r="D85" s="2">
        <v>14.219</v>
      </c>
      <c r="E85" s="16">
        <v>32852</v>
      </c>
      <c r="F85" s="1">
        <v>4.2</v>
      </c>
      <c r="G85" s="1">
        <f t="shared" si="0"/>
        <v>3.263234227701277</v>
      </c>
    </row>
    <row r="86" spans="1:7" ht="12.75">
      <c r="A86" s="2">
        <v>1994.121</v>
      </c>
      <c r="B86" s="1">
        <v>63.8</v>
      </c>
      <c r="C86" s="1">
        <v>0.8</v>
      </c>
      <c r="D86" s="2">
        <v>14.395</v>
      </c>
      <c r="E86" s="16">
        <v>32916</v>
      </c>
      <c r="F86" s="1">
        <v>4.4</v>
      </c>
      <c r="G86" s="1">
        <f t="shared" si="0"/>
        <v>3.9415719916530487</v>
      </c>
    </row>
    <row r="87" spans="1:7" ht="12.75">
      <c r="A87" s="2">
        <v>1994.274</v>
      </c>
      <c r="B87" s="1">
        <v>63.4</v>
      </c>
      <c r="C87" s="1">
        <v>0.9</v>
      </c>
      <c r="D87" s="2">
        <v>14.548</v>
      </c>
      <c r="E87" s="16">
        <v>32972</v>
      </c>
      <c r="F87" s="1">
        <v>4.4</v>
      </c>
      <c r="G87" s="1">
        <f t="shared" si="0"/>
        <v>3.716972682490012</v>
      </c>
    </row>
    <row r="88" spans="1:7" ht="12.75">
      <c r="A88" s="2">
        <v>1994.444</v>
      </c>
      <c r="B88" s="1">
        <v>69.9</v>
      </c>
      <c r="C88" s="1">
        <v>0.5</v>
      </c>
      <c r="D88" s="2">
        <v>14.718</v>
      </c>
      <c r="E88" s="16">
        <v>33034</v>
      </c>
      <c r="F88" s="1">
        <v>4.7</v>
      </c>
      <c r="G88" s="1">
        <f t="shared" si="0"/>
        <v>4.982743744607458</v>
      </c>
    </row>
    <row r="89" spans="1:7" ht="12.75">
      <c r="A89" s="2">
        <v>1994.592</v>
      </c>
      <c r="B89" s="1">
        <v>69.8</v>
      </c>
      <c r="C89" s="1">
        <v>1.3</v>
      </c>
      <c r="D89" s="2">
        <v>14.866</v>
      </c>
      <c r="E89" s="16">
        <v>33088</v>
      </c>
      <c r="F89" s="1">
        <v>4.7</v>
      </c>
      <c r="G89" s="1">
        <f t="shared" si="0"/>
        <v>4.807692307692202</v>
      </c>
    </row>
    <row r="90" spans="1:7" ht="12.75">
      <c r="A90" s="2">
        <v>1994.77</v>
      </c>
      <c r="B90" s="1">
        <v>68.4</v>
      </c>
      <c r="C90" s="1">
        <v>0.8</v>
      </c>
      <c r="D90" s="2">
        <v>15.044</v>
      </c>
      <c r="E90" s="16">
        <v>33153</v>
      </c>
      <c r="F90" s="1">
        <v>4.5</v>
      </c>
      <c r="G90" s="1">
        <f t="shared" si="0"/>
        <v>4.353083434099164</v>
      </c>
    </row>
    <row r="91" spans="1:7" ht="12.75">
      <c r="A91" s="2">
        <v>1994.962</v>
      </c>
      <c r="B91" s="1">
        <v>70.3</v>
      </c>
      <c r="C91" s="1">
        <v>1.9</v>
      </c>
      <c r="D91" s="2">
        <v>15.236</v>
      </c>
      <c r="E91" s="16">
        <v>33223</v>
      </c>
      <c r="F91" s="1">
        <v>4.6</v>
      </c>
      <c r="G91" s="1">
        <f t="shared" si="0"/>
        <v>4.559565386107881</v>
      </c>
    </row>
    <row r="92" spans="1:7" ht="12.75">
      <c r="A92" s="2">
        <v>1995.153</v>
      </c>
      <c r="B92" s="1">
        <v>69.6</v>
      </c>
      <c r="C92" s="1">
        <v>1</v>
      </c>
      <c r="D92" s="2">
        <v>15.427</v>
      </c>
      <c r="E92" s="16">
        <v>33293</v>
      </c>
      <c r="F92" s="1">
        <v>4.5</v>
      </c>
      <c r="G92" s="1">
        <f aca="true" t="shared" si="1" ref="G92:G121">(B92-$B$59)/(A92-$A$59)</f>
        <v>4.265668849391933</v>
      </c>
    </row>
    <row r="93" spans="1:7" ht="12.75">
      <c r="A93" s="2">
        <v>1995.326</v>
      </c>
      <c r="B93" s="1">
        <v>73.4</v>
      </c>
      <c r="C93" s="1">
        <v>1.1</v>
      </c>
      <c r="D93" s="2">
        <v>15.6</v>
      </c>
      <c r="E93" s="16">
        <v>33356</v>
      </c>
      <c r="F93" s="1">
        <v>4.7</v>
      </c>
      <c r="G93" s="1">
        <f t="shared" si="1"/>
        <v>4.820587169264202</v>
      </c>
    </row>
    <row r="94" spans="1:7" ht="12.75">
      <c r="A94" s="2">
        <v>1995.482</v>
      </c>
      <c r="B94" s="1">
        <v>72.3</v>
      </c>
      <c r="C94" s="1">
        <v>1.1</v>
      </c>
      <c r="D94" s="2">
        <v>15.756</v>
      </c>
      <c r="E94" s="16">
        <v>33413</v>
      </c>
      <c r="F94" s="1">
        <v>4.6</v>
      </c>
      <c r="G94" s="1">
        <f t="shared" si="1"/>
        <v>4.494183997180137</v>
      </c>
    </row>
    <row r="95" spans="1:7" ht="12.75">
      <c r="A95" s="2">
        <v>1995.647</v>
      </c>
      <c r="B95" s="1">
        <v>71.9</v>
      </c>
      <c r="C95" s="1">
        <v>0.8</v>
      </c>
      <c r="D95" s="2">
        <v>15.921</v>
      </c>
      <c r="E95" s="16">
        <v>33473</v>
      </c>
      <c r="F95" s="1">
        <v>4.5</v>
      </c>
      <c r="G95" s="1">
        <f t="shared" si="1"/>
        <v>4.298681281041318</v>
      </c>
    </row>
    <row r="96" spans="1:7" ht="12.75">
      <c r="A96" s="2">
        <v>1995.808</v>
      </c>
      <c r="B96" s="1">
        <v>70.5</v>
      </c>
      <c r="C96" s="1">
        <v>3.4</v>
      </c>
      <c r="D96" s="2">
        <v>16.082</v>
      </c>
      <c r="E96" s="16">
        <v>33532</v>
      </c>
      <c r="F96" s="1">
        <v>4.4</v>
      </c>
      <c r="G96" s="1">
        <f t="shared" si="1"/>
        <v>3.9500000000000006</v>
      </c>
    </row>
    <row r="97" spans="1:7" ht="12.75">
      <c r="A97" s="2">
        <v>1995.959</v>
      </c>
      <c r="B97" s="1">
        <v>71.4</v>
      </c>
      <c r="C97" s="1">
        <v>1.2</v>
      </c>
      <c r="D97" s="2">
        <v>16.233</v>
      </c>
      <c r="E97" s="16">
        <v>33587</v>
      </c>
      <c r="F97" s="1">
        <v>4.4</v>
      </c>
      <c r="G97" s="1">
        <f t="shared" si="1"/>
        <v>3.999349699235854</v>
      </c>
    </row>
    <row r="98" spans="1:7" ht="12.75">
      <c r="A98" s="2">
        <v>1996.131</v>
      </c>
      <c r="B98" s="1">
        <v>76.4</v>
      </c>
      <c r="C98" s="1">
        <v>1.3</v>
      </c>
      <c r="D98" s="2">
        <v>16.405</v>
      </c>
      <c r="E98" s="16">
        <v>33650</v>
      </c>
      <c r="F98" s="1">
        <v>4.7</v>
      </c>
      <c r="G98" s="1">
        <f t="shared" si="1"/>
        <v>4.681322157203792</v>
      </c>
    </row>
    <row r="99" spans="1:7" ht="12.75">
      <c r="A99" s="2">
        <v>1996.361</v>
      </c>
      <c r="B99" s="1">
        <v>80.5</v>
      </c>
      <c r="C99" s="1">
        <v>3.5</v>
      </c>
      <c r="D99" s="2">
        <v>16.635</v>
      </c>
      <c r="E99" s="16">
        <v>33734</v>
      </c>
      <c r="F99" s="1">
        <v>4.8</v>
      </c>
      <c r="G99" s="1">
        <f t="shared" si="1"/>
        <v>5.1426827407293505</v>
      </c>
    </row>
    <row r="100" spans="1:7" ht="12.75">
      <c r="A100" s="2">
        <v>1996.533</v>
      </c>
      <c r="B100" s="1">
        <v>74.8</v>
      </c>
      <c r="C100" s="1">
        <v>3</v>
      </c>
      <c r="D100" s="2">
        <v>16.807</v>
      </c>
      <c r="E100" s="16">
        <v>33797</v>
      </c>
      <c r="F100" s="1">
        <v>4.5</v>
      </c>
      <c r="G100" s="1">
        <f t="shared" si="1"/>
        <v>4.163568773234257</v>
      </c>
    </row>
    <row r="101" spans="1:7" ht="12.75">
      <c r="A101" s="2">
        <v>1996.639</v>
      </c>
      <c r="B101" s="1">
        <v>72.9</v>
      </c>
      <c r="C101" s="1">
        <v>0.3</v>
      </c>
      <c r="D101" s="2">
        <v>16.913</v>
      </c>
      <c r="E101" s="16">
        <v>33836</v>
      </c>
      <c r="F101" s="1">
        <v>4.3</v>
      </c>
      <c r="G101" s="1">
        <f t="shared" si="1"/>
        <v>3.8208168642951805</v>
      </c>
    </row>
    <row r="102" spans="1:7" ht="12.75">
      <c r="A102" s="2">
        <v>1996.801</v>
      </c>
      <c r="B102" s="1">
        <v>75.2</v>
      </c>
      <c r="C102" s="1">
        <v>1.1</v>
      </c>
      <c r="D102" s="2">
        <v>17.075</v>
      </c>
      <c r="E102" s="16">
        <v>33895</v>
      </c>
      <c r="F102" s="1">
        <v>4.4</v>
      </c>
      <c r="G102" s="1">
        <f t="shared" si="1"/>
        <v>4.061204061204098</v>
      </c>
    </row>
    <row r="103" spans="1:7" ht="12.75">
      <c r="A103" s="2">
        <v>1996.954</v>
      </c>
      <c r="B103" s="1">
        <v>75.8</v>
      </c>
      <c r="C103" s="1">
        <v>0.9</v>
      </c>
      <c r="D103" s="2">
        <v>17.228</v>
      </c>
      <c r="E103" s="16">
        <v>33951</v>
      </c>
      <c r="F103" s="1">
        <v>4.4</v>
      </c>
      <c r="G103" s="1">
        <f t="shared" si="1"/>
        <v>4.058214385670329</v>
      </c>
    </row>
    <row r="104" spans="1:7" ht="12.75">
      <c r="A104" s="2">
        <v>1997.107</v>
      </c>
      <c r="B104" s="1">
        <v>79.5</v>
      </c>
      <c r="C104" s="1">
        <v>0.9</v>
      </c>
      <c r="D104" s="2">
        <v>17.381</v>
      </c>
      <c r="E104" s="16">
        <v>34007</v>
      </c>
      <c r="F104" s="1">
        <v>4.6</v>
      </c>
      <c r="G104" s="1">
        <f t="shared" si="1"/>
        <v>4.480065762433224</v>
      </c>
    </row>
    <row r="105" spans="1:7" ht="12.75">
      <c r="A105" s="2">
        <v>1997.318</v>
      </c>
      <c r="B105" s="1">
        <v>78.8</v>
      </c>
      <c r="C105" s="1">
        <v>0.8</v>
      </c>
      <c r="D105" s="2">
        <v>17.592</v>
      </c>
      <c r="E105" s="16">
        <v>34084</v>
      </c>
      <c r="F105" s="1">
        <v>4.5</v>
      </c>
      <c r="G105" s="1">
        <f t="shared" si="1"/>
        <v>4.260985352862854</v>
      </c>
    </row>
    <row r="106" spans="1:7" ht="12.75">
      <c r="A106" s="2">
        <v>1997.471</v>
      </c>
      <c r="B106" s="1">
        <v>86.7</v>
      </c>
      <c r="C106" s="1">
        <v>1.5</v>
      </c>
      <c r="D106" s="2">
        <v>17.745</v>
      </c>
      <c r="E106" s="16">
        <v>34140</v>
      </c>
      <c r="F106" s="1">
        <v>4.9</v>
      </c>
      <c r="G106" s="1">
        <f t="shared" si="1"/>
        <v>5.206838052981854</v>
      </c>
    </row>
    <row r="107" spans="1:7" ht="12.75">
      <c r="A107" s="2">
        <v>1997.644</v>
      </c>
      <c r="B107" s="1">
        <v>84.2</v>
      </c>
      <c r="C107" s="1">
        <v>0.3</v>
      </c>
      <c r="D107" s="2">
        <v>17.918</v>
      </c>
      <c r="E107" s="16">
        <v>34203</v>
      </c>
      <c r="F107" s="1">
        <v>4.7</v>
      </c>
      <c r="G107" s="1">
        <f t="shared" si="1"/>
        <v>4.772843287391519</v>
      </c>
    </row>
    <row r="108" spans="1:7" ht="12.75">
      <c r="A108" s="2">
        <v>1997.797</v>
      </c>
      <c r="B108" s="1">
        <v>83.3</v>
      </c>
      <c r="C108" s="1">
        <v>1.6</v>
      </c>
      <c r="D108" s="2">
        <v>18.071</v>
      </c>
      <c r="E108" s="16">
        <v>34259</v>
      </c>
      <c r="F108" s="1">
        <v>4.6</v>
      </c>
      <c r="G108" s="1">
        <f t="shared" si="1"/>
        <v>4.568782075353592</v>
      </c>
    </row>
    <row r="109" spans="1:7" ht="12.75">
      <c r="A109" s="2">
        <v>1997.989</v>
      </c>
      <c r="B109" s="1">
        <v>87.7</v>
      </c>
      <c r="C109" s="1">
        <v>2</v>
      </c>
      <c r="D109" s="2">
        <v>18.263</v>
      </c>
      <c r="E109" s="16">
        <v>34329</v>
      </c>
      <c r="F109" s="1">
        <v>4.8</v>
      </c>
      <c r="G109" s="1">
        <f t="shared" si="1"/>
        <v>4.999388827771642</v>
      </c>
    </row>
    <row r="110" spans="1:7" ht="12.75">
      <c r="A110" s="2">
        <v>1998.145</v>
      </c>
      <c r="B110" s="1">
        <v>90.5</v>
      </c>
      <c r="C110" s="1">
        <v>0.9</v>
      </c>
      <c r="D110" s="2">
        <v>18.419</v>
      </c>
      <c r="E110" s="16">
        <v>34386</v>
      </c>
      <c r="F110" s="1">
        <v>4.9</v>
      </c>
      <c r="G110" s="1">
        <f t="shared" si="1"/>
        <v>5.241693654791899</v>
      </c>
    </row>
    <row r="111" spans="1:7" ht="12.75">
      <c r="A111" s="2">
        <v>1998.315</v>
      </c>
      <c r="B111" s="1">
        <v>91.1</v>
      </c>
      <c r="C111" s="1">
        <v>1.7</v>
      </c>
      <c r="D111" s="2">
        <v>18.589</v>
      </c>
      <c r="E111" s="16">
        <v>34448</v>
      </c>
      <c r="F111" s="1">
        <v>4.9</v>
      </c>
      <c r="G111" s="1">
        <f t="shared" si="1"/>
        <v>5.207476196073784</v>
      </c>
    </row>
    <row r="112" spans="1:7" ht="12.75">
      <c r="A112" s="2">
        <v>1998.452</v>
      </c>
      <c r="B112" s="1">
        <v>90</v>
      </c>
      <c r="C112" s="1">
        <v>0.9</v>
      </c>
      <c r="D112" s="2">
        <v>18.726</v>
      </c>
      <c r="E112" s="16">
        <v>34498</v>
      </c>
      <c r="F112" s="1">
        <v>4.8</v>
      </c>
      <c r="G112" s="1">
        <f t="shared" si="1"/>
        <v>4.997686256362792</v>
      </c>
    </row>
    <row r="113" spans="1:7" ht="12.75">
      <c r="A113" s="2">
        <v>1998.682</v>
      </c>
      <c r="B113" s="1">
        <v>91.1</v>
      </c>
      <c r="C113" s="1">
        <v>0.4</v>
      </c>
      <c r="D113" s="2">
        <v>18.956</v>
      </c>
      <c r="E113" s="16">
        <v>34582</v>
      </c>
      <c r="F113" s="1">
        <v>4.8</v>
      </c>
      <c r="G113" s="1">
        <f t="shared" si="1"/>
        <v>4.992111787243619</v>
      </c>
    </row>
    <row r="114" spans="1:7" ht="12.75">
      <c r="A114" s="2">
        <v>1998.89</v>
      </c>
      <c r="B114" s="1">
        <v>88.7</v>
      </c>
      <c r="C114" s="1">
        <v>0.5</v>
      </c>
      <c r="D114" s="2">
        <v>19.164</v>
      </c>
      <c r="E114" s="16">
        <v>34658</v>
      </c>
      <c r="F114" s="1">
        <v>4.6</v>
      </c>
      <c r="G114" s="1">
        <f t="shared" si="1"/>
        <v>4.613521250825755</v>
      </c>
    </row>
    <row r="115" spans="1:7" ht="12.75">
      <c r="A115" s="2">
        <v>1999.082</v>
      </c>
      <c r="B115" s="1">
        <v>94.5</v>
      </c>
      <c r="C115" s="1">
        <v>0.3</v>
      </c>
      <c r="D115" s="2">
        <v>19.356</v>
      </c>
      <c r="E115" s="16">
        <v>34728</v>
      </c>
      <c r="F115" s="1">
        <v>4.9</v>
      </c>
      <c r="G115" s="1">
        <f t="shared" si="1"/>
        <v>5.143411688591699</v>
      </c>
    </row>
    <row r="116" spans="1:7" ht="12.75">
      <c r="A116" s="2">
        <v>1999.219</v>
      </c>
      <c r="B116" s="1">
        <v>96.9</v>
      </c>
      <c r="C116" s="1">
        <v>1.2</v>
      </c>
      <c r="D116" s="2">
        <v>19.493</v>
      </c>
      <c r="E116" s="16">
        <v>34778</v>
      </c>
      <c r="F116" s="1">
        <v>5</v>
      </c>
      <c r="G116" s="1">
        <f t="shared" si="1"/>
        <v>5.323557539050015</v>
      </c>
    </row>
    <row r="117" spans="1:7" ht="12.75">
      <c r="A117" s="2">
        <v>1999.389</v>
      </c>
      <c r="B117" s="1">
        <v>95.9</v>
      </c>
      <c r="C117" s="1">
        <v>2.2</v>
      </c>
      <c r="D117" s="2">
        <v>19.663</v>
      </c>
      <c r="E117" s="16">
        <v>34840</v>
      </c>
      <c r="F117" s="1">
        <v>4.9</v>
      </c>
      <c r="G117" s="1">
        <f t="shared" si="1"/>
        <v>5.124726020248461</v>
      </c>
    </row>
    <row r="118" spans="1:7" ht="12.75">
      <c r="A118" s="2">
        <v>1999.562</v>
      </c>
      <c r="B118" s="1">
        <v>92.4</v>
      </c>
      <c r="C118" s="1">
        <v>0.7</v>
      </c>
      <c r="D118" s="2">
        <v>19.836</v>
      </c>
      <c r="E118" s="16">
        <v>34903</v>
      </c>
      <c r="F118" s="1">
        <v>4.7</v>
      </c>
      <c r="G118" s="1">
        <f t="shared" si="1"/>
        <v>4.675005126102159</v>
      </c>
    </row>
    <row r="119" spans="1:7" ht="12.75">
      <c r="A119" s="2">
        <v>1999.699</v>
      </c>
      <c r="B119" s="1">
        <v>91.4</v>
      </c>
      <c r="C119" s="1">
        <v>1.2</v>
      </c>
      <c r="D119" s="2">
        <v>19.973</v>
      </c>
      <c r="E119" s="16">
        <v>34953</v>
      </c>
      <c r="F119" s="1">
        <v>4.6</v>
      </c>
      <c r="G119" s="1">
        <f t="shared" si="1"/>
        <v>4.509149732079634</v>
      </c>
    </row>
    <row r="120" spans="1:7" s="135" customFormat="1" ht="12.75">
      <c r="A120" s="23">
        <v>1999.888</v>
      </c>
      <c r="B120" s="115">
        <v>92.5</v>
      </c>
      <c r="C120" s="115">
        <v>0.8</v>
      </c>
      <c r="D120" s="23">
        <v>20.162</v>
      </c>
      <c r="E120" s="134">
        <v>35022</v>
      </c>
      <c r="F120" s="115">
        <v>4.6</v>
      </c>
      <c r="G120" s="115">
        <f t="shared" si="1"/>
        <v>4.533730158730192</v>
      </c>
    </row>
    <row r="121" spans="1:7" ht="12.75">
      <c r="A121" s="2">
        <v>2000.06</v>
      </c>
      <c r="B121" s="1">
        <v>94.8</v>
      </c>
      <c r="C121" s="1">
        <v>0.8</v>
      </c>
      <c r="D121" s="2">
        <v>20.334</v>
      </c>
      <c r="E121" s="16">
        <v>35085</v>
      </c>
      <c r="F121" s="1">
        <v>4.7</v>
      </c>
      <c r="G121" s="1">
        <f t="shared" si="1"/>
        <v>4.682013265704274</v>
      </c>
    </row>
    <row r="122" spans="1:6" ht="12.75">
      <c r="A122" s="2">
        <v>2000.232</v>
      </c>
      <c r="B122" s="1">
        <v>107.2</v>
      </c>
      <c r="C122" s="1">
        <v>0.6</v>
      </c>
      <c r="D122" s="2">
        <v>20.506</v>
      </c>
      <c r="E122" s="16">
        <v>35148</v>
      </c>
      <c r="F122" s="1">
        <v>5.2</v>
      </c>
    </row>
    <row r="123" ht="12.75">
      <c r="H123" s="142" t="s">
        <v>63</v>
      </c>
    </row>
    <row r="124" ht="12">
      <c r="A124" s="142" t="s">
        <v>64</v>
      </c>
    </row>
    <row r="126" ht="12"/>
    <row r="127" ht="12"/>
    <row r="128" ht="12"/>
    <row r="129" ht="12"/>
    <row r="130" ht="12"/>
    <row r="131" ht="12"/>
    <row r="132" ht="12"/>
    <row r="133" ht="12"/>
    <row r="134" ht="12"/>
    <row r="135" ht="12"/>
    <row r="136" ht="12"/>
    <row r="137" ht="12"/>
    <row r="138" ht="12"/>
    <row r="139" ht="12"/>
    <row r="141" ht="12"/>
    <row r="142" ht="12"/>
    <row r="143" ht="12"/>
    <row r="144" ht="12"/>
    <row r="145" ht="12"/>
    <row r="146" ht="12"/>
    <row r="147" ht="12"/>
    <row r="148" ht="12"/>
    <row r="149" ht="12"/>
    <row r="150" ht="12"/>
    <row r="151" ht="12"/>
    <row r="152" ht="12"/>
    <row r="153" ht="12"/>
    <row r="154" ht="12"/>
    <row r="155" ht="12"/>
    <row r="156" ht="12"/>
    <row r="157" ht="12"/>
  </sheetData>
  <printOptions/>
  <pageMargins left="0.75" right="0.75" top="1" bottom="1" header="0.5" footer="0.5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7"/>
  <sheetViews>
    <sheetView workbookViewId="0" topLeftCell="A1">
      <selection activeCell="A2" sqref="A2:B2"/>
      <selection activeCell="A1" sqref="A1"/>
    </sheetView>
  </sheetViews>
  <sheetFormatPr defaultColWidth="11.00390625" defaultRowHeight="12"/>
  <cols>
    <col min="1" max="1" width="8.375" style="3" customWidth="1"/>
    <col min="2" max="4" width="7.125" style="3" customWidth="1"/>
    <col min="5" max="5" width="9.625" style="3" customWidth="1"/>
    <col min="6" max="16384" width="7.125" style="3" customWidth="1"/>
  </cols>
  <sheetData>
    <row r="1" spans="1:6" s="30" customFormat="1" ht="37.5" customHeight="1">
      <c r="A1" s="28" t="s">
        <v>128</v>
      </c>
      <c r="B1" s="27" t="s">
        <v>62</v>
      </c>
      <c r="C1" s="27" t="s">
        <v>126</v>
      </c>
      <c r="D1" s="28" t="s">
        <v>127</v>
      </c>
      <c r="E1" s="29" t="s">
        <v>129</v>
      </c>
      <c r="F1" s="27" t="s">
        <v>130</v>
      </c>
    </row>
    <row r="2" spans="1:6" ht="12.75">
      <c r="A2" s="2">
        <v>1982.041</v>
      </c>
      <c r="B2" s="1">
        <v>0</v>
      </c>
      <c r="C2" s="1" t="s">
        <v>139</v>
      </c>
      <c r="D2" s="2">
        <v>0</v>
      </c>
      <c r="E2" s="16">
        <v>28504</v>
      </c>
      <c r="F2" s="1"/>
    </row>
    <row r="3" spans="1:6" ht="12.75">
      <c r="A3" s="2">
        <v>1994.627</v>
      </c>
      <c r="B3" s="1">
        <v>61.6</v>
      </c>
      <c r="C3" s="1">
        <v>1.8</v>
      </c>
      <c r="D3" s="2">
        <v>12.586</v>
      </c>
      <c r="E3" s="16">
        <v>33101</v>
      </c>
      <c r="F3" s="1">
        <v>4.9</v>
      </c>
    </row>
    <row r="4" spans="1:7" ht="12.75">
      <c r="A4" s="2">
        <v>1996.645</v>
      </c>
      <c r="B4" s="1">
        <v>73</v>
      </c>
      <c r="C4" s="1">
        <v>1.7</v>
      </c>
      <c r="D4" s="2">
        <v>14.604</v>
      </c>
      <c r="E4" s="16">
        <v>33838</v>
      </c>
      <c r="F4" s="1">
        <v>5</v>
      </c>
      <c r="G4" s="1">
        <f>(B4-$B$3)/(A4-$A$3)</f>
        <v>5.649157581764041</v>
      </c>
    </row>
    <row r="5" spans="1:7" ht="12.75">
      <c r="A5" s="2">
        <v>1997.644</v>
      </c>
      <c r="B5" s="1">
        <v>81.7</v>
      </c>
      <c r="C5" s="1">
        <v>0.7</v>
      </c>
      <c r="D5" s="2">
        <v>15.603</v>
      </c>
      <c r="E5" s="16">
        <v>34203</v>
      </c>
      <c r="F5" s="1">
        <v>5.2</v>
      </c>
      <c r="G5" s="1">
        <f>(B5-$B$3)/(A5-$A$3)</f>
        <v>6.6622472654954095</v>
      </c>
    </row>
    <row r="6" spans="1:7" ht="12.75">
      <c r="A6" s="2">
        <v>1998.682</v>
      </c>
      <c r="B6" s="1">
        <v>83.8</v>
      </c>
      <c r="C6" s="1">
        <v>0.4</v>
      </c>
      <c r="D6" s="2">
        <v>16.641</v>
      </c>
      <c r="E6" s="16">
        <v>34582</v>
      </c>
      <c r="F6" s="1">
        <v>5</v>
      </c>
      <c r="G6" s="1">
        <f>(B6-$B$3)/(A6-$A$3)</f>
        <v>5.474722564734808</v>
      </c>
    </row>
    <row r="7" spans="1:7" ht="12.75">
      <c r="A7" s="2">
        <v>1999.679</v>
      </c>
      <c r="B7" s="1">
        <v>88.1</v>
      </c>
      <c r="C7" s="1">
        <v>0.9</v>
      </c>
      <c r="D7" s="2">
        <v>17.638</v>
      </c>
      <c r="E7" s="16">
        <v>34946</v>
      </c>
      <c r="F7" s="1">
        <v>5</v>
      </c>
      <c r="G7" s="1">
        <f>(B7-$B$3)/(A7-$A$3)</f>
        <v>5.245447347584974</v>
      </c>
    </row>
  </sheetData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E1" sqref="E1:E16384"/>
      <selection activeCell="A1" sqref="A1"/>
    </sheetView>
  </sheetViews>
  <sheetFormatPr defaultColWidth="11.00390625" defaultRowHeight="12"/>
  <cols>
    <col min="2" max="3" width="10.875" style="4" customWidth="1"/>
    <col min="4" max="4" width="10.875" style="5" customWidth="1"/>
    <col min="5" max="5" width="10.875" style="6" customWidth="1"/>
    <col min="6" max="6" width="10.875" style="4" customWidth="1"/>
  </cols>
  <sheetData>
    <row r="1" spans="1:6" ht="12.75">
      <c r="A1" s="2" t="s">
        <v>128</v>
      </c>
      <c r="B1" s="1" t="s">
        <v>125</v>
      </c>
      <c r="C1" s="1" t="s">
        <v>126</v>
      </c>
      <c r="D1" s="2" t="s">
        <v>127</v>
      </c>
      <c r="E1" s="16" t="s">
        <v>129</v>
      </c>
      <c r="F1" s="1" t="s">
        <v>130</v>
      </c>
    </row>
    <row r="2" spans="1:5" ht="12.75">
      <c r="A2" s="5">
        <v>1993.019</v>
      </c>
      <c r="B2" s="4">
        <v>0</v>
      </c>
      <c r="C2" s="4">
        <v>2.3</v>
      </c>
      <c r="D2" s="5">
        <v>0</v>
      </c>
      <c r="E2" s="6">
        <v>32514</v>
      </c>
    </row>
    <row r="3" spans="1:6" ht="12.75">
      <c r="A3" s="5">
        <v>1993.888</v>
      </c>
      <c r="B3" s="4">
        <v>4.8</v>
      </c>
      <c r="C3" s="4">
        <v>0.5</v>
      </c>
      <c r="D3" s="5">
        <v>0.869</v>
      </c>
      <c r="E3" s="6">
        <v>32831</v>
      </c>
      <c r="F3" s="4">
        <v>5.5</v>
      </c>
    </row>
    <row r="4" spans="1:6" ht="12.75">
      <c r="A4" s="5">
        <v>1994.592</v>
      </c>
      <c r="B4" s="4">
        <v>9.4</v>
      </c>
      <c r="C4" s="4">
        <v>2</v>
      </c>
      <c r="D4" s="5">
        <v>1.573</v>
      </c>
      <c r="E4" s="6">
        <v>33088</v>
      </c>
      <c r="F4" s="4">
        <v>6</v>
      </c>
    </row>
    <row r="5" spans="1:6" ht="12.75">
      <c r="A5" s="5">
        <v>1995.647</v>
      </c>
      <c r="B5" s="4">
        <v>16.7</v>
      </c>
      <c r="C5" s="4">
        <v>1.1</v>
      </c>
      <c r="D5" s="5">
        <v>2.628</v>
      </c>
      <c r="E5" s="6">
        <v>33473</v>
      </c>
      <c r="F5" s="4">
        <v>6.4</v>
      </c>
    </row>
    <row r="6" spans="1:6" ht="12.75">
      <c r="A6" s="5">
        <v>1996.15</v>
      </c>
      <c r="B6" s="4">
        <v>20.7</v>
      </c>
      <c r="C6" s="4">
        <v>0.9</v>
      </c>
      <c r="D6" s="5">
        <v>3.131</v>
      </c>
      <c r="E6" s="6">
        <v>33657</v>
      </c>
      <c r="F6" s="4">
        <v>6.6</v>
      </c>
    </row>
    <row r="7" spans="1:6" ht="12.75">
      <c r="A7" s="5">
        <v>1996.21</v>
      </c>
      <c r="B7" s="4">
        <v>20.4</v>
      </c>
      <c r="C7" s="4">
        <v>1.9</v>
      </c>
      <c r="D7" s="5">
        <v>3.191</v>
      </c>
      <c r="E7" s="6">
        <v>33679</v>
      </c>
      <c r="F7" s="4">
        <v>6.4</v>
      </c>
    </row>
    <row r="8" spans="1:6" ht="12.75">
      <c r="A8" s="5">
        <v>1996.648</v>
      </c>
      <c r="B8" s="4">
        <v>20.3</v>
      </c>
      <c r="C8" s="4">
        <v>2.2</v>
      </c>
      <c r="D8" s="5">
        <v>3.629</v>
      </c>
      <c r="E8" s="6">
        <v>33839</v>
      </c>
      <c r="F8" s="4">
        <v>5.6</v>
      </c>
    </row>
    <row r="9" spans="1:6" ht="12.75">
      <c r="A9" s="5">
        <v>1997.647</v>
      </c>
      <c r="B9" s="4">
        <v>36.6</v>
      </c>
      <c r="C9" s="4">
        <v>0.6</v>
      </c>
      <c r="D9" s="5">
        <v>4.628</v>
      </c>
      <c r="E9" s="6">
        <v>34204</v>
      </c>
      <c r="F9" s="4">
        <v>7.9</v>
      </c>
    </row>
    <row r="10" spans="1:6" ht="12.75">
      <c r="A10" s="5">
        <v>1998.682</v>
      </c>
      <c r="B10" s="4">
        <v>42.5</v>
      </c>
      <c r="C10" s="4">
        <v>1.7</v>
      </c>
      <c r="D10" s="5">
        <v>5.663</v>
      </c>
      <c r="E10" s="6">
        <v>34582</v>
      </c>
      <c r="F10" s="4">
        <v>7.5</v>
      </c>
    </row>
    <row r="11" spans="1:6" ht="12.75">
      <c r="A11" s="5">
        <v>1999.679</v>
      </c>
      <c r="B11" s="4">
        <v>43.4</v>
      </c>
      <c r="C11" s="4">
        <v>1</v>
      </c>
      <c r="D11" s="5">
        <v>6.66</v>
      </c>
      <c r="E11" s="6">
        <v>34946</v>
      </c>
      <c r="F11" s="4">
        <v>6.5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H3" sqref="H3"/>
      <selection activeCell="A1" sqref="A1"/>
    </sheetView>
  </sheetViews>
  <sheetFormatPr defaultColWidth="11.00390625" defaultRowHeight="12"/>
  <cols>
    <col min="1" max="1" width="6.625" style="0" customWidth="1"/>
    <col min="2" max="2" width="7.50390625" style="0" customWidth="1"/>
    <col min="3" max="4" width="8.875" style="0" customWidth="1"/>
    <col min="5" max="8" width="8.625" style="3" customWidth="1"/>
  </cols>
  <sheetData>
    <row r="1" ht="12.75">
      <c r="A1" t="s">
        <v>183</v>
      </c>
    </row>
    <row r="2" spans="5:8" ht="36" customHeight="1">
      <c r="E2" s="181" t="s">
        <v>179</v>
      </c>
      <c r="F2" s="181"/>
      <c r="G2" s="181"/>
      <c r="H2" s="181"/>
    </row>
    <row r="3" spans="5:8" s="170" customFormat="1" ht="37.5" customHeight="1">
      <c r="E3" s="172" t="s">
        <v>180</v>
      </c>
      <c r="F3" s="172" t="s">
        <v>182</v>
      </c>
      <c r="G3" s="171" t="s">
        <v>181</v>
      </c>
      <c r="H3" s="171" t="s">
        <v>1</v>
      </c>
    </row>
    <row r="4" spans="1:8" ht="12.75">
      <c r="A4">
        <v>4.49</v>
      </c>
      <c r="B4" t="s">
        <v>90</v>
      </c>
      <c r="C4" s="14">
        <v>1989.866</v>
      </c>
      <c r="D4" s="14">
        <v>1999.89</v>
      </c>
      <c r="E4" s="1">
        <f>'4.49 Contra'!C101-'4.49 Contra'!C44</f>
        <v>52.099999999999994</v>
      </c>
      <c r="F4" s="1">
        <f>5.02*(D4-C4)</f>
        <v>50.32048000000057</v>
      </c>
      <c r="G4" s="1">
        <f>E4-F4</f>
        <v>1.7795199999994225</v>
      </c>
      <c r="H4" s="1">
        <v>-0.4</v>
      </c>
    </row>
    <row r="5" spans="1:8" ht="12.75">
      <c r="A5">
        <v>8.37</v>
      </c>
      <c r="B5" t="s">
        <v>93</v>
      </c>
      <c r="C5" s="2">
        <v>1989.748</v>
      </c>
      <c r="D5" s="2">
        <v>1999.677</v>
      </c>
      <c r="E5" s="1">
        <v>50.3</v>
      </c>
      <c r="F5" s="1">
        <f>5.08*(D5-C5)</f>
        <v>50.43931999999929</v>
      </c>
      <c r="G5" s="1">
        <f aca="true" t="shared" si="0" ref="G5:G15">E5-F5</f>
        <v>-0.13931999999929445</v>
      </c>
      <c r="H5" s="1">
        <v>-0.5</v>
      </c>
    </row>
    <row r="6" spans="1:8" ht="12.75">
      <c r="A6">
        <v>10.83</v>
      </c>
      <c r="B6" t="s">
        <v>94</v>
      </c>
      <c r="C6" s="2">
        <v>1989.748</v>
      </c>
      <c r="D6" s="2">
        <v>1999.868</v>
      </c>
      <c r="E6" s="1">
        <v>44.5</v>
      </c>
      <c r="F6" s="1">
        <f>4.87*(D6-C6)</f>
        <v>49.28439999999947</v>
      </c>
      <c r="G6" s="1">
        <f t="shared" si="0"/>
        <v>-4.784399999999472</v>
      </c>
      <c r="H6" s="1">
        <v>-0.4</v>
      </c>
    </row>
    <row r="7" spans="1:8" ht="12.75">
      <c r="A7">
        <v>17.82</v>
      </c>
      <c r="B7" t="s">
        <v>95</v>
      </c>
      <c r="C7" s="2">
        <v>1988.415</v>
      </c>
      <c r="D7" s="2">
        <v>1999.658</v>
      </c>
      <c r="E7" s="1">
        <f>'17.82 Stad'!C12-'17.82 Stad'!C7</f>
        <v>52.30000000000001</v>
      </c>
      <c r="F7" s="1">
        <f>4.25*(D7-C7)</f>
        <v>47.78274999999974</v>
      </c>
      <c r="G7" s="1">
        <f t="shared" si="0"/>
        <v>4.517250000000274</v>
      </c>
      <c r="H7" s="1">
        <v>-1</v>
      </c>
    </row>
    <row r="8" spans="1:8" ht="12.75">
      <c r="A8">
        <v>20.28</v>
      </c>
      <c r="B8" t="s">
        <v>96</v>
      </c>
      <c r="C8" s="2">
        <v>1989.87</v>
      </c>
      <c r="D8" s="2">
        <v>1999.622</v>
      </c>
      <c r="E8" s="1">
        <f>'20.28 BART'!B44-'20.28 BART'!B24</f>
        <v>38.05815901368841</v>
      </c>
      <c r="F8" s="1">
        <f>4.05*(D8-C8)</f>
        <v>39.49560000000073</v>
      </c>
      <c r="G8" s="1">
        <f t="shared" si="0"/>
        <v>-1.4374409863123176</v>
      </c>
      <c r="H8" s="1">
        <v>-1.2</v>
      </c>
    </row>
    <row r="9" spans="1:8" ht="12.75">
      <c r="A9">
        <v>25.98</v>
      </c>
      <c r="B9" t="s">
        <v>100</v>
      </c>
      <c r="C9" s="2">
        <v>1988.358</v>
      </c>
      <c r="D9" s="2">
        <v>1999.696</v>
      </c>
      <c r="E9" s="1">
        <f>'25.98 Linc'!B16-'25.98 Linc'!B9</f>
        <v>34.599999999999994</v>
      </c>
      <c r="F9" s="1">
        <f>3.81*(D9-C9)</f>
        <v>43.19777999999987</v>
      </c>
      <c r="G9" s="1">
        <f t="shared" si="0"/>
        <v>-8.597779999999872</v>
      </c>
      <c r="H9" s="1">
        <v>-1.6</v>
      </c>
    </row>
    <row r="10" spans="1:8" ht="12.75">
      <c r="A10">
        <v>27.81</v>
      </c>
      <c r="B10" t="s">
        <v>101</v>
      </c>
      <c r="C10" s="2">
        <v>1988.358</v>
      </c>
      <c r="D10" s="2">
        <v>1999.66</v>
      </c>
      <c r="E10" s="1">
        <f>'27.81 39th'!B11-'27.81 39th'!B3</f>
        <v>41.400000000000006</v>
      </c>
      <c r="F10" s="1">
        <f>3.84*(D10-C10)</f>
        <v>43.399680000000515</v>
      </c>
      <c r="G10" s="1">
        <f t="shared" si="0"/>
        <v>-1.9996800000005095</v>
      </c>
      <c r="H10" s="1">
        <v>-2.3</v>
      </c>
    </row>
    <row r="11" spans="1:8" ht="12.75">
      <c r="A11">
        <v>33.39</v>
      </c>
      <c r="B11" t="s">
        <v>102</v>
      </c>
      <c r="C11" s="2">
        <v>1989.693</v>
      </c>
      <c r="D11" s="2">
        <v>1999.888</v>
      </c>
      <c r="E11" s="1">
        <f>'33.39 Encina'!B38-'33.39 Encina'!B2</f>
        <v>39.6</v>
      </c>
      <c r="F11" s="1">
        <f>4.46*(D11-C11)</f>
        <v>45.46969999999972</v>
      </c>
      <c r="G11" s="1">
        <f t="shared" si="0"/>
        <v>-5.8696999999997175</v>
      </c>
      <c r="H11" s="1">
        <v>-4.3</v>
      </c>
    </row>
    <row r="12" spans="1:8" ht="12.75">
      <c r="A12">
        <v>43.22</v>
      </c>
      <c r="B12" t="s">
        <v>105</v>
      </c>
      <c r="C12" s="2">
        <v>1989.748</v>
      </c>
      <c r="D12" s="2">
        <v>1999.83</v>
      </c>
      <c r="E12" s="1">
        <f>'43.22 Rose'!B121-'43.22 Rose'!B62</f>
        <v>49.5</v>
      </c>
      <c r="F12" s="1">
        <f>4.96*(D12-C12)</f>
        <v>50.006719999999405</v>
      </c>
      <c r="G12" s="1">
        <f t="shared" si="0"/>
        <v>-0.5067199999994045</v>
      </c>
      <c r="H12" s="1">
        <v>-10.2</v>
      </c>
    </row>
    <row r="13" spans="1:8" ht="12.75">
      <c r="A13">
        <v>44.56</v>
      </c>
      <c r="B13" t="s">
        <v>106</v>
      </c>
      <c r="C13" s="2">
        <v>1989.748</v>
      </c>
      <c r="D13" s="2">
        <v>1999.83</v>
      </c>
      <c r="E13" s="1">
        <f>'44.56 D-St'!B103-'44.56 D-St'!B56</f>
        <v>37.800000000000004</v>
      </c>
      <c r="F13" s="1">
        <f>4.91*(D13-C13)</f>
        <v>49.50261999999941</v>
      </c>
      <c r="G13" s="1">
        <f t="shared" si="0"/>
        <v>-11.702619999999406</v>
      </c>
      <c r="H13" s="1">
        <v>-10.2</v>
      </c>
    </row>
    <row r="14" spans="1:8" ht="12.75">
      <c r="A14">
        <v>55.65</v>
      </c>
      <c r="B14" t="s">
        <v>111</v>
      </c>
      <c r="C14" s="2">
        <v>1989.808</v>
      </c>
      <c r="D14" s="2">
        <v>1999.83</v>
      </c>
      <c r="E14" s="1">
        <f>'55.65 Appian'!B117-'55.65 Appian'!B59</f>
        <v>54.099999999999994</v>
      </c>
      <c r="F14" s="1">
        <f>4.62*(D14-C14)</f>
        <v>46.3016399999997</v>
      </c>
      <c r="G14" s="1">
        <f t="shared" si="0"/>
        <v>7.798360000000294</v>
      </c>
      <c r="H14" s="1">
        <v>-22.6</v>
      </c>
    </row>
    <row r="15" spans="1:8" ht="12.75">
      <c r="A15">
        <v>59.09</v>
      </c>
      <c r="B15" t="s">
        <v>175</v>
      </c>
      <c r="C15" s="2">
        <v>1988.847</v>
      </c>
      <c r="D15" s="2">
        <v>1999.679</v>
      </c>
      <c r="E15" s="1">
        <f>'59.09 Gilber'!B19-'59.09 Gilber'!B11</f>
        <v>47.5</v>
      </c>
      <c r="F15" s="1">
        <f>4.94*(D15-C15)</f>
        <v>53.510080000000535</v>
      </c>
      <c r="G15" s="1">
        <f t="shared" si="0"/>
        <v>-6.010080000000535</v>
      </c>
      <c r="H15" s="1">
        <v>-28.5</v>
      </c>
    </row>
    <row r="16" spans="1:8" ht="12.75">
      <c r="A16">
        <v>62.25</v>
      </c>
      <c r="B16" t="s">
        <v>113</v>
      </c>
      <c r="C16" s="2">
        <v>1989.808</v>
      </c>
      <c r="D16" s="2">
        <v>1999.888</v>
      </c>
      <c r="E16" s="1">
        <f>'62.25 Rocket'!B120-'62.25 Rocket'!B59</f>
        <v>45.7</v>
      </c>
      <c r="F16" s="1">
        <f>5.56*(D16-C16)</f>
        <v>56.04479999999959</v>
      </c>
      <c r="G16" s="1">
        <f aca="true" t="shared" si="1" ref="G16:G22">E16-F16</f>
        <v>-10.344799999999587</v>
      </c>
      <c r="H16" s="1">
        <v>-32.2</v>
      </c>
    </row>
    <row r="17" spans="1:8" ht="12.75">
      <c r="A17" s="169">
        <v>63.1</v>
      </c>
      <c r="B17" t="s">
        <v>173</v>
      </c>
      <c r="C17" s="2">
        <v>1993.019</v>
      </c>
      <c r="D17" s="2">
        <v>1999.679</v>
      </c>
      <c r="E17" s="1">
        <f>'63.10 Union'!B11-'63.10 Union'!B2</f>
        <v>43.4</v>
      </c>
      <c r="F17" s="1">
        <f>8.9*(D17-1989.795)</f>
        <v>87.96760000000013</v>
      </c>
      <c r="G17" s="1">
        <f t="shared" si="1"/>
        <v>-44.567600000000134</v>
      </c>
      <c r="H17" s="1">
        <v>-36.1</v>
      </c>
    </row>
    <row r="18" spans="1:8" ht="12.75">
      <c r="A18">
        <v>65.29</v>
      </c>
      <c r="B18" t="s">
        <v>116</v>
      </c>
      <c r="C18" s="80">
        <v>1989.216</v>
      </c>
      <c r="D18" s="2">
        <v>1999.696</v>
      </c>
      <c r="E18" s="1">
        <f>'65.29 Pine'!B12</f>
        <v>49.4</v>
      </c>
      <c r="F18" s="1">
        <f>9.8*(D18-1989.795)</f>
        <v>97.02979999999843</v>
      </c>
      <c r="G18" s="1">
        <f t="shared" si="1"/>
        <v>-47.62979999999843</v>
      </c>
      <c r="H18" s="1">
        <v>-40.1</v>
      </c>
    </row>
    <row r="19" spans="1:8" ht="15">
      <c r="A19">
        <v>66.29</v>
      </c>
      <c r="B19" t="s">
        <v>185</v>
      </c>
      <c r="C19" s="2">
        <v>1989.844</v>
      </c>
      <c r="D19" s="2">
        <v>1999.849</v>
      </c>
      <c r="E19" s="1">
        <f>'66.29 Camell'!B65-'66.29 Camell'!B2+21</f>
        <v>50.6</v>
      </c>
      <c r="F19" s="1">
        <f>9.7*(D19-1989.795)</f>
        <v>97.52379999999863</v>
      </c>
      <c r="G19" s="1">
        <f t="shared" si="1"/>
        <v>-46.92379999999863</v>
      </c>
      <c r="H19" s="1">
        <v>-40.1</v>
      </c>
    </row>
    <row r="20" spans="1:8" ht="15">
      <c r="A20">
        <v>66.67</v>
      </c>
      <c r="B20" t="s">
        <v>187</v>
      </c>
      <c r="C20" s="2">
        <v>1992.262</v>
      </c>
      <c r="D20" s="2">
        <v>1999.849</v>
      </c>
      <c r="E20" s="1">
        <f>32.8+20</f>
        <v>52.8</v>
      </c>
      <c r="F20" s="1">
        <f>9.7*(D20-1989.795)</f>
        <v>97.52379999999863</v>
      </c>
      <c r="G20" s="1">
        <f t="shared" si="1"/>
        <v>-44.72379999999863</v>
      </c>
      <c r="H20" s="1">
        <v>-40.1</v>
      </c>
    </row>
    <row r="21" spans="1:8" ht="15">
      <c r="A21">
        <v>67.02</v>
      </c>
      <c r="B21" t="s">
        <v>188</v>
      </c>
      <c r="C21" s="2">
        <v>1993.438</v>
      </c>
      <c r="D21" s="2">
        <v>1999.699</v>
      </c>
      <c r="E21" s="1">
        <f>'67.02 So Gri'!B10-'67.02 So Gri'!B3+20</f>
        <v>52</v>
      </c>
      <c r="F21" s="1">
        <f>8.42*(D21-1989.795)</f>
        <v>83.39167999999997</v>
      </c>
      <c r="G21" s="1">
        <f t="shared" si="1"/>
        <v>-31.391679999999965</v>
      </c>
      <c r="H21" s="1">
        <v>-44.4</v>
      </c>
    </row>
    <row r="22" spans="1:8" ht="12.75">
      <c r="A22">
        <v>68.45</v>
      </c>
      <c r="B22" t="s">
        <v>176</v>
      </c>
      <c r="C22" s="2">
        <v>1993.189</v>
      </c>
      <c r="D22" s="2">
        <v>1999.699</v>
      </c>
      <c r="E22" s="1">
        <f>'68.45 Missi'!B10</f>
        <v>17.2</v>
      </c>
      <c r="F22" s="1">
        <f>2.74*(D22-1989.795)</f>
        <v>27.13695999999999</v>
      </c>
      <c r="G22" s="1">
        <f t="shared" si="1"/>
        <v>-9.936959999999992</v>
      </c>
      <c r="H22" s="1">
        <v>-44.4</v>
      </c>
    </row>
    <row r="24" spans="1:2" ht="12.75">
      <c r="A24" t="s">
        <v>174</v>
      </c>
      <c r="B24" s="124"/>
    </row>
    <row r="25" spans="1:2" ht="12.75">
      <c r="A25" t="s">
        <v>178</v>
      </c>
      <c r="B25" s="124"/>
    </row>
    <row r="26" spans="1:2" ht="12.75">
      <c r="A26" t="s">
        <v>177</v>
      </c>
      <c r="B26" s="124"/>
    </row>
    <row r="27" ht="12.75">
      <c r="A27" t="s">
        <v>186</v>
      </c>
    </row>
    <row r="28" ht="12.75">
      <c r="A28" t="s">
        <v>0</v>
      </c>
    </row>
    <row r="29" spans="2:3" ht="12.75">
      <c r="B29" s="111" t="s">
        <v>184</v>
      </c>
      <c r="C29" s="124">
        <v>1989.795</v>
      </c>
    </row>
  </sheetData>
  <mergeCells count="1">
    <mergeCell ref="E2:H2"/>
  </mergeCells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C12" sqref="C12"/>
      <selection activeCell="B12" sqref="B12"/>
    </sheetView>
  </sheetViews>
  <sheetFormatPr defaultColWidth="11.00390625" defaultRowHeight="12"/>
  <sheetData>
    <row r="1" spans="1:7" ht="12.75">
      <c r="A1" s="2" t="s">
        <v>128</v>
      </c>
      <c r="B1" s="56" t="s">
        <v>125</v>
      </c>
      <c r="C1" s="1" t="s">
        <v>126</v>
      </c>
      <c r="D1" s="2" t="s">
        <v>127</v>
      </c>
      <c r="E1" s="16" t="s">
        <v>129</v>
      </c>
      <c r="F1" s="3" t="s">
        <v>130</v>
      </c>
      <c r="G1" s="25"/>
    </row>
    <row r="2" spans="1:7" ht="12.75">
      <c r="A2" s="2">
        <v>1989.214</v>
      </c>
      <c r="B2" s="56">
        <v>0</v>
      </c>
      <c r="C2" s="57">
        <v>2</v>
      </c>
      <c r="D2" s="2"/>
      <c r="E2" s="16">
        <v>31125</v>
      </c>
      <c r="F2" s="3"/>
      <c r="G2" s="25"/>
    </row>
    <row r="3" spans="1:7" ht="12.75">
      <c r="A3" s="2">
        <v>1993.022</v>
      </c>
      <c r="B3" s="56">
        <v>19</v>
      </c>
      <c r="C3" s="1">
        <v>0.7</v>
      </c>
      <c r="D3" s="58" t="s">
        <v>149</v>
      </c>
      <c r="E3" s="16">
        <v>32515</v>
      </c>
      <c r="F3" s="3"/>
      <c r="G3" s="1">
        <f aca="true" t="shared" si="0" ref="G3:G12">B3/(A3-$A$2)</f>
        <v>4.9894957983193375</v>
      </c>
    </row>
    <row r="4" spans="1:7" ht="12.75">
      <c r="A4" s="2">
        <v>1993.888</v>
      </c>
      <c r="B4" s="46">
        <v>19.2</v>
      </c>
      <c r="C4" s="1">
        <v>0.8</v>
      </c>
      <c r="D4" s="2">
        <v>0.866</v>
      </c>
      <c r="E4" s="16">
        <v>32831</v>
      </c>
      <c r="F4" s="25" t="s">
        <v>150</v>
      </c>
      <c r="G4" s="1">
        <f t="shared" si="0"/>
        <v>4.10783055198975</v>
      </c>
    </row>
    <row r="5" spans="1:7" ht="12.75">
      <c r="A5" s="2">
        <v>1994.592</v>
      </c>
      <c r="B5" s="46">
        <v>20.6</v>
      </c>
      <c r="C5" s="1">
        <v>0.9</v>
      </c>
      <c r="D5" s="2">
        <v>1.57</v>
      </c>
      <c r="E5" s="16">
        <v>33088</v>
      </c>
      <c r="F5" s="1">
        <v>1</v>
      </c>
      <c r="G5" s="1">
        <f t="shared" si="0"/>
        <v>3.8304202305688735</v>
      </c>
    </row>
    <row r="6" spans="1:7" ht="12.75">
      <c r="A6" s="2">
        <v>1995.652</v>
      </c>
      <c r="B6" s="46">
        <v>25.4</v>
      </c>
      <c r="C6" s="1">
        <v>0.4</v>
      </c>
      <c r="D6" s="2">
        <v>2.63</v>
      </c>
      <c r="E6" s="16">
        <v>33475</v>
      </c>
      <c r="F6" s="3">
        <v>2.4</v>
      </c>
      <c r="G6" s="1">
        <f t="shared" si="0"/>
        <v>3.9453246349797446</v>
      </c>
    </row>
    <row r="7" spans="1:7" ht="12.75">
      <c r="A7" s="2">
        <v>1996.15</v>
      </c>
      <c r="B7" s="46">
        <v>39.1</v>
      </c>
      <c r="C7" s="1">
        <v>0.8</v>
      </c>
      <c r="D7" s="2">
        <v>3.128</v>
      </c>
      <c r="E7" s="16">
        <v>33657</v>
      </c>
      <c r="F7" s="3">
        <v>6.4</v>
      </c>
      <c r="G7" s="1">
        <f t="shared" si="0"/>
        <v>5.637254901960663</v>
      </c>
    </row>
    <row r="8" spans="1:7" ht="12.75">
      <c r="A8" s="2">
        <v>1996.191</v>
      </c>
      <c r="B8" s="46">
        <v>40.9</v>
      </c>
      <c r="C8" s="1">
        <v>2</v>
      </c>
      <c r="D8" s="2">
        <v>3.169</v>
      </c>
      <c r="E8" s="16">
        <v>33672</v>
      </c>
      <c r="F8" s="3">
        <v>6.9</v>
      </c>
      <c r="G8" s="1">
        <f t="shared" si="0"/>
        <v>5.862118388992329</v>
      </c>
    </row>
    <row r="9" spans="1:7" ht="12.75">
      <c r="A9" s="2">
        <v>1996.642</v>
      </c>
      <c r="B9" s="46">
        <v>41.9</v>
      </c>
      <c r="C9" s="1">
        <v>0.3</v>
      </c>
      <c r="D9" s="2">
        <v>3.62</v>
      </c>
      <c r="E9" s="16">
        <v>33837</v>
      </c>
      <c r="F9" s="3">
        <v>6.3</v>
      </c>
      <c r="G9" s="1">
        <f t="shared" si="0"/>
        <v>5.6408185245018005</v>
      </c>
    </row>
    <row r="10" spans="1:7" ht="12.75">
      <c r="A10" s="2">
        <v>1997.647</v>
      </c>
      <c r="B10" s="46">
        <v>44.9</v>
      </c>
      <c r="C10" s="1">
        <v>0.5</v>
      </c>
      <c r="D10" s="2">
        <v>4.625</v>
      </c>
      <c r="E10" s="16">
        <v>34204</v>
      </c>
      <c r="F10" s="3">
        <v>5.6</v>
      </c>
      <c r="G10" s="1">
        <f t="shared" si="0"/>
        <v>5.324321119411839</v>
      </c>
    </row>
    <row r="11" spans="1:7" ht="12.75">
      <c r="A11" s="2">
        <v>1998.682</v>
      </c>
      <c r="B11" s="46">
        <v>45.1</v>
      </c>
      <c r="C11" s="1">
        <v>1.2</v>
      </c>
      <c r="D11" s="2">
        <v>5.66</v>
      </c>
      <c r="E11" s="16">
        <v>34582</v>
      </c>
      <c r="F11" s="3">
        <v>4.6</v>
      </c>
      <c r="G11" s="1">
        <f t="shared" si="0"/>
        <v>4.763413603717749</v>
      </c>
    </row>
    <row r="12" spans="1:7" ht="12.75">
      <c r="A12" s="2">
        <v>1999.696</v>
      </c>
      <c r="B12" s="46">
        <v>49.4</v>
      </c>
      <c r="C12" s="1">
        <v>0.5</v>
      </c>
      <c r="D12" s="2">
        <v>6.674</v>
      </c>
      <c r="E12" s="16">
        <v>34952</v>
      </c>
      <c r="F12" s="3">
        <v>4.6</v>
      </c>
      <c r="G12" s="1">
        <f t="shared" si="0"/>
        <v>4.71284106086626</v>
      </c>
    </row>
  </sheetData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67"/>
  <sheetViews>
    <sheetView workbookViewId="0" topLeftCell="A27">
      <selection activeCell="A1" sqref="A1"/>
      <selection activeCell="B65" sqref="B65"/>
    </sheetView>
  </sheetViews>
  <sheetFormatPr defaultColWidth="11.00390625" defaultRowHeight="12"/>
  <cols>
    <col min="1" max="1" width="10.875" style="2" customWidth="1"/>
    <col min="2" max="3" width="10.875" style="1" customWidth="1"/>
    <col min="4" max="4" width="10.875" style="2" customWidth="1"/>
    <col min="5" max="5" width="10.875" style="16" customWidth="1"/>
    <col min="6" max="6" width="10.875" style="1" customWidth="1"/>
    <col min="7" max="16384" width="10.875" style="3" customWidth="1"/>
  </cols>
  <sheetData>
    <row r="1" spans="1:6" ht="12.75">
      <c r="A1" s="2" t="s">
        <v>128</v>
      </c>
      <c r="B1" s="1" t="s">
        <v>125</v>
      </c>
      <c r="C1" s="1" t="s">
        <v>126</v>
      </c>
      <c r="D1" s="2" t="s">
        <v>127</v>
      </c>
      <c r="E1" s="16" t="s">
        <v>129</v>
      </c>
      <c r="F1" s="1" t="s">
        <v>130</v>
      </c>
    </row>
    <row r="2" spans="1:7" ht="12.75">
      <c r="A2" s="2">
        <v>1989.844</v>
      </c>
      <c r="B2" s="1">
        <v>1.7</v>
      </c>
      <c r="C2" s="1">
        <v>0.7</v>
      </c>
      <c r="E2" s="16">
        <v>31354</v>
      </c>
      <c r="G2" s="3" t="s">
        <v>151</v>
      </c>
    </row>
    <row r="3" spans="1:8" ht="12.75">
      <c r="A3" s="2">
        <v>1990.115</v>
      </c>
      <c r="B3" s="1">
        <v>0</v>
      </c>
      <c r="C3" s="1">
        <v>0.6</v>
      </c>
      <c r="D3" s="2">
        <v>0</v>
      </c>
      <c r="E3" s="16">
        <v>31453</v>
      </c>
      <c r="H3" s="1">
        <f aca="true" t="shared" si="0" ref="H3:H34">(B3-$B$2)/(A3-$A$2)</f>
        <v>-6.273062730628275</v>
      </c>
    </row>
    <row r="4" spans="1:8" ht="12.75">
      <c r="A4" s="2">
        <v>1990.249</v>
      </c>
      <c r="B4" s="1">
        <v>0.5</v>
      </c>
      <c r="C4" s="1">
        <v>0.7</v>
      </c>
      <c r="D4" s="2">
        <v>0.134</v>
      </c>
      <c r="E4" s="16">
        <v>31502</v>
      </c>
      <c r="F4" s="1">
        <v>3.7</v>
      </c>
      <c r="H4" s="1">
        <f t="shared" si="0"/>
        <v>-2.9629629629631626</v>
      </c>
    </row>
    <row r="5" spans="1:8" ht="12.75">
      <c r="A5" s="2">
        <v>1990.378</v>
      </c>
      <c r="B5" s="1">
        <v>-0.4</v>
      </c>
      <c r="C5" s="1">
        <v>1</v>
      </c>
      <c r="D5" s="2">
        <v>0.263</v>
      </c>
      <c r="E5" s="16">
        <v>31549</v>
      </c>
      <c r="F5" s="1">
        <v>-1.5</v>
      </c>
      <c r="H5" s="1">
        <f t="shared" si="0"/>
        <v>-3.932584269663819</v>
      </c>
    </row>
    <row r="6" spans="1:8" ht="12.75">
      <c r="A6" s="2">
        <v>1990.477</v>
      </c>
      <c r="B6" s="1">
        <v>-0.3</v>
      </c>
      <c r="C6" s="1">
        <v>0.8</v>
      </c>
      <c r="D6" s="2">
        <v>0.362</v>
      </c>
      <c r="E6" s="16">
        <v>31585</v>
      </c>
      <c r="F6" s="1">
        <v>-0.8</v>
      </c>
      <c r="H6" s="1">
        <f t="shared" si="0"/>
        <v>-3.1595576619271397</v>
      </c>
    </row>
    <row r="7" spans="1:8" ht="12.75">
      <c r="A7" s="2">
        <v>1990.578</v>
      </c>
      <c r="B7" s="1">
        <v>-1</v>
      </c>
      <c r="C7" s="1">
        <v>0.7</v>
      </c>
      <c r="D7" s="2">
        <v>0.463</v>
      </c>
      <c r="E7" s="16">
        <v>31622</v>
      </c>
      <c r="F7" s="1">
        <v>-2.2</v>
      </c>
      <c r="H7" s="1">
        <f t="shared" si="0"/>
        <v>-3.6784741144418</v>
      </c>
    </row>
    <row r="8" spans="1:8" ht="12.75">
      <c r="A8" s="2">
        <v>1990.71</v>
      </c>
      <c r="B8" s="1">
        <v>-1.2</v>
      </c>
      <c r="C8" s="1">
        <v>0.6</v>
      </c>
      <c r="D8" s="2">
        <v>0.595</v>
      </c>
      <c r="E8" s="16">
        <v>31670</v>
      </c>
      <c r="F8" s="1">
        <v>-2</v>
      </c>
      <c r="H8" s="1">
        <f t="shared" si="0"/>
        <v>-3.348729792147862</v>
      </c>
    </row>
    <row r="9" spans="1:8" ht="12.75">
      <c r="A9" s="2">
        <v>1990.825</v>
      </c>
      <c r="B9" s="1">
        <v>-0.2</v>
      </c>
      <c r="C9" s="1">
        <v>0.5</v>
      </c>
      <c r="D9" s="2">
        <v>0.71</v>
      </c>
      <c r="E9" s="16">
        <v>31712</v>
      </c>
      <c r="F9" s="1">
        <v>-0.3</v>
      </c>
      <c r="H9" s="1">
        <f t="shared" si="0"/>
        <v>-1.9367991845056172</v>
      </c>
    </row>
    <row r="10" spans="1:8" ht="12.75">
      <c r="A10" s="2">
        <v>1991.074</v>
      </c>
      <c r="B10" s="1">
        <v>0.2</v>
      </c>
      <c r="C10" s="1">
        <v>0.7</v>
      </c>
      <c r="D10" s="2">
        <v>0.959</v>
      </c>
      <c r="E10" s="16">
        <v>31803</v>
      </c>
      <c r="F10" s="1">
        <v>0.2</v>
      </c>
      <c r="H10" s="1">
        <f t="shared" si="0"/>
        <v>-1.2195121951219332</v>
      </c>
    </row>
    <row r="11" spans="1:8" ht="12.75">
      <c r="A11" s="2">
        <v>1991.241</v>
      </c>
      <c r="B11" s="1">
        <v>-0.9</v>
      </c>
      <c r="C11" s="1">
        <v>0.8</v>
      </c>
      <c r="D11" s="2">
        <v>1.126</v>
      </c>
      <c r="E11" s="16">
        <v>31864</v>
      </c>
      <c r="F11" s="1">
        <v>-0.8</v>
      </c>
      <c r="H11" s="1">
        <f t="shared" si="0"/>
        <v>-1.86113099498935</v>
      </c>
    </row>
    <row r="12" spans="1:8" ht="12.75">
      <c r="A12" s="2">
        <v>1991.296</v>
      </c>
      <c r="B12" s="1">
        <v>0</v>
      </c>
      <c r="C12" s="1">
        <v>0.5</v>
      </c>
      <c r="D12" s="2">
        <v>1.181</v>
      </c>
      <c r="E12" s="16">
        <v>31884</v>
      </c>
      <c r="F12" s="1">
        <v>0</v>
      </c>
      <c r="H12" s="1">
        <f t="shared" si="0"/>
        <v>-1.1707988980716268</v>
      </c>
    </row>
    <row r="13" spans="1:8" ht="12.75">
      <c r="A13" s="2">
        <v>1991.359</v>
      </c>
      <c r="B13" s="1">
        <v>-1.6</v>
      </c>
      <c r="C13" s="1">
        <v>0.3</v>
      </c>
      <c r="D13" s="2">
        <v>1.244</v>
      </c>
      <c r="E13" s="16">
        <v>31907</v>
      </c>
      <c r="F13" s="1">
        <v>-1.3</v>
      </c>
      <c r="H13" s="1">
        <f t="shared" si="0"/>
        <v>-2.1782178217823613</v>
      </c>
    </row>
    <row r="14" spans="1:8" ht="12.75">
      <c r="A14" s="2">
        <v>1991.551</v>
      </c>
      <c r="B14" s="1">
        <v>-0.8</v>
      </c>
      <c r="C14" s="1">
        <v>0.3</v>
      </c>
      <c r="D14" s="2">
        <v>1.436</v>
      </c>
      <c r="E14" s="16">
        <v>31977</v>
      </c>
      <c r="F14" s="1">
        <v>-0.6</v>
      </c>
      <c r="H14" s="1">
        <f t="shared" si="0"/>
        <v>-1.4645577035736237</v>
      </c>
    </row>
    <row r="15" spans="1:8" ht="12.75">
      <c r="A15" s="2">
        <v>1991.742</v>
      </c>
      <c r="B15" s="1">
        <v>-2.7</v>
      </c>
      <c r="C15" s="1">
        <v>0.5</v>
      </c>
      <c r="D15" s="2">
        <v>1.627</v>
      </c>
      <c r="E15" s="16">
        <v>32048</v>
      </c>
      <c r="F15" s="1">
        <v>-1.7</v>
      </c>
      <c r="H15" s="1">
        <f t="shared" si="0"/>
        <v>-2.3182297154900984</v>
      </c>
    </row>
    <row r="16" spans="1:8" ht="12.75">
      <c r="A16" s="2">
        <v>1991.899</v>
      </c>
      <c r="B16" s="1">
        <v>-1.7</v>
      </c>
      <c r="C16" s="1">
        <v>0.5</v>
      </c>
      <c r="D16" s="2">
        <v>1.784</v>
      </c>
      <c r="E16" s="16">
        <v>32104</v>
      </c>
      <c r="F16" s="1">
        <v>-1</v>
      </c>
      <c r="H16" s="1">
        <f t="shared" si="0"/>
        <v>-1.6545012165451438</v>
      </c>
    </row>
    <row r="17" spans="1:8" ht="12.75">
      <c r="A17" s="2">
        <v>1992.052</v>
      </c>
      <c r="B17" s="1">
        <v>-1.5</v>
      </c>
      <c r="C17" s="1">
        <v>1.4</v>
      </c>
      <c r="D17" s="2">
        <v>1.937</v>
      </c>
      <c r="E17" s="16">
        <v>32160</v>
      </c>
      <c r="F17" s="1">
        <v>-0.8</v>
      </c>
      <c r="H17" s="1">
        <f t="shared" si="0"/>
        <v>-1.449275362318935</v>
      </c>
    </row>
    <row r="18" spans="1:8" ht="12.75">
      <c r="A18" s="2">
        <v>1992.262</v>
      </c>
      <c r="B18" s="1">
        <v>-0.9</v>
      </c>
      <c r="C18" s="1">
        <v>0.7</v>
      </c>
      <c r="D18" s="2">
        <v>2.147</v>
      </c>
      <c r="E18" s="16">
        <v>32237</v>
      </c>
      <c r="F18" s="1">
        <v>-0.4</v>
      </c>
      <c r="H18" s="1">
        <f t="shared" si="0"/>
        <v>-1.0752688172043487</v>
      </c>
    </row>
    <row r="19" spans="1:8" ht="12.75">
      <c r="A19" s="2">
        <v>1992.432</v>
      </c>
      <c r="B19" s="1">
        <v>-1.5</v>
      </c>
      <c r="C19" s="1">
        <v>0.9</v>
      </c>
      <c r="D19" s="2">
        <v>2.317</v>
      </c>
      <c r="E19" s="16">
        <v>32299</v>
      </c>
      <c r="F19" s="1">
        <v>-0.6</v>
      </c>
      <c r="H19" s="1">
        <f t="shared" si="0"/>
        <v>-1.2364760432766781</v>
      </c>
    </row>
    <row r="20" spans="1:8" ht="12.75">
      <c r="A20" s="2">
        <v>1992.604</v>
      </c>
      <c r="B20" s="1">
        <v>-4</v>
      </c>
      <c r="C20" s="1">
        <v>1.4</v>
      </c>
      <c r="D20" s="2">
        <v>2.489</v>
      </c>
      <c r="E20" s="16">
        <v>32362</v>
      </c>
      <c r="F20" s="1">
        <v>-1.6</v>
      </c>
      <c r="H20" s="1">
        <f t="shared" si="0"/>
        <v>-2.0652173913043548</v>
      </c>
    </row>
    <row r="21" spans="1:8" ht="12.75">
      <c r="A21" s="2">
        <v>1992.627</v>
      </c>
      <c r="B21" s="1">
        <v>-3.7</v>
      </c>
      <c r="C21" s="1">
        <v>1.2</v>
      </c>
      <c r="E21" s="16">
        <v>32371</v>
      </c>
      <c r="G21" s="3" t="s">
        <v>151</v>
      </c>
      <c r="H21" s="1">
        <f t="shared" si="0"/>
        <v>-1.9403521379806652</v>
      </c>
    </row>
    <row r="22" spans="1:8" ht="12.75">
      <c r="A22" s="2">
        <v>1992.776</v>
      </c>
      <c r="B22" s="1">
        <v>-2.1</v>
      </c>
      <c r="C22" s="1">
        <v>1.3</v>
      </c>
      <c r="D22" s="2">
        <v>2.661</v>
      </c>
      <c r="E22" s="16">
        <v>32425</v>
      </c>
      <c r="F22" s="1">
        <v>-0.8</v>
      </c>
      <c r="H22" s="1">
        <f t="shared" si="0"/>
        <v>-1.2960436562073596</v>
      </c>
    </row>
    <row r="23" spans="1:8" ht="12.75">
      <c r="A23" s="2">
        <v>1992.923</v>
      </c>
      <c r="B23" s="1">
        <v>-2.6</v>
      </c>
      <c r="C23" s="1">
        <v>1.1</v>
      </c>
      <c r="D23" s="2">
        <v>2.808</v>
      </c>
      <c r="E23" s="16">
        <v>32479</v>
      </c>
      <c r="F23" s="1">
        <v>-0.9</v>
      </c>
      <c r="H23" s="1">
        <f t="shared" si="0"/>
        <v>-1.3965573238064528</v>
      </c>
    </row>
    <row r="24" spans="1:8" ht="12.75">
      <c r="A24" s="2">
        <v>1993.123</v>
      </c>
      <c r="B24" s="1">
        <v>-2.4</v>
      </c>
      <c r="C24" s="1">
        <v>1.1</v>
      </c>
      <c r="D24" s="2">
        <v>3.008</v>
      </c>
      <c r="E24" s="16">
        <v>32552</v>
      </c>
      <c r="F24" s="1">
        <v>-0.8</v>
      </c>
      <c r="H24" s="1">
        <f t="shared" si="0"/>
        <v>-1.2503812137846917</v>
      </c>
    </row>
    <row r="25" spans="1:8" ht="12.75">
      <c r="A25" s="2">
        <v>1993.274</v>
      </c>
      <c r="B25" s="1">
        <v>-1.8</v>
      </c>
      <c r="C25" s="1">
        <v>2.2</v>
      </c>
      <c r="D25" s="2">
        <v>3.159</v>
      </c>
      <c r="E25" s="16">
        <v>32607</v>
      </c>
      <c r="F25" s="1">
        <v>-0.6</v>
      </c>
      <c r="H25" s="1">
        <f t="shared" si="0"/>
        <v>-1.0204081632653548</v>
      </c>
    </row>
    <row r="26" spans="1:8" ht="12.75">
      <c r="A26" s="2">
        <v>1993.37</v>
      </c>
      <c r="B26" s="1">
        <v>-3.9</v>
      </c>
      <c r="C26" s="1">
        <v>0.8</v>
      </c>
      <c r="D26" s="2">
        <v>3.255</v>
      </c>
      <c r="E26" s="16">
        <v>32642</v>
      </c>
      <c r="F26" s="1">
        <v>-1.2</v>
      </c>
      <c r="H26" s="1">
        <f t="shared" si="0"/>
        <v>-1.5882019285309852</v>
      </c>
    </row>
    <row r="27" spans="1:8" ht="12.75">
      <c r="A27" s="2">
        <v>1993.638</v>
      </c>
      <c r="B27" s="1">
        <v>-3.7</v>
      </c>
      <c r="C27" s="1">
        <v>2</v>
      </c>
      <c r="D27" s="2">
        <v>3.523</v>
      </c>
      <c r="E27" s="16">
        <v>32740</v>
      </c>
      <c r="F27" s="1">
        <v>-1.1</v>
      </c>
      <c r="H27" s="1">
        <f t="shared" si="0"/>
        <v>-1.4232999472852363</v>
      </c>
    </row>
    <row r="28" spans="1:8" ht="12.75">
      <c r="A28" s="2">
        <v>1993.773</v>
      </c>
      <c r="B28" s="1">
        <v>-3.4</v>
      </c>
      <c r="C28" s="1">
        <v>1.3</v>
      </c>
      <c r="D28" s="2">
        <v>3.658</v>
      </c>
      <c r="E28" s="16">
        <v>32789</v>
      </c>
      <c r="F28" s="1">
        <v>-0.9</v>
      </c>
      <c r="H28" s="1">
        <f t="shared" si="0"/>
        <v>-1.298040213794905</v>
      </c>
    </row>
    <row r="29" spans="1:8" ht="12.75">
      <c r="A29" s="2">
        <v>1993.962</v>
      </c>
      <c r="B29" s="1">
        <v>-2.1</v>
      </c>
      <c r="C29" s="1">
        <v>0.8</v>
      </c>
      <c r="D29" s="2">
        <v>3.847</v>
      </c>
      <c r="E29" s="16">
        <v>32858</v>
      </c>
      <c r="F29" s="1">
        <v>-0.5</v>
      </c>
      <c r="H29" s="1">
        <f t="shared" si="0"/>
        <v>-0.9227780475959342</v>
      </c>
    </row>
    <row r="30" spans="1:8" ht="12.75">
      <c r="A30" s="2">
        <v>1994.159</v>
      </c>
      <c r="B30" s="1">
        <v>-2.4</v>
      </c>
      <c r="C30" s="1">
        <v>0.7</v>
      </c>
      <c r="D30" s="2">
        <v>4.044</v>
      </c>
      <c r="E30" s="16">
        <v>32930</v>
      </c>
      <c r="F30" s="1">
        <v>-0.6</v>
      </c>
      <c r="H30" s="1">
        <f t="shared" si="0"/>
        <v>-0.9501738122827226</v>
      </c>
    </row>
    <row r="31" spans="1:8" ht="12.75">
      <c r="A31" s="2">
        <v>1994.312</v>
      </c>
      <c r="B31" s="1">
        <v>-3</v>
      </c>
      <c r="C31" s="1">
        <v>1.4</v>
      </c>
      <c r="D31" s="2">
        <v>4.197</v>
      </c>
      <c r="E31" s="16">
        <v>32986</v>
      </c>
      <c r="F31" s="1">
        <v>-0.7</v>
      </c>
      <c r="H31" s="1">
        <f t="shared" si="0"/>
        <v>-1.0519247985676279</v>
      </c>
    </row>
    <row r="32" spans="1:8" ht="12.75">
      <c r="A32" s="2">
        <v>1994.542</v>
      </c>
      <c r="B32" s="1">
        <v>-2.8</v>
      </c>
      <c r="C32" s="1">
        <v>0.8</v>
      </c>
      <c r="D32" s="2">
        <v>4.427</v>
      </c>
      <c r="E32" s="16">
        <v>33070</v>
      </c>
      <c r="F32" s="1">
        <v>-0.6</v>
      </c>
      <c r="H32" s="1">
        <f t="shared" si="0"/>
        <v>-0.9578544061302956</v>
      </c>
    </row>
    <row r="33" spans="1:8" ht="12.75">
      <c r="A33" s="2">
        <v>1994.77</v>
      </c>
      <c r="B33" s="1">
        <v>-1.2</v>
      </c>
      <c r="C33" s="1">
        <v>0.7</v>
      </c>
      <c r="D33" s="2">
        <v>4.655</v>
      </c>
      <c r="E33" s="16">
        <v>33153</v>
      </c>
      <c r="F33" s="1">
        <v>-0.3</v>
      </c>
      <c r="H33" s="1">
        <f t="shared" si="0"/>
        <v>-0.5887129516849453</v>
      </c>
    </row>
    <row r="34" spans="1:8" ht="12.75">
      <c r="A34" s="2">
        <v>1994.962</v>
      </c>
      <c r="B34" s="1">
        <v>-1.5</v>
      </c>
      <c r="C34" s="1">
        <v>0.6</v>
      </c>
      <c r="D34" s="2">
        <v>4.847</v>
      </c>
      <c r="E34" s="16">
        <v>33223</v>
      </c>
      <c r="F34" s="1">
        <v>-0.3</v>
      </c>
      <c r="H34" s="1">
        <f t="shared" si="0"/>
        <v>-0.6252442360297067</v>
      </c>
    </row>
    <row r="35" spans="1:8" ht="12.75">
      <c r="A35" s="2">
        <v>1995.153</v>
      </c>
      <c r="B35" s="1">
        <v>-1.5</v>
      </c>
      <c r="C35" s="1">
        <v>0.8</v>
      </c>
      <c r="D35" s="2">
        <v>5.038</v>
      </c>
      <c r="E35" s="16">
        <v>33293</v>
      </c>
      <c r="F35" s="1">
        <v>-0.3</v>
      </c>
      <c r="H35" s="1">
        <f aca="true" t="shared" si="1" ref="H35:H66">(B35-$B$2)/(A35-$A$2)</f>
        <v>-0.602750047089851</v>
      </c>
    </row>
    <row r="36" spans="1:8" ht="12.75">
      <c r="A36" s="2">
        <v>1995.326</v>
      </c>
      <c r="B36" s="1">
        <v>1.9</v>
      </c>
      <c r="C36" s="1">
        <v>0.5</v>
      </c>
      <c r="D36" s="2">
        <v>5.211</v>
      </c>
      <c r="E36" s="16">
        <v>33355</v>
      </c>
      <c r="F36" s="1">
        <v>0.4</v>
      </c>
      <c r="H36" s="1">
        <f t="shared" si="1"/>
        <v>0.03648303538854451</v>
      </c>
    </row>
    <row r="37" spans="1:8" ht="12.75">
      <c r="A37" s="2">
        <v>1995.482</v>
      </c>
      <c r="B37" s="1">
        <v>-0.8</v>
      </c>
      <c r="C37" s="1">
        <v>1</v>
      </c>
      <c r="D37" s="2">
        <v>5.367</v>
      </c>
      <c r="E37" s="16">
        <v>33413</v>
      </c>
      <c r="F37" s="1">
        <v>-0.1</v>
      </c>
      <c r="H37" s="1">
        <f t="shared" si="1"/>
        <v>-0.44341965235899883</v>
      </c>
    </row>
    <row r="38" spans="1:8" ht="12.75">
      <c r="A38" s="2">
        <v>1995.652</v>
      </c>
      <c r="B38" s="1">
        <v>1</v>
      </c>
      <c r="C38" s="1">
        <v>0.5</v>
      </c>
      <c r="D38" s="2">
        <v>5.537</v>
      </c>
      <c r="E38" s="16">
        <v>33475</v>
      </c>
      <c r="F38" s="1">
        <v>0.2</v>
      </c>
      <c r="H38" s="1">
        <f t="shared" si="1"/>
        <v>-0.12052341597796158</v>
      </c>
    </row>
    <row r="39" spans="1:8" ht="12.75">
      <c r="A39" s="2">
        <v>1995.69</v>
      </c>
      <c r="B39" s="1">
        <v>2.4</v>
      </c>
      <c r="C39" s="1">
        <v>0.5</v>
      </c>
      <c r="D39" s="2">
        <v>5.575</v>
      </c>
      <c r="E39" s="16">
        <v>33489</v>
      </c>
      <c r="F39" s="1">
        <v>0.4</v>
      </c>
      <c r="H39" s="1">
        <f t="shared" si="1"/>
        <v>0.1197399931577146</v>
      </c>
    </row>
    <row r="40" spans="1:8" ht="12.75">
      <c r="A40" s="2">
        <v>1995.808</v>
      </c>
      <c r="B40" s="1">
        <v>4.1</v>
      </c>
      <c r="C40" s="1">
        <v>1.4</v>
      </c>
      <c r="D40" s="2">
        <v>5.693</v>
      </c>
      <c r="E40" s="16">
        <v>33532</v>
      </c>
      <c r="F40" s="1">
        <v>0.7</v>
      </c>
      <c r="H40" s="1">
        <f t="shared" si="1"/>
        <v>0.40241448692153303</v>
      </c>
    </row>
    <row r="41" spans="1:8" ht="12.75">
      <c r="A41" s="2">
        <v>1995.959</v>
      </c>
      <c r="B41" s="1">
        <v>3.3</v>
      </c>
      <c r="C41" s="1">
        <v>0.3</v>
      </c>
      <c r="D41" s="2">
        <v>5.844</v>
      </c>
      <c r="E41" s="16">
        <v>33587</v>
      </c>
      <c r="F41" s="1">
        <v>0.6</v>
      </c>
      <c r="H41" s="1">
        <f t="shared" si="1"/>
        <v>0.2616516762060503</v>
      </c>
    </row>
    <row r="42" spans="1:9" ht="12.75">
      <c r="A42" s="2">
        <v>1996.131</v>
      </c>
      <c r="B42" s="1">
        <v>21.3</v>
      </c>
      <c r="C42" s="1">
        <v>2.2</v>
      </c>
      <c r="D42" s="2">
        <v>6.016</v>
      </c>
      <c r="E42" s="16">
        <v>33650</v>
      </c>
      <c r="F42" s="1">
        <v>3.5</v>
      </c>
      <c r="H42" s="1">
        <f t="shared" si="1"/>
        <v>3.117544138698886</v>
      </c>
      <c r="I42" s="1">
        <f aca="true" t="shared" si="2" ref="I42:I66">(B42-$B$41)/(A42-$A$41)</f>
        <v>104.65116279068218</v>
      </c>
    </row>
    <row r="43" spans="1:10" ht="12.75">
      <c r="A43" s="2">
        <v>1996.153</v>
      </c>
      <c r="B43" s="1">
        <v>24.5</v>
      </c>
      <c r="C43" s="1">
        <v>1.2</v>
      </c>
      <c r="D43" s="2">
        <v>6.038</v>
      </c>
      <c r="E43" s="16">
        <v>33658</v>
      </c>
      <c r="F43" s="1">
        <v>4.1</v>
      </c>
      <c r="H43" s="1">
        <f t="shared" si="1"/>
        <v>3.613884926295786</v>
      </c>
      <c r="I43" s="1">
        <f t="shared" si="2"/>
        <v>109.27835051548645</v>
      </c>
      <c r="J43" s="1">
        <f aca="true" t="shared" si="3" ref="J43:J66">(B43-$B$42)/(A43-$A$42)</f>
        <v>145.45454545497836</v>
      </c>
    </row>
    <row r="44" spans="1:11" ht="12.75">
      <c r="A44" s="2">
        <v>1996.191</v>
      </c>
      <c r="B44" s="1">
        <v>23.3</v>
      </c>
      <c r="C44" s="1">
        <v>4</v>
      </c>
      <c r="D44" s="2">
        <v>6.076</v>
      </c>
      <c r="E44" s="16">
        <v>33672</v>
      </c>
      <c r="F44" s="1">
        <v>3.8</v>
      </c>
      <c r="H44" s="1">
        <f t="shared" si="1"/>
        <v>3.4031826059555805</v>
      </c>
      <c r="I44" s="1">
        <f t="shared" si="2"/>
        <v>86.20689655173496</v>
      </c>
      <c r="J44" s="1">
        <f t="shared" si="3"/>
        <v>33.33333333336365</v>
      </c>
      <c r="K44" s="1">
        <f aca="true" t="shared" si="4" ref="K44:K66">(B44-$B$43)/(A44-$A$43)</f>
        <v>-31.578947368411963</v>
      </c>
    </row>
    <row r="45" spans="1:11" ht="12.75">
      <c r="A45" s="2">
        <v>1996.361</v>
      </c>
      <c r="B45" s="1">
        <v>23.4</v>
      </c>
      <c r="C45" s="1">
        <v>1.3</v>
      </c>
      <c r="D45" s="2">
        <v>6.246</v>
      </c>
      <c r="E45" s="16">
        <v>33734</v>
      </c>
      <c r="F45" s="1">
        <v>3.7</v>
      </c>
      <c r="H45" s="1">
        <f t="shared" si="1"/>
        <v>3.329752953813077</v>
      </c>
      <c r="I45" s="1">
        <f t="shared" si="2"/>
        <v>49.999999999994564</v>
      </c>
      <c r="J45" s="1">
        <f t="shared" si="3"/>
        <v>9.130434782607963</v>
      </c>
      <c r="K45" s="1">
        <f t="shared" si="4"/>
        <v>-5.288461538459418</v>
      </c>
    </row>
    <row r="46" spans="1:11" ht="12.75">
      <c r="A46" s="2">
        <v>1996.533</v>
      </c>
      <c r="B46" s="1">
        <v>24.7</v>
      </c>
      <c r="C46" s="1">
        <v>2.9</v>
      </c>
      <c r="D46" s="2">
        <v>6.418</v>
      </c>
      <c r="E46" s="16">
        <v>33797</v>
      </c>
      <c r="F46" s="1">
        <v>3.8</v>
      </c>
      <c r="H46" s="1">
        <f t="shared" si="1"/>
        <v>3.4384810883540906</v>
      </c>
      <c r="I46" s="1">
        <f t="shared" si="2"/>
        <v>37.28222996516707</v>
      </c>
      <c r="J46" s="1">
        <f t="shared" si="3"/>
        <v>8.45771144278993</v>
      </c>
      <c r="K46" s="1">
        <f t="shared" si="4"/>
        <v>0.526315789473846</v>
      </c>
    </row>
    <row r="47" spans="1:11" ht="12.75">
      <c r="A47" s="2">
        <v>1996.642</v>
      </c>
      <c r="B47" s="1">
        <v>23.3</v>
      </c>
      <c r="C47" s="1">
        <v>1.9</v>
      </c>
      <c r="D47" s="2">
        <v>6.527</v>
      </c>
      <c r="E47" s="16">
        <v>33837</v>
      </c>
      <c r="F47" s="1">
        <v>3.6</v>
      </c>
      <c r="H47" s="1">
        <f t="shared" si="1"/>
        <v>3.1774051191526915</v>
      </c>
      <c r="I47" s="1">
        <f t="shared" si="2"/>
        <v>29.282576866764586</v>
      </c>
      <c r="J47" s="1">
        <f t="shared" si="3"/>
        <v>3.9138943248534797</v>
      </c>
      <c r="K47" s="1">
        <f t="shared" si="4"/>
        <v>-2.453987730061184</v>
      </c>
    </row>
    <row r="48" spans="1:11" ht="12.75">
      <c r="A48" s="2">
        <v>1996.801</v>
      </c>
      <c r="B48" s="1">
        <v>24.4</v>
      </c>
      <c r="C48" s="1">
        <v>1.1</v>
      </c>
      <c r="D48" s="2">
        <v>6.686</v>
      </c>
      <c r="E48" s="16">
        <v>33895</v>
      </c>
      <c r="F48" s="1">
        <v>3.6</v>
      </c>
      <c r="H48" s="1">
        <f t="shared" si="1"/>
        <v>3.26290067557861</v>
      </c>
      <c r="I48" s="1">
        <f t="shared" si="2"/>
        <v>25.059382422806692</v>
      </c>
      <c r="J48" s="1">
        <f t="shared" si="3"/>
        <v>4.626865671642856</v>
      </c>
      <c r="K48" s="1">
        <f t="shared" si="4"/>
        <v>-0.1543209876543444</v>
      </c>
    </row>
    <row r="49" spans="1:11" ht="12.75">
      <c r="A49" s="2">
        <v>1996.954</v>
      </c>
      <c r="B49" s="1">
        <v>24.1</v>
      </c>
      <c r="C49" s="1">
        <v>0.3</v>
      </c>
      <c r="D49" s="2">
        <v>6.839</v>
      </c>
      <c r="E49" s="16">
        <v>33951</v>
      </c>
      <c r="F49" s="1">
        <v>3.5</v>
      </c>
      <c r="H49" s="1">
        <f t="shared" si="1"/>
        <v>3.1504922644163598</v>
      </c>
      <c r="I49" s="1">
        <f t="shared" si="2"/>
        <v>20.90452261306762</v>
      </c>
      <c r="J49" s="1">
        <f t="shared" si="3"/>
        <v>3.402187120292173</v>
      </c>
      <c r="K49" s="1">
        <f t="shared" si="4"/>
        <v>-0.499375780274698</v>
      </c>
    </row>
    <row r="50" spans="1:11" ht="12.75">
      <c r="A50" s="2">
        <v>1997.107</v>
      </c>
      <c r="B50" s="1">
        <v>23.5</v>
      </c>
      <c r="C50" s="1">
        <v>1</v>
      </c>
      <c r="D50" s="2">
        <v>6.992</v>
      </c>
      <c r="E50" s="16">
        <v>34007</v>
      </c>
      <c r="F50" s="1">
        <v>3.4</v>
      </c>
      <c r="H50" s="1">
        <f t="shared" si="1"/>
        <v>3.0015145256781275</v>
      </c>
      <c r="I50" s="1">
        <f t="shared" si="2"/>
        <v>17.595818815332375</v>
      </c>
      <c r="J50" s="1">
        <f t="shared" si="3"/>
        <v>2.2540983606560014</v>
      </c>
      <c r="K50" s="1">
        <f t="shared" si="4"/>
        <v>-1.0482180293501588</v>
      </c>
    </row>
    <row r="51" spans="1:11" ht="12.75">
      <c r="A51" s="2">
        <v>1997.279</v>
      </c>
      <c r="B51" s="1">
        <v>24.2</v>
      </c>
      <c r="C51" s="1">
        <v>0.6</v>
      </c>
      <c r="D51" s="2">
        <v>7.164</v>
      </c>
      <c r="E51" s="16">
        <v>34070</v>
      </c>
      <c r="F51" s="1">
        <v>3.4</v>
      </c>
      <c r="H51" s="1">
        <f t="shared" si="1"/>
        <v>3.0262273032952476</v>
      </c>
      <c r="I51" s="1">
        <f t="shared" si="2"/>
        <v>15.833333333334096</v>
      </c>
      <c r="J51" s="1">
        <f t="shared" si="3"/>
        <v>2.5261324041813795</v>
      </c>
      <c r="K51" s="1">
        <f t="shared" si="4"/>
        <v>-0.26642984014210214</v>
      </c>
    </row>
    <row r="52" spans="1:11" ht="12.75">
      <c r="A52" s="2">
        <v>1997.455</v>
      </c>
      <c r="B52" s="1">
        <v>23.7</v>
      </c>
      <c r="C52" s="1">
        <v>1</v>
      </c>
      <c r="D52" s="2">
        <v>7.34</v>
      </c>
      <c r="E52" s="16">
        <v>34134</v>
      </c>
      <c r="F52" s="1">
        <v>3.2</v>
      </c>
      <c r="H52" s="1">
        <f t="shared" si="1"/>
        <v>2.8905531467613135</v>
      </c>
      <c r="I52" s="1">
        <f t="shared" si="2"/>
        <v>13.636363636364846</v>
      </c>
      <c r="J52" s="1">
        <f t="shared" si="3"/>
        <v>1.8126888217524815</v>
      </c>
      <c r="K52" s="1">
        <f t="shared" si="4"/>
        <v>-0.6144393241167878</v>
      </c>
    </row>
    <row r="53" spans="1:11" ht="12.75">
      <c r="A53" s="2">
        <v>1997.647</v>
      </c>
      <c r="B53" s="1">
        <v>25</v>
      </c>
      <c r="C53" s="1">
        <v>0.7</v>
      </c>
      <c r="D53" s="2">
        <v>7.532</v>
      </c>
      <c r="E53" s="16">
        <v>34204</v>
      </c>
      <c r="F53" s="1">
        <v>3.3</v>
      </c>
      <c r="H53" s="1">
        <f t="shared" si="1"/>
        <v>2.986031013712719</v>
      </c>
      <c r="I53" s="1">
        <f t="shared" si="2"/>
        <v>12.85545023696778</v>
      </c>
      <c r="J53" s="1">
        <f t="shared" si="3"/>
        <v>2.4406332453828283</v>
      </c>
      <c r="K53" s="1">
        <f t="shared" si="4"/>
        <v>0.3346720214190285</v>
      </c>
    </row>
    <row r="54" spans="1:11" ht="12.75">
      <c r="A54" s="2">
        <v>1997.797</v>
      </c>
      <c r="B54" s="1">
        <v>23.8</v>
      </c>
      <c r="C54" s="1">
        <v>0.8</v>
      </c>
      <c r="D54" s="2">
        <v>7.682</v>
      </c>
      <c r="E54" s="16">
        <v>34259</v>
      </c>
      <c r="F54" s="1">
        <v>3.1</v>
      </c>
      <c r="H54" s="1">
        <f t="shared" si="1"/>
        <v>2.778825600402373</v>
      </c>
      <c r="I54" s="1">
        <f t="shared" si="2"/>
        <v>11.153427638737968</v>
      </c>
      <c r="J54" s="1">
        <f t="shared" si="3"/>
        <v>1.5006002400960925</v>
      </c>
      <c r="K54" s="1">
        <f t="shared" si="4"/>
        <v>-0.4257907542579057</v>
      </c>
    </row>
    <row r="55" spans="1:11" ht="12.75">
      <c r="A55" s="2">
        <v>1997.989</v>
      </c>
      <c r="B55" s="1">
        <v>24.6</v>
      </c>
      <c r="C55" s="1">
        <v>1.1</v>
      </c>
      <c r="D55" s="2">
        <v>7.874</v>
      </c>
      <c r="E55" s="16">
        <v>34329</v>
      </c>
      <c r="F55" s="1">
        <v>3.1</v>
      </c>
      <c r="H55" s="1">
        <f t="shared" si="1"/>
        <v>2.811540822590553</v>
      </c>
      <c r="I55" s="1">
        <f t="shared" si="2"/>
        <v>10.492610837438566</v>
      </c>
      <c r="J55" s="1">
        <f t="shared" si="3"/>
        <v>1.7761033369214716</v>
      </c>
      <c r="K55" s="1">
        <f t="shared" si="4"/>
        <v>0.05446623093681957</v>
      </c>
    </row>
    <row r="56" spans="1:11" ht="12.75">
      <c r="A56" s="2">
        <v>1998.162</v>
      </c>
      <c r="B56" s="1">
        <v>23.4</v>
      </c>
      <c r="C56" s="1">
        <v>1.2</v>
      </c>
      <c r="D56" s="2">
        <v>8.047</v>
      </c>
      <c r="E56" s="16">
        <v>34392</v>
      </c>
      <c r="F56" s="1">
        <v>2.9</v>
      </c>
      <c r="H56" s="1">
        <f t="shared" si="1"/>
        <v>2.6088001923539363</v>
      </c>
      <c r="I56" s="1">
        <f t="shared" si="2"/>
        <v>9.123921924648311</v>
      </c>
      <c r="J56" s="1">
        <f t="shared" si="3"/>
        <v>1.0339734121122848</v>
      </c>
      <c r="K56" s="1">
        <f t="shared" si="4"/>
        <v>-0.5475360876057708</v>
      </c>
    </row>
    <row r="57" spans="1:11" ht="12.75">
      <c r="A57" s="2">
        <v>1998.315</v>
      </c>
      <c r="B57" s="1">
        <v>24</v>
      </c>
      <c r="C57" s="1">
        <v>0.9</v>
      </c>
      <c r="D57" s="2">
        <v>8.2</v>
      </c>
      <c r="E57" s="16">
        <v>34448</v>
      </c>
      <c r="F57" s="1">
        <v>2.9</v>
      </c>
      <c r="H57" s="1">
        <f t="shared" si="1"/>
        <v>2.6325109196080736</v>
      </c>
      <c r="I57" s="1">
        <f t="shared" si="2"/>
        <v>8.786078098472007</v>
      </c>
      <c r="J57" s="1">
        <f t="shared" si="3"/>
        <v>1.2362637362637534</v>
      </c>
      <c r="K57" s="1">
        <f t="shared" si="4"/>
        <v>-0.23126734505087512</v>
      </c>
    </row>
    <row r="58" spans="1:11" ht="12.75">
      <c r="A58" s="2">
        <v>1998.488</v>
      </c>
      <c r="B58" s="1">
        <v>23.5</v>
      </c>
      <c r="C58" s="1">
        <v>1.2</v>
      </c>
      <c r="D58" s="2">
        <v>8.373</v>
      </c>
      <c r="E58" s="16">
        <v>34511</v>
      </c>
      <c r="F58" s="1">
        <v>2.8</v>
      </c>
      <c r="H58" s="1">
        <f t="shared" si="1"/>
        <v>2.521980564553446</v>
      </c>
      <c r="I58" s="1">
        <f t="shared" si="2"/>
        <v>7.987346777382376</v>
      </c>
      <c r="J58" s="1">
        <f t="shared" si="3"/>
        <v>0.9333899024183396</v>
      </c>
      <c r="K58" s="1">
        <f t="shared" si="4"/>
        <v>-0.428265524625261</v>
      </c>
    </row>
    <row r="59" spans="1:11" ht="12.75">
      <c r="A59" s="2">
        <v>1998.685</v>
      </c>
      <c r="B59" s="1">
        <v>26.3</v>
      </c>
      <c r="C59" s="1">
        <v>2.8</v>
      </c>
      <c r="D59" s="2">
        <v>8.57</v>
      </c>
      <c r="E59" s="16">
        <v>34583</v>
      </c>
      <c r="F59" s="1">
        <v>3.1</v>
      </c>
      <c r="H59" s="1">
        <f t="shared" si="1"/>
        <v>2.78249066847645</v>
      </c>
      <c r="I59" s="1">
        <f t="shared" si="2"/>
        <v>8.437270726339312</v>
      </c>
      <c r="J59" s="1">
        <f t="shared" si="3"/>
        <v>1.9577133907597002</v>
      </c>
      <c r="K59" s="1">
        <f t="shared" si="4"/>
        <v>0.7109004739336705</v>
      </c>
    </row>
    <row r="60" spans="1:11" ht="12.75">
      <c r="A60" s="2">
        <v>1998.89</v>
      </c>
      <c r="B60" s="1">
        <v>25.5</v>
      </c>
      <c r="C60" s="1">
        <v>0.5</v>
      </c>
      <c r="D60" s="2">
        <v>8.775</v>
      </c>
      <c r="E60" s="16">
        <v>34658</v>
      </c>
      <c r="F60" s="1">
        <v>2.9</v>
      </c>
      <c r="H60" s="1">
        <f t="shared" si="1"/>
        <v>2.630997125801445</v>
      </c>
      <c r="I60" s="1">
        <f t="shared" si="2"/>
        <v>7.574206755373489</v>
      </c>
      <c r="J60" s="1">
        <f t="shared" si="3"/>
        <v>1.5222906850308</v>
      </c>
      <c r="K60" s="1">
        <f t="shared" si="4"/>
        <v>0.3653635367190248</v>
      </c>
    </row>
    <row r="61" spans="1:11" ht="12.75">
      <c r="A61" s="2">
        <v>1999.082</v>
      </c>
      <c r="B61" s="1">
        <v>25</v>
      </c>
      <c r="C61" s="1">
        <v>1.1</v>
      </c>
      <c r="D61" s="2">
        <v>8.967</v>
      </c>
      <c r="E61" s="16">
        <v>34728</v>
      </c>
      <c r="F61" s="1">
        <v>2.8</v>
      </c>
      <c r="H61" s="1">
        <f t="shared" si="1"/>
        <v>2.522190950422154</v>
      </c>
      <c r="I61" s="1">
        <f t="shared" si="2"/>
        <v>6.948447006083788</v>
      </c>
      <c r="J61" s="1">
        <f t="shared" si="3"/>
        <v>1.2538122670281164</v>
      </c>
      <c r="K61" s="1">
        <f t="shared" si="4"/>
        <v>0.17070672584499322</v>
      </c>
    </row>
    <row r="62" spans="1:11" ht="12.75">
      <c r="A62" s="2">
        <v>1999.219</v>
      </c>
      <c r="B62" s="1">
        <v>26.1</v>
      </c>
      <c r="C62" s="1">
        <v>0.9</v>
      </c>
      <c r="D62" s="2">
        <v>9.104</v>
      </c>
      <c r="E62" s="16">
        <v>34778</v>
      </c>
      <c r="F62" s="1">
        <v>2.9</v>
      </c>
      <c r="H62" s="1">
        <f t="shared" si="1"/>
        <v>2.602666666666667</v>
      </c>
      <c r="I62" s="1">
        <f t="shared" si="2"/>
        <v>6.993865030674867</v>
      </c>
      <c r="J62" s="1">
        <f t="shared" si="3"/>
        <v>1.554404145077738</v>
      </c>
      <c r="K62" s="1">
        <f t="shared" si="4"/>
        <v>0.5218525766470924</v>
      </c>
    </row>
    <row r="63" spans="1:11" ht="12.75">
      <c r="A63" s="2">
        <v>1999.389</v>
      </c>
      <c r="B63" s="1">
        <v>26.5</v>
      </c>
      <c r="C63" s="1">
        <v>1.3</v>
      </c>
      <c r="D63" s="2">
        <v>9.274</v>
      </c>
      <c r="E63" s="16">
        <v>34840</v>
      </c>
      <c r="F63" s="1">
        <v>2.9</v>
      </c>
      <c r="H63" s="1">
        <f t="shared" si="1"/>
        <v>2.598218962807795</v>
      </c>
      <c r="I63" s="1">
        <f t="shared" si="2"/>
        <v>6.76384839650178</v>
      </c>
      <c r="J63" s="1">
        <f t="shared" si="3"/>
        <v>1.5960712093309704</v>
      </c>
      <c r="K63" s="1">
        <f t="shared" si="4"/>
        <v>0.6180469715698629</v>
      </c>
    </row>
    <row r="64" spans="1:11" ht="12.75">
      <c r="A64" s="2">
        <v>1999.696</v>
      </c>
      <c r="B64" s="1">
        <v>28</v>
      </c>
      <c r="C64" s="1">
        <v>0.5</v>
      </c>
      <c r="D64" s="2">
        <v>9.581</v>
      </c>
      <c r="E64" s="16">
        <v>34952</v>
      </c>
      <c r="F64" s="1">
        <v>2.9</v>
      </c>
      <c r="H64" s="1">
        <f t="shared" si="1"/>
        <v>2.6695087291920796</v>
      </c>
      <c r="I64" s="1">
        <f t="shared" si="2"/>
        <v>6.60957987690687</v>
      </c>
      <c r="J64" s="1">
        <f t="shared" si="3"/>
        <v>1.8793828892006519</v>
      </c>
      <c r="K64" s="1">
        <f t="shared" si="4"/>
        <v>0.9878633926051669</v>
      </c>
    </row>
    <row r="65" spans="1:11" ht="12.75">
      <c r="A65" s="2">
        <v>1999.849</v>
      </c>
      <c r="B65" s="1">
        <v>31.3</v>
      </c>
      <c r="C65" s="1">
        <v>1.5</v>
      </c>
      <c r="D65" s="2">
        <v>9.734</v>
      </c>
      <c r="E65" s="16">
        <v>35008</v>
      </c>
      <c r="F65" s="1">
        <v>3.2</v>
      </c>
      <c r="H65" s="1">
        <f t="shared" si="1"/>
        <v>2.95852073963022</v>
      </c>
      <c r="I65" s="1">
        <f t="shared" si="2"/>
        <v>7.197943444730313</v>
      </c>
      <c r="J65" s="1">
        <f t="shared" si="3"/>
        <v>2.6896180742335694</v>
      </c>
      <c r="K65" s="1">
        <f t="shared" si="4"/>
        <v>1.8398268398268836</v>
      </c>
    </row>
    <row r="66" spans="1:11" ht="12.75">
      <c r="A66" s="2">
        <v>2000.079</v>
      </c>
      <c r="B66" s="1">
        <v>31.2</v>
      </c>
      <c r="C66" s="1">
        <v>0.4</v>
      </c>
      <c r="D66" s="2">
        <v>9.964</v>
      </c>
      <c r="E66" s="16">
        <v>35092</v>
      </c>
      <c r="F66" s="1">
        <v>3.1</v>
      </c>
      <c r="H66" s="1">
        <f t="shared" si="1"/>
        <v>2.882266731802666</v>
      </c>
      <c r="I66" s="1">
        <f t="shared" si="2"/>
        <v>6.771844660194354</v>
      </c>
      <c r="J66" s="1">
        <f t="shared" si="3"/>
        <v>2.507598784194614</v>
      </c>
      <c r="K66" s="1">
        <f t="shared" si="4"/>
        <v>1.7065715741212728</v>
      </c>
    </row>
    <row r="67" spans="1:6" ht="12.75">
      <c r="A67" s="2">
        <v>2000.232</v>
      </c>
      <c r="B67" s="1">
        <v>30.3</v>
      </c>
      <c r="C67" s="1">
        <v>0.7</v>
      </c>
      <c r="D67" s="2">
        <v>10.117</v>
      </c>
      <c r="E67" s="16">
        <v>35148</v>
      </c>
      <c r="F67" s="1">
        <v>3</v>
      </c>
    </row>
  </sheetData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D15" sqref="D15"/>
      <selection activeCell="A1" sqref="A1:A16384"/>
    </sheetView>
  </sheetViews>
  <sheetFormatPr defaultColWidth="11.00390625" defaultRowHeight="12"/>
  <cols>
    <col min="1" max="1" width="10.875" style="59" customWidth="1"/>
    <col min="2" max="3" width="10.875" style="4" customWidth="1"/>
    <col min="4" max="4" width="10.875" style="5" customWidth="1"/>
    <col min="5" max="5" width="10.875" style="6" customWidth="1"/>
    <col min="6" max="6" width="10.875" style="4" customWidth="1"/>
  </cols>
  <sheetData>
    <row r="1" spans="1:6" ht="12.75">
      <c r="A1" s="2" t="s">
        <v>128</v>
      </c>
      <c r="B1" s="1" t="s">
        <v>125</v>
      </c>
      <c r="C1" s="1" t="s">
        <v>126</v>
      </c>
      <c r="D1" s="2" t="s">
        <v>127</v>
      </c>
      <c r="E1" s="16" t="s">
        <v>129</v>
      </c>
      <c r="F1" s="1" t="s">
        <v>130</v>
      </c>
    </row>
    <row r="2" spans="1:5" ht="12.75">
      <c r="A2" s="59">
        <v>1992.262</v>
      </c>
      <c r="B2" s="4">
        <v>0</v>
      </c>
      <c r="C2" s="4">
        <v>1.3</v>
      </c>
      <c r="D2" s="5">
        <v>0</v>
      </c>
      <c r="E2" s="6">
        <v>32237</v>
      </c>
    </row>
    <row r="3" spans="1:6" ht="12.75">
      <c r="A3" s="59">
        <v>1992.432</v>
      </c>
      <c r="B3" s="4">
        <v>0.9</v>
      </c>
      <c r="C3" s="4">
        <v>0.9</v>
      </c>
      <c r="D3" s="5">
        <v>0.17</v>
      </c>
      <c r="E3" s="6">
        <v>32299</v>
      </c>
      <c r="F3" s="4">
        <v>5.3</v>
      </c>
    </row>
    <row r="4" spans="1:6" ht="12.75">
      <c r="A4" s="59">
        <v>1992.776</v>
      </c>
      <c r="B4" s="4">
        <v>-5</v>
      </c>
      <c r="C4" s="4">
        <v>1</v>
      </c>
      <c r="D4" s="5">
        <v>0.514</v>
      </c>
      <c r="E4" s="6">
        <v>32425</v>
      </c>
      <c r="F4" s="4">
        <v>-9.7</v>
      </c>
    </row>
    <row r="5" spans="1:6" ht="12.75">
      <c r="A5" s="59">
        <v>1992.923</v>
      </c>
      <c r="B5" s="4">
        <v>-4.6</v>
      </c>
      <c r="C5" s="4">
        <v>2.1</v>
      </c>
      <c r="D5" s="5">
        <v>0.661</v>
      </c>
      <c r="E5" s="6">
        <v>32479</v>
      </c>
      <c r="F5" s="4">
        <v>-7</v>
      </c>
    </row>
    <row r="6" spans="1:6" ht="12.75">
      <c r="A6" s="59">
        <v>1993.123</v>
      </c>
      <c r="B6" s="4">
        <v>-0.9</v>
      </c>
      <c r="C6" s="4">
        <v>2.3</v>
      </c>
      <c r="D6" s="5">
        <v>0.861</v>
      </c>
      <c r="E6" s="6">
        <v>32552</v>
      </c>
      <c r="F6" s="4">
        <v>-1</v>
      </c>
    </row>
    <row r="7" spans="1:6" ht="12.75">
      <c r="A7" s="59">
        <v>1993.296</v>
      </c>
      <c r="B7" s="4">
        <v>0.1</v>
      </c>
      <c r="C7" s="4">
        <v>1.9</v>
      </c>
      <c r="D7" s="5">
        <v>1.034</v>
      </c>
      <c r="E7" s="6">
        <v>32615</v>
      </c>
      <c r="F7" s="4">
        <v>0.1</v>
      </c>
    </row>
    <row r="8" spans="1:6" ht="12.75">
      <c r="A8" s="59">
        <v>1993.37</v>
      </c>
      <c r="B8" s="4">
        <v>0.9</v>
      </c>
      <c r="C8" s="4">
        <v>0.8</v>
      </c>
      <c r="D8" s="5">
        <v>1.108</v>
      </c>
      <c r="E8" s="6">
        <v>32642</v>
      </c>
      <c r="F8" s="4">
        <v>0.8</v>
      </c>
    </row>
    <row r="9" spans="1:6" ht="12.75">
      <c r="A9" s="59">
        <v>1993.638</v>
      </c>
      <c r="B9" s="4">
        <v>-3.2</v>
      </c>
      <c r="C9" s="4">
        <v>0.9</v>
      </c>
      <c r="D9" s="5">
        <v>1.376</v>
      </c>
      <c r="E9" s="6">
        <v>32740</v>
      </c>
      <c r="F9" s="4">
        <v>-2.3</v>
      </c>
    </row>
    <row r="10" spans="1:6" ht="12.75">
      <c r="A10" s="59">
        <v>1993.868</v>
      </c>
      <c r="B10" s="4">
        <v>-3.5</v>
      </c>
      <c r="C10" s="4">
        <v>1.5</v>
      </c>
      <c r="D10" s="5">
        <v>1.606</v>
      </c>
      <c r="E10" s="6">
        <v>32824</v>
      </c>
      <c r="F10" s="4">
        <v>-2.2</v>
      </c>
    </row>
    <row r="11" spans="1:6" ht="12.75">
      <c r="A11" s="59">
        <v>1994.06</v>
      </c>
      <c r="B11" s="4">
        <v>-1</v>
      </c>
      <c r="C11" s="4">
        <v>1.6</v>
      </c>
      <c r="D11" s="5">
        <v>1.798</v>
      </c>
      <c r="E11" s="6">
        <v>32894</v>
      </c>
      <c r="F11" s="4">
        <v>-0.6</v>
      </c>
    </row>
    <row r="12" spans="1:6" ht="12.75">
      <c r="A12" s="59">
        <v>1994.252</v>
      </c>
      <c r="B12" s="4">
        <v>0.2</v>
      </c>
      <c r="C12" s="4">
        <v>1</v>
      </c>
      <c r="D12" s="5">
        <v>1.99</v>
      </c>
      <c r="E12" s="6">
        <v>32964</v>
      </c>
      <c r="F12" s="4">
        <v>0.1</v>
      </c>
    </row>
    <row r="13" spans="1:6" ht="12.75">
      <c r="A13" s="59">
        <v>1994.466</v>
      </c>
      <c r="B13" s="4">
        <v>0.3</v>
      </c>
      <c r="C13" s="4">
        <v>1.7</v>
      </c>
      <c r="D13" s="5">
        <v>2.204</v>
      </c>
      <c r="E13" s="6">
        <v>33042</v>
      </c>
      <c r="F13" s="4">
        <v>0.1</v>
      </c>
    </row>
    <row r="14" spans="1:6" ht="12.75">
      <c r="A14" s="59">
        <v>1994.592</v>
      </c>
      <c r="B14" s="4">
        <v>-1.7</v>
      </c>
      <c r="C14" s="4">
        <v>1.8</v>
      </c>
      <c r="D14" s="5">
        <v>2.33</v>
      </c>
      <c r="E14" s="6">
        <v>33088</v>
      </c>
      <c r="F14" s="4">
        <v>-0.7</v>
      </c>
    </row>
    <row r="15" spans="1:6" ht="12.75">
      <c r="A15" s="59">
        <v>1994.77</v>
      </c>
      <c r="B15" s="4">
        <v>1.1</v>
      </c>
      <c r="C15" s="4">
        <v>0.8</v>
      </c>
      <c r="D15" s="5">
        <v>2.508</v>
      </c>
      <c r="E15" s="6">
        <v>33153</v>
      </c>
      <c r="F15" s="4">
        <v>0.4</v>
      </c>
    </row>
    <row r="16" spans="1:6" ht="12.75">
      <c r="A16" s="59">
        <v>1994.962</v>
      </c>
      <c r="B16" s="4">
        <v>3.3</v>
      </c>
      <c r="C16" s="4">
        <v>3.2</v>
      </c>
      <c r="D16" s="5">
        <v>2.7</v>
      </c>
      <c r="E16" s="6">
        <v>33223</v>
      </c>
      <c r="F16" s="4">
        <v>1.2</v>
      </c>
    </row>
    <row r="17" spans="1:6" ht="12.75">
      <c r="A17" s="59">
        <v>1995.153</v>
      </c>
      <c r="B17" s="4">
        <v>1.8</v>
      </c>
      <c r="C17" s="4">
        <v>1.5</v>
      </c>
      <c r="D17" s="5">
        <v>2.891</v>
      </c>
      <c r="E17" s="6">
        <v>33293</v>
      </c>
      <c r="F17" s="4">
        <v>0.6</v>
      </c>
    </row>
    <row r="18" spans="1:6" ht="12.75">
      <c r="A18" s="59">
        <v>1995.326</v>
      </c>
      <c r="B18" s="4">
        <v>7.3</v>
      </c>
      <c r="C18" s="4">
        <v>1.8</v>
      </c>
      <c r="D18" s="5">
        <v>3.064</v>
      </c>
      <c r="E18" s="6">
        <v>33356</v>
      </c>
      <c r="F18" s="4">
        <v>2.4</v>
      </c>
    </row>
    <row r="19" spans="1:6" ht="12.75">
      <c r="A19" s="59">
        <v>1995.482</v>
      </c>
      <c r="B19" s="4">
        <v>4.5</v>
      </c>
      <c r="C19" s="4">
        <v>0.4</v>
      </c>
      <c r="D19" s="5">
        <v>3.22</v>
      </c>
      <c r="E19" s="6">
        <v>33413</v>
      </c>
      <c r="F19" s="4">
        <v>1.4</v>
      </c>
    </row>
    <row r="20" spans="1:6" ht="12.75">
      <c r="A20" s="59">
        <v>1995.652</v>
      </c>
      <c r="B20" s="4">
        <v>4.2</v>
      </c>
      <c r="C20" s="4">
        <v>0.8</v>
      </c>
      <c r="D20" s="5">
        <v>3.39</v>
      </c>
      <c r="E20" s="6">
        <v>33475</v>
      </c>
      <c r="F20" s="4">
        <v>1.2</v>
      </c>
    </row>
    <row r="21" spans="1:6" ht="12.75">
      <c r="A21" s="59">
        <v>1995.808</v>
      </c>
      <c r="B21" s="4">
        <v>4.6</v>
      </c>
      <c r="C21" s="4">
        <v>2.9</v>
      </c>
      <c r="D21" s="5">
        <v>3.546</v>
      </c>
      <c r="E21" s="6">
        <v>33532</v>
      </c>
      <c r="F21" s="4">
        <v>1.3</v>
      </c>
    </row>
    <row r="22" spans="1:6" ht="12.75">
      <c r="A22" s="59">
        <v>1995.959</v>
      </c>
      <c r="B22" s="4">
        <v>6.8</v>
      </c>
      <c r="C22" s="4">
        <v>0.8</v>
      </c>
      <c r="D22" s="5">
        <v>3.697</v>
      </c>
      <c r="E22" s="6">
        <v>33587</v>
      </c>
      <c r="F22" s="4">
        <v>1.8</v>
      </c>
    </row>
    <row r="23" spans="1:6" ht="12.75">
      <c r="A23" s="59">
        <v>1996.131</v>
      </c>
      <c r="B23" s="4">
        <v>23.4</v>
      </c>
      <c r="C23" s="4">
        <v>3.4</v>
      </c>
      <c r="D23" s="5">
        <v>3.869</v>
      </c>
      <c r="E23" s="6">
        <v>33650</v>
      </c>
      <c r="F23" s="4">
        <v>6</v>
      </c>
    </row>
    <row r="24" spans="1:6" ht="12.75">
      <c r="A24" s="59">
        <v>1996.15</v>
      </c>
      <c r="B24" s="4">
        <v>26.4</v>
      </c>
      <c r="C24" s="4">
        <v>3.8</v>
      </c>
      <c r="D24" s="5">
        <v>3.888</v>
      </c>
      <c r="E24" s="6">
        <v>33657</v>
      </c>
      <c r="F24" s="4">
        <v>6.8</v>
      </c>
    </row>
    <row r="25" spans="1:6" ht="12.75">
      <c r="A25" s="59">
        <v>1996.191</v>
      </c>
      <c r="B25" s="4">
        <v>23.6</v>
      </c>
      <c r="C25" s="4">
        <v>3.8</v>
      </c>
      <c r="D25" s="5">
        <v>3.929</v>
      </c>
      <c r="E25" s="6">
        <v>33672</v>
      </c>
      <c r="F25" s="4">
        <v>6</v>
      </c>
    </row>
    <row r="26" spans="1:6" ht="12.75">
      <c r="A26" s="59">
        <v>1996.361</v>
      </c>
      <c r="B26" s="4">
        <v>23</v>
      </c>
      <c r="C26" s="4">
        <v>1</v>
      </c>
      <c r="D26" s="5">
        <v>4.099</v>
      </c>
      <c r="E26" s="6">
        <v>33734</v>
      </c>
      <c r="F26" s="4">
        <v>5.6</v>
      </c>
    </row>
    <row r="27" spans="1:6" ht="12.75">
      <c r="A27" s="59">
        <v>1996.533</v>
      </c>
      <c r="B27" s="4">
        <v>25.7</v>
      </c>
      <c r="C27" s="4">
        <v>4.2</v>
      </c>
      <c r="D27" s="5">
        <v>4.271</v>
      </c>
      <c r="E27" s="6">
        <v>33797</v>
      </c>
      <c r="F27" s="4">
        <v>6</v>
      </c>
    </row>
    <row r="28" spans="1:6" ht="12.75">
      <c r="A28" s="59">
        <v>1996.642</v>
      </c>
      <c r="B28" s="4">
        <v>21.5</v>
      </c>
      <c r="C28" s="4">
        <v>1.9</v>
      </c>
      <c r="D28" s="5">
        <v>4.38</v>
      </c>
      <c r="E28" s="6">
        <v>33837</v>
      </c>
      <c r="F28" s="4">
        <v>4.9</v>
      </c>
    </row>
    <row r="29" spans="1:6" ht="12.75">
      <c r="A29" s="59">
        <v>1996.801</v>
      </c>
      <c r="B29" s="4">
        <v>23</v>
      </c>
      <c r="C29" s="4">
        <v>1.7</v>
      </c>
      <c r="D29" s="5">
        <v>4.539</v>
      </c>
      <c r="E29" s="6">
        <v>33895</v>
      </c>
      <c r="F29" s="4">
        <v>5.1</v>
      </c>
    </row>
    <row r="30" spans="1:6" ht="12.75">
      <c r="A30" s="59">
        <v>1996.954</v>
      </c>
      <c r="B30" s="4">
        <v>25.6</v>
      </c>
      <c r="C30" s="4">
        <v>1.1</v>
      </c>
      <c r="D30" s="5">
        <v>4.692</v>
      </c>
      <c r="E30" s="6">
        <v>33951</v>
      </c>
      <c r="F30" s="4">
        <v>5.5</v>
      </c>
    </row>
    <row r="31" spans="1:6" ht="12.75">
      <c r="A31" s="59">
        <v>1997.107</v>
      </c>
      <c r="B31" s="4">
        <v>25.8</v>
      </c>
      <c r="C31" s="4">
        <v>2.3</v>
      </c>
      <c r="D31" s="5">
        <v>4.845</v>
      </c>
      <c r="E31" s="6">
        <v>34007</v>
      </c>
      <c r="F31" s="4">
        <v>5.3</v>
      </c>
    </row>
    <row r="32" spans="1:6" ht="12.75">
      <c r="A32" s="59">
        <v>1997.279</v>
      </c>
      <c r="B32" s="4">
        <v>25.2</v>
      </c>
      <c r="C32" s="4">
        <v>2</v>
      </c>
      <c r="D32" s="5">
        <v>5.017</v>
      </c>
      <c r="E32" s="6">
        <v>34070</v>
      </c>
      <c r="F32" s="4">
        <v>5</v>
      </c>
    </row>
    <row r="33" spans="1:6" ht="12.75">
      <c r="A33" s="59">
        <v>1997.455</v>
      </c>
      <c r="B33" s="4">
        <v>24.9</v>
      </c>
      <c r="C33" s="4">
        <v>1.3</v>
      </c>
      <c r="D33" s="5">
        <v>5.193</v>
      </c>
      <c r="E33" s="6">
        <v>34134</v>
      </c>
      <c r="F33" s="4">
        <v>4.8</v>
      </c>
    </row>
    <row r="34" spans="1:6" ht="12.75">
      <c r="A34" s="59">
        <v>1997.647</v>
      </c>
      <c r="B34" s="4">
        <v>24</v>
      </c>
      <c r="C34" s="4">
        <v>1.3</v>
      </c>
      <c r="D34" s="5">
        <v>5.385</v>
      </c>
      <c r="E34" s="6">
        <v>34204</v>
      </c>
      <c r="F34" s="4">
        <v>4.5</v>
      </c>
    </row>
    <row r="35" spans="1:6" ht="12.75">
      <c r="A35" s="59">
        <v>1997.797</v>
      </c>
      <c r="B35" s="4">
        <v>25.6</v>
      </c>
      <c r="C35" s="4">
        <v>1</v>
      </c>
      <c r="D35" s="5">
        <v>5.535</v>
      </c>
      <c r="E35" s="6">
        <v>34259</v>
      </c>
      <c r="F35" s="4">
        <v>4.6</v>
      </c>
    </row>
    <row r="36" spans="1:6" ht="12.75">
      <c r="A36" s="59">
        <v>1997.989</v>
      </c>
      <c r="B36" s="4">
        <v>27</v>
      </c>
      <c r="C36" s="4">
        <v>1.8</v>
      </c>
      <c r="D36" s="5">
        <v>5.727</v>
      </c>
      <c r="E36" s="6">
        <v>34329</v>
      </c>
      <c r="F36" s="4">
        <v>4.7</v>
      </c>
    </row>
    <row r="37" spans="1:6" ht="12.75">
      <c r="A37" s="59">
        <v>1998.162</v>
      </c>
      <c r="B37" s="4">
        <v>27.8</v>
      </c>
      <c r="C37" s="4">
        <v>0.4</v>
      </c>
      <c r="D37" s="5">
        <v>5.9</v>
      </c>
      <c r="E37" s="6">
        <v>34392</v>
      </c>
      <c r="F37" s="4">
        <v>4.7</v>
      </c>
    </row>
    <row r="38" spans="1:6" ht="12.75">
      <c r="A38" s="59">
        <v>1998.315</v>
      </c>
      <c r="B38" s="4">
        <v>26.5</v>
      </c>
      <c r="C38" s="4">
        <v>1.4</v>
      </c>
      <c r="D38" s="5">
        <v>6.053</v>
      </c>
      <c r="E38" s="6">
        <v>34448</v>
      </c>
      <c r="F38" s="4">
        <v>4.4</v>
      </c>
    </row>
    <row r="39" spans="1:6" ht="12.75">
      <c r="A39" s="59">
        <v>1998.488</v>
      </c>
      <c r="B39" s="4">
        <v>28.3</v>
      </c>
      <c r="C39" s="4">
        <v>1.1</v>
      </c>
      <c r="D39" s="5">
        <v>6.226</v>
      </c>
      <c r="E39" s="6">
        <v>34511</v>
      </c>
      <c r="F39" s="4">
        <v>4.5</v>
      </c>
    </row>
    <row r="40" spans="1:6" ht="12.75">
      <c r="A40" s="59">
        <v>1998.685</v>
      </c>
      <c r="B40" s="4">
        <v>26.7</v>
      </c>
      <c r="C40" s="4">
        <v>1.2</v>
      </c>
      <c r="D40" s="5">
        <v>6.423</v>
      </c>
      <c r="E40" s="6">
        <v>34583</v>
      </c>
      <c r="F40" s="4">
        <v>4.2</v>
      </c>
    </row>
    <row r="41" spans="1:6" ht="12.75">
      <c r="A41" s="59">
        <v>1998.89</v>
      </c>
      <c r="B41" s="4">
        <v>27.9</v>
      </c>
      <c r="C41" s="4">
        <v>1.2</v>
      </c>
      <c r="D41" s="5">
        <v>6.628</v>
      </c>
      <c r="E41" s="6">
        <v>34658</v>
      </c>
      <c r="F41" s="4">
        <v>4.2</v>
      </c>
    </row>
    <row r="42" spans="1:6" ht="12.75">
      <c r="A42" s="59">
        <v>1999.082</v>
      </c>
      <c r="B42" s="4">
        <v>32.2</v>
      </c>
      <c r="C42" s="4">
        <v>0.3</v>
      </c>
      <c r="D42" s="5">
        <v>6.82</v>
      </c>
      <c r="E42" s="6">
        <v>34728</v>
      </c>
      <c r="F42" s="4">
        <v>4.7</v>
      </c>
    </row>
    <row r="43" spans="1:6" ht="12.75">
      <c r="A43" s="59">
        <v>1999.219</v>
      </c>
      <c r="B43" s="4">
        <v>32.8</v>
      </c>
      <c r="C43" s="4">
        <v>1.1</v>
      </c>
      <c r="D43" s="5">
        <v>6.957</v>
      </c>
      <c r="E43" s="6">
        <v>34778</v>
      </c>
      <c r="F43" s="4">
        <v>4.7</v>
      </c>
    </row>
    <row r="44" spans="1:6" ht="12.75">
      <c r="A44" s="59">
        <v>1999.389</v>
      </c>
      <c r="B44" s="4">
        <v>33.3</v>
      </c>
      <c r="C44" s="4">
        <v>1.2</v>
      </c>
      <c r="D44" s="5">
        <v>7.127</v>
      </c>
      <c r="E44" s="6">
        <v>34840</v>
      </c>
      <c r="F44" s="4">
        <v>4.7</v>
      </c>
    </row>
    <row r="45" spans="1:6" ht="12.75">
      <c r="A45" s="59">
        <v>1999.562</v>
      </c>
      <c r="B45" s="4">
        <v>31.1</v>
      </c>
      <c r="C45" s="4">
        <v>3.8</v>
      </c>
      <c r="D45" s="5">
        <v>7.3</v>
      </c>
      <c r="E45" s="6">
        <v>34903</v>
      </c>
      <c r="F45" s="4">
        <v>4.3</v>
      </c>
    </row>
    <row r="46" spans="1:6" ht="12.75">
      <c r="A46" s="59">
        <v>1999.696</v>
      </c>
      <c r="B46" s="4">
        <v>30.6</v>
      </c>
      <c r="C46" s="4">
        <v>1.8</v>
      </c>
      <c r="D46" s="5">
        <v>7.434</v>
      </c>
      <c r="E46" s="6">
        <v>34952</v>
      </c>
      <c r="F46" s="4">
        <v>4.1</v>
      </c>
    </row>
    <row r="47" spans="1:6" ht="12.75">
      <c r="A47" s="59">
        <v>1999.849</v>
      </c>
      <c r="B47" s="4">
        <v>32.8</v>
      </c>
      <c r="C47" s="4">
        <v>3.8</v>
      </c>
      <c r="D47" s="5">
        <v>7.587</v>
      </c>
      <c r="E47" s="6">
        <v>35008</v>
      </c>
      <c r="F47" s="4">
        <v>4.3</v>
      </c>
    </row>
    <row r="48" spans="1:6" ht="12.75">
      <c r="A48" s="59">
        <v>2000.079</v>
      </c>
      <c r="B48" s="4">
        <v>35.2</v>
      </c>
      <c r="C48" s="4">
        <v>3.7</v>
      </c>
      <c r="D48" s="5">
        <v>7.817</v>
      </c>
      <c r="E48" s="6">
        <v>35092</v>
      </c>
      <c r="F48" s="4">
        <v>4.5</v>
      </c>
    </row>
    <row r="49" spans="1:6" ht="12.75">
      <c r="A49" s="59">
        <v>2000.232</v>
      </c>
      <c r="B49" s="4">
        <v>34.3</v>
      </c>
      <c r="C49" s="4">
        <v>1.8</v>
      </c>
      <c r="D49" s="5">
        <v>7.97</v>
      </c>
      <c r="E49" s="6">
        <v>35148</v>
      </c>
      <c r="F49" s="4">
        <v>4.3</v>
      </c>
    </row>
  </sheetData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A1" sqref="A1"/>
      <selection activeCell="B10" sqref="B10"/>
    </sheetView>
  </sheetViews>
  <sheetFormatPr defaultColWidth="11.00390625" defaultRowHeight="12"/>
  <cols>
    <col min="1" max="1" width="10.875" style="2" customWidth="1"/>
    <col min="2" max="3" width="10.875" style="1" customWidth="1"/>
    <col min="4" max="4" width="10.875" style="2" customWidth="1"/>
    <col min="5" max="5" width="10.875" style="16" customWidth="1"/>
    <col min="6" max="16384" width="10.875" style="3" customWidth="1"/>
  </cols>
  <sheetData>
    <row r="1" spans="1:6" ht="12.75">
      <c r="A1" s="2" t="s">
        <v>128</v>
      </c>
      <c r="B1" s="1" t="s">
        <v>125</v>
      </c>
      <c r="C1" s="1" t="s">
        <v>126</v>
      </c>
      <c r="D1" s="2" t="s">
        <v>127</v>
      </c>
      <c r="E1" s="16" t="s">
        <v>129</v>
      </c>
      <c r="F1" s="3" t="s">
        <v>130</v>
      </c>
    </row>
    <row r="2" spans="1:5" ht="12.75">
      <c r="A2" s="2">
        <v>1982.46</v>
      </c>
      <c r="B2" s="1">
        <v>0</v>
      </c>
      <c r="C2" s="1" t="s">
        <v>139</v>
      </c>
      <c r="D2" s="2">
        <v>0</v>
      </c>
      <c r="E2" s="16">
        <v>28657</v>
      </c>
    </row>
    <row r="3" spans="1:6" ht="12.75">
      <c r="A3" s="2">
        <v>1993.438</v>
      </c>
      <c r="B3" s="1">
        <v>77.7</v>
      </c>
      <c r="C3" s="1">
        <v>3.6</v>
      </c>
      <c r="D3" s="2">
        <v>10.978</v>
      </c>
      <c r="E3" s="16">
        <v>32667</v>
      </c>
      <c r="F3" s="3">
        <v>7.1</v>
      </c>
    </row>
    <row r="4" spans="1:7" ht="12.75">
      <c r="A4" s="2">
        <v>1994.627</v>
      </c>
      <c r="B4" s="1">
        <v>76.2</v>
      </c>
      <c r="C4" s="1">
        <v>2.6</v>
      </c>
      <c r="D4" s="2">
        <v>12.167</v>
      </c>
      <c r="E4" s="16">
        <v>33101</v>
      </c>
      <c r="F4" s="3">
        <v>6.3</v>
      </c>
      <c r="G4" s="1">
        <f aca="true" t="shared" si="0" ref="G4:G10">(B4-$B$3)/(A4-$A$3)</f>
        <v>-1.261564339781487</v>
      </c>
    </row>
    <row r="5" spans="1:7" ht="12.75">
      <c r="A5" s="2">
        <v>1996.15</v>
      </c>
      <c r="B5" s="1">
        <v>103.4</v>
      </c>
      <c r="C5" s="1">
        <v>1</v>
      </c>
      <c r="D5" s="2">
        <v>13.69</v>
      </c>
      <c r="E5" s="16">
        <v>33657</v>
      </c>
      <c r="F5" s="3">
        <v>7.6</v>
      </c>
      <c r="G5" s="1">
        <f t="shared" si="0"/>
        <v>9.476401179941043</v>
      </c>
    </row>
    <row r="6" spans="1:7" ht="12.75">
      <c r="A6" s="2">
        <v>1996.21</v>
      </c>
      <c r="B6" s="1">
        <v>105.8</v>
      </c>
      <c r="C6" s="1">
        <v>1.1</v>
      </c>
      <c r="D6" s="2">
        <v>13.75</v>
      </c>
      <c r="E6" s="16">
        <v>33679</v>
      </c>
      <c r="F6" s="3">
        <v>7.7</v>
      </c>
      <c r="G6" s="1">
        <f t="shared" si="0"/>
        <v>10.137085137085375</v>
      </c>
    </row>
    <row r="7" spans="1:7" ht="12.75">
      <c r="A7" s="2">
        <v>1996.648</v>
      </c>
      <c r="B7" s="1">
        <v>104.1</v>
      </c>
      <c r="C7" s="1">
        <v>3.5</v>
      </c>
      <c r="D7" s="2">
        <v>14.188</v>
      </c>
      <c r="E7" s="16">
        <v>33839</v>
      </c>
      <c r="F7" s="1">
        <v>7.3</v>
      </c>
      <c r="G7" s="1">
        <f t="shared" si="0"/>
        <v>8.224299065421047</v>
      </c>
    </row>
    <row r="8" spans="1:7" ht="12.75">
      <c r="A8" s="2">
        <v>1997.647</v>
      </c>
      <c r="B8" s="1">
        <v>106.7</v>
      </c>
      <c r="C8" s="1">
        <v>1.1</v>
      </c>
      <c r="D8" s="2">
        <v>15.187</v>
      </c>
      <c r="E8" s="16">
        <v>34204</v>
      </c>
      <c r="F8" s="1">
        <v>7</v>
      </c>
      <c r="G8" s="1">
        <f t="shared" si="0"/>
        <v>6.889997624139024</v>
      </c>
    </row>
    <row r="9" spans="1:7" ht="12.75">
      <c r="A9" s="2">
        <v>1998.685</v>
      </c>
      <c r="B9" s="1">
        <v>106.8</v>
      </c>
      <c r="C9" s="1">
        <v>0.8</v>
      </c>
      <c r="D9" s="2">
        <v>16.225</v>
      </c>
      <c r="E9" s="16">
        <v>34583</v>
      </c>
      <c r="F9" s="3">
        <v>6.6</v>
      </c>
      <c r="G9" s="1">
        <f t="shared" si="0"/>
        <v>5.5460263007434465</v>
      </c>
    </row>
    <row r="10" spans="1:7" ht="12.75">
      <c r="A10" s="2">
        <v>1999.699</v>
      </c>
      <c r="B10" s="1">
        <v>109.7</v>
      </c>
      <c r="C10" s="1">
        <v>3.4</v>
      </c>
      <c r="D10" s="2">
        <v>17.239</v>
      </c>
      <c r="E10" s="16">
        <v>34953</v>
      </c>
      <c r="F10" s="3">
        <v>6.4</v>
      </c>
      <c r="G10" s="1">
        <f t="shared" si="0"/>
        <v>5.111004631847974</v>
      </c>
    </row>
  </sheetData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A1" sqref="A1"/>
      <selection activeCell="B10" sqref="B10"/>
    </sheetView>
  </sheetViews>
  <sheetFormatPr defaultColWidth="11.00390625" defaultRowHeight="12"/>
  <sheetData>
    <row r="1" spans="1:6" ht="12.75">
      <c r="A1" s="2" t="s">
        <v>128</v>
      </c>
      <c r="B1" s="1" t="s">
        <v>125</v>
      </c>
      <c r="C1" s="1" t="s">
        <v>126</v>
      </c>
      <c r="D1" s="2" t="s">
        <v>127</v>
      </c>
      <c r="E1" s="16" t="s">
        <v>129</v>
      </c>
      <c r="F1" s="3" t="s">
        <v>130</v>
      </c>
    </row>
    <row r="2" spans="1:5" ht="12.75">
      <c r="A2" s="5">
        <v>1993.189</v>
      </c>
      <c r="B2" s="4">
        <v>0</v>
      </c>
      <c r="C2" s="4">
        <v>1.6</v>
      </c>
      <c r="D2" s="5">
        <v>0</v>
      </c>
      <c r="E2" s="6">
        <v>32576</v>
      </c>
    </row>
    <row r="3" spans="1:6" ht="12.75">
      <c r="A3" s="5">
        <v>1994.589</v>
      </c>
      <c r="B3" s="4">
        <v>-0.5</v>
      </c>
      <c r="C3" s="4">
        <v>1.2</v>
      </c>
      <c r="D3" s="5">
        <v>1.4</v>
      </c>
      <c r="E3" s="6">
        <v>33087</v>
      </c>
      <c r="F3">
        <v>-0.4</v>
      </c>
    </row>
    <row r="4" spans="1:6" ht="12.75">
      <c r="A4" s="5">
        <v>1995.647</v>
      </c>
      <c r="B4" s="4">
        <v>-3.6</v>
      </c>
      <c r="C4" s="4">
        <v>2.4</v>
      </c>
      <c r="D4" s="5">
        <v>2.458</v>
      </c>
      <c r="E4" s="6">
        <v>33473</v>
      </c>
      <c r="F4">
        <v>-1.5</v>
      </c>
    </row>
    <row r="5" spans="1:6" ht="12.75">
      <c r="A5" s="5">
        <v>1996.15</v>
      </c>
      <c r="B5" s="4">
        <v>4.4</v>
      </c>
      <c r="C5" s="4">
        <v>1</v>
      </c>
      <c r="D5" s="5">
        <v>2.961</v>
      </c>
      <c r="E5" s="6">
        <v>33657</v>
      </c>
      <c r="F5">
        <v>1.5</v>
      </c>
    </row>
    <row r="6" spans="1:6" ht="12.75">
      <c r="A6" s="5">
        <v>1996.21</v>
      </c>
      <c r="B6" s="4">
        <v>2.2</v>
      </c>
      <c r="C6" s="4">
        <v>1.1</v>
      </c>
      <c r="D6" s="5">
        <v>3.021</v>
      </c>
      <c r="E6" s="6">
        <v>33679</v>
      </c>
      <c r="F6">
        <v>0.7</v>
      </c>
    </row>
    <row r="7" spans="1:6" ht="12.75">
      <c r="A7" s="5">
        <v>1996.648</v>
      </c>
      <c r="B7" s="4">
        <v>4.2</v>
      </c>
      <c r="C7" s="4">
        <v>1</v>
      </c>
      <c r="D7" s="5">
        <v>3.459</v>
      </c>
      <c r="E7" s="6">
        <v>33839</v>
      </c>
      <c r="F7">
        <v>1.2</v>
      </c>
    </row>
    <row r="8" spans="1:6" ht="12.75">
      <c r="A8" s="5">
        <v>1997.644</v>
      </c>
      <c r="B8" s="4">
        <v>6.6</v>
      </c>
      <c r="C8" s="4">
        <v>0.6</v>
      </c>
      <c r="D8" s="5">
        <v>4.455</v>
      </c>
      <c r="E8" s="6">
        <v>34203</v>
      </c>
      <c r="F8">
        <v>1.5</v>
      </c>
    </row>
    <row r="9" spans="1:6" ht="12.75">
      <c r="A9" s="5">
        <v>1998.682</v>
      </c>
      <c r="B9" s="4">
        <v>12.5</v>
      </c>
      <c r="C9" s="4">
        <v>1.6</v>
      </c>
      <c r="D9" s="5">
        <v>5.493</v>
      </c>
      <c r="E9" s="6">
        <v>34582</v>
      </c>
      <c r="F9">
        <v>2.3</v>
      </c>
    </row>
    <row r="10" spans="1:6" ht="12.75">
      <c r="A10" s="5">
        <v>1999.699</v>
      </c>
      <c r="B10" s="4">
        <v>17.2</v>
      </c>
      <c r="C10" s="4">
        <v>1</v>
      </c>
      <c r="D10" s="5">
        <v>6.51</v>
      </c>
      <c r="E10" s="6">
        <v>34953</v>
      </c>
      <c r="F10">
        <v>2.6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E2" sqref="E2:E13"/>
      <selection activeCell="A1" sqref="A1"/>
    </sheetView>
  </sheetViews>
  <sheetFormatPr defaultColWidth="11.00390625" defaultRowHeight="12"/>
  <cols>
    <col min="1" max="1" width="8.875" style="3" customWidth="1"/>
    <col min="2" max="2" width="7.125" style="3" customWidth="1"/>
    <col min="3" max="3" width="6.625" style="3" customWidth="1"/>
    <col min="4" max="4" width="5.50390625" style="3" customWidth="1"/>
    <col min="5" max="16384" width="10.875" style="3" customWidth="1"/>
  </cols>
  <sheetData>
    <row r="1" spans="1:6" s="30" customFormat="1" ht="57" customHeight="1">
      <c r="A1" s="30" t="s">
        <v>121</v>
      </c>
      <c r="B1" s="30" t="s">
        <v>123</v>
      </c>
      <c r="C1" s="30" t="s">
        <v>124</v>
      </c>
      <c r="D1" s="30" t="s">
        <v>122</v>
      </c>
      <c r="E1" s="30" t="s">
        <v>8</v>
      </c>
      <c r="F1" s="30" t="s">
        <v>9</v>
      </c>
    </row>
    <row r="2" spans="1:6" ht="12.75">
      <c r="A2" s="3">
        <v>1968.333</v>
      </c>
      <c r="B2" s="3">
        <v>0</v>
      </c>
      <c r="C2" s="3">
        <v>0</v>
      </c>
      <c r="D2" s="3">
        <v>1</v>
      </c>
      <c r="E2" s="3">
        <v>0</v>
      </c>
      <c r="F2" s="3" t="s">
        <v>89</v>
      </c>
    </row>
    <row r="3" spans="1:6" ht="12.75">
      <c r="A3" s="3">
        <v>1969.384</v>
      </c>
      <c r="B3" s="3">
        <v>8.4</v>
      </c>
      <c r="E3" s="3">
        <v>8.4</v>
      </c>
      <c r="F3" s="1">
        <f>E3/(A3-$A$2)</f>
        <v>7.99238820171318</v>
      </c>
    </row>
    <row r="4" spans="1:6" ht="12.75">
      <c r="A4" s="3">
        <v>1969.753</v>
      </c>
      <c r="B4" s="3">
        <v>10.2</v>
      </c>
      <c r="E4" s="3">
        <v>10.2</v>
      </c>
      <c r="F4" s="1">
        <f aca="true" t="shared" si="0" ref="F4:F13">E4/(A4-$A$2)</f>
        <v>7.183098591550078</v>
      </c>
    </row>
    <row r="5" spans="1:6" ht="12.75">
      <c r="A5" s="3">
        <v>1970.822</v>
      </c>
      <c r="B5" s="3">
        <v>15.5</v>
      </c>
      <c r="E5" s="3">
        <v>15.5</v>
      </c>
      <c r="F5" s="1">
        <f t="shared" si="0"/>
        <v>6.227400562475377</v>
      </c>
    </row>
    <row r="6" spans="1:6" ht="12.75">
      <c r="A6" s="3">
        <v>1971.605</v>
      </c>
      <c r="B6" s="3">
        <v>18</v>
      </c>
      <c r="E6" s="3">
        <v>18</v>
      </c>
      <c r="F6" s="1">
        <f t="shared" si="0"/>
        <v>5.50122249388764</v>
      </c>
    </row>
    <row r="7" spans="1:6" ht="12.75">
      <c r="A7" s="3">
        <v>1972.568</v>
      </c>
      <c r="B7" s="3">
        <v>24.3</v>
      </c>
      <c r="E7" s="3">
        <v>24.3</v>
      </c>
      <c r="F7" s="1">
        <f t="shared" si="0"/>
        <v>5.7378984651713285</v>
      </c>
    </row>
    <row r="8" spans="1:6" ht="12.75">
      <c r="A8" s="3">
        <v>1973.466</v>
      </c>
      <c r="B8" s="3">
        <v>28.4</v>
      </c>
      <c r="E8" s="3">
        <v>28.4</v>
      </c>
      <c r="F8" s="1">
        <f t="shared" si="0"/>
        <v>5.532826806935719</v>
      </c>
    </row>
    <row r="9" spans="1:6" ht="12.75">
      <c r="A9" s="3">
        <v>1975.041</v>
      </c>
      <c r="B9" s="3">
        <v>34.6</v>
      </c>
      <c r="E9" s="3">
        <v>34.6</v>
      </c>
      <c r="F9" s="1">
        <f t="shared" si="0"/>
        <v>5.158020274299455</v>
      </c>
    </row>
    <row r="10" spans="1:6" ht="12.75">
      <c r="A10" s="3">
        <v>1976.057</v>
      </c>
      <c r="B10" s="3">
        <v>39.8</v>
      </c>
      <c r="E10" s="3">
        <v>39.8</v>
      </c>
      <c r="F10" s="1">
        <f t="shared" si="0"/>
        <v>5.1527705851890655</v>
      </c>
    </row>
    <row r="11" spans="1:6" ht="12.75">
      <c r="A11" s="3">
        <v>1977.364</v>
      </c>
      <c r="B11" s="3">
        <v>48.8</v>
      </c>
      <c r="E11" s="3">
        <v>48.8</v>
      </c>
      <c r="F11" s="1">
        <f t="shared" si="0"/>
        <v>5.403609788506286</v>
      </c>
    </row>
    <row r="12" spans="1:6" ht="12.75">
      <c r="A12" s="3">
        <v>1980.458</v>
      </c>
      <c r="B12" s="3">
        <v>61.5</v>
      </c>
      <c r="E12" s="3">
        <v>61.5</v>
      </c>
      <c r="F12" s="1">
        <f t="shared" si="0"/>
        <v>5.072164948453608</v>
      </c>
    </row>
    <row r="13" spans="1:6" ht="12.75">
      <c r="A13" s="3">
        <v>1993.058</v>
      </c>
      <c r="C13" s="3">
        <v>126</v>
      </c>
      <c r="D13" s="3">
        <v>3</v>
      </c>
      <c r="E13" s="3">
        <v>126</v>
      </c>
      <c r="F13" s="1">
        <f t="shared" si="0"/>
        <v>5.096056622851384</v>
      </c>
    </row>
    <row r="14" ht="12"/>
    <row r="15" ht="12"/>
    <row r="16" ht="12"/>
    <row r="17" ht="12">
      <c r="A17" s="111"/>
    </row>
    <row r="18" ht="12">
      <c r="A18" s="111"/>
    </row>
    <row r="19" ht="12">
      <c r="A19" s="111"/>
    </row>
    <row r="20" ht="12"/>
    <row r="21" ht="12"/>
    <row r="22" ht="12"/>
    <row r="23" ht="12"/>
    <row r="24" ht="12"/>
    <row r="25" ht="12"/>
    <row r="26" ht="12"/>
    <row r="27" ht="12"/>
    <row r="28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1"/>
  <sheetViews>
    <sheetView workbookViewId="0" topLeftCell="B60">
      <selection activeCell="B2" sqref="B2:C35"/>
      <selection activeCell="A1" sqref="A1"/>
    </sheetView>
  </sheetViews>
  <sheetFormatPr defaultColWidth="11.00390625" defaultRowHeight="12"/>
  <cols>
    <col min="1" max="1" width="12.875" style="0" bestFit="1" customWidth="1"/>
    <col min="2" max="2" width="11.625" style="5" customWidth="1"/>
    <col min="3" max="4" width="11.00390625" style="4" bestFit="1" customWidth="1"/>
    <col min="5" max="5" width="11.00390625" style="5" bestFit="1" customWidth="1"/>
    <col min="6" max="6" width="8.00390625" style="1" customWidth="1"/>
    <col min="7" max="7" width="8.00390625" style="3" customWidth="1"/>
  </cols>
  <sheetData>
    <row r="1" spans="1:7" ht="12">
      <c r="A1" s="3" t="s">
        <v>129</v>
      </c>
      <c r="B1" s="2" t="s">
        <v>128</v>
      </c>
      <c r="C1" s="1" t="s">
        <v>125</v>
      </c>
      <c r="D1" s="1" t="s">
        <v>126</v>
      </c>
      <c r="E1" s="2" t="s">
        <v>127</v>
      </c>
      <c r="F1" s="1" t="s">
        <v>130</v>
      </c>
      <c r="G1" s="3" t="s">
        <v>86</v>
      </c>
    </row>
    <row r="2" spans="1:5" ht="12">
      <c r="A2" s="6">
        <v>27981</v>
      </c>
      <c r="B2" s="5">
        <v>1980.609</v>
      </c>
      <c r="C2" s="4">
        <v>0</v>
      </c>
      <c r="D2" s="4">
        <v>0.8</v>
      </c>
      <c r="E2" s="5">
        <v>0</v>
      </c>
    </row>
    <row r="3" spans="1:6" ht="12">
      <c r="A3" s="6">
        <v>28086</v>
      </c>
      <c r="B3" s="5">
        <v>1980.896</v>
      </c>
      <c r="C3" s="4">
        <v>2</v>
      </c>
      <c r="D3" s="4">
        <v>1.1</v>
      </c>
      <c r="E3" s="5">
        <v>0.287</v>
      </c>
      <c r="F3" s="1">
        <v>7</v>
      </c>
    </row>
    <row r="4" spans="1:6" ht="12">
      <c r="A4" s="6">
        <v>28142</v>
      </c>
      <c r="B4" s="5">
        <v>1981.049</v>
      </c>
      <c r="C4" s="4">
        <v>1.2</v>
      </c>
      <c r="D4" s="4">
        <v>1.8</v>
      </c>
      <c r="E4" s="5">
        <v>0.44</v>
      </c>
      <c r="F4" s="1">
        <v>2.7</v>
      </c>
    </row>
    <row r="5" spans="1:6" ht="12">
      <c r="A5" s="6">
        <v>28337</v>
      </c>
      <c r="B5" s="5">
        <v>1981.584</v>
      </c>
      <c r="C5" s="4">
        <v>3.4</v>
      </c>
      <c r="D5" s="4">
        <v>0.7</v>
      </c>
      <c r="E5" s="5">
        <v>0.975</v>
      </c>
      <c r="F5" s="1">
        <v>3.5</v>
      </c>
    </row>
    <row r="6" spans="1:6" ht="12">
      <c r="A6" s="6">
        <v>28464</v>
      </c>
      <c r="B6" s="5">
        <v>1981.932</v>
      </c>
      <c r="C6" s="4">
        <v>-5.6</v>
      </c>
      <c r="D6" s="4">
        <v>0.5</v>
      </c>
      <c r="E6" s="5">
        <v>1.323</v>
      </c>
      <c r="F6" s="1">
        <v>-4.2</v>
      </c>
    </row>
    <row r="7" spans="1:6" ht="12">
      <c r="A7" s="6">
        <v>28506</v>
      </c>
      <c r="B7" s="5">
        <v>1982.047</v>
      </c>
      <c r="C7" s="4">
        <v>-7.8</v>
      </c>
      <c r="D7" s="4">
        <v>0.4</v>
      </c>
      <c r="E7" s="5">
        <v>1.438</v>
      </c>
      <c r="F7" s="1">
        <v>-5.4</v>
      </c>
    </row>
    <row r="8" spans="1:6" ht="12">
      <c r="A8" s="6">
        <v>28604</v>
      </c>
      <c r="B8" s="5">
        <v>1982.315</v>
      </c>
      <c r="C8" s="4">
        <v>-6.8</v>
      </c>
      <c r="D8" s="4">
        <v>0.4</v>
      </c>
      <c r="E8" s="5">
        <v>1.706</v>
      </c>
      <c r="F8" s="1">
        <v>-4</v>
      </c>
    </row>
    <row r="9" spans="1:6" ht="12">
      <c r="A9" s="6">
        <v>28657</v>
      </c>
      <c r="B9" s="5">
        <v>1982.46</v>
      </c>
      <c r="C9" s="4">
        <v>-1</v>
      </c>
      <c r="D9" s="4">
        <v>0.5</v>
      </c>
      <c r="E9" s="5">
        <v>1.851</v>
      </c>
      <c r="F9" s="1">
        <v>-0.5</v>
      </c>
    </row>
    <row r="10" spans="1:6" ht="12">
      <c r="A10" s="6">
        <v>28702</v>
      </c>
      <c r="B10" s="5">
        <v>1982.584</v>
      </c>
      <c r="C10" s="4">
        <v>1.9</v>
      </c>
      <c r="D10" s="4">
        <v>0.1</v>
      </c>
      <c r="E10" s="5">
        <v>1.975</v>
      </c>
      <c r="F10" s="1">
        <v>1</v>
      </c>
    </row>
    <row r="11" spans="1:6" ht="12">
      <c r="A11" s="6">
        <v>28863</v>
      </c>
      <c r="B11" s="5">
        <v>1983.025</v>
      </c>
      <c r="C11" s="4">
        <v>-0.1</v>
      </c>
      <c r="D11" s="4">
        <v>0.4</v>
      </c>
      <c r="E11" s="5">
        <v>2.415</v>
      </c>
      <c r="F11" s="1">
        <v>0</v>
      </c>
    </row>
    <row r="12" spans="1:6" ht="12">
      <c r="A12" s="6">
        <v>28996</v>
      </c>
      <c r="B12" s="5">
        <v>1983.389</v>
      </c>
      <c r="C12" s="4">
        <v>4.1</v>
      </c>
      <c r="D12" s="4">
        <v>0.7</v>
      </c>
      <c r="E12" s="5">
        <v>2.78</v>
      </c>
      <c r="F12" s="1">
        <v>1.5</v>
      </c>
    </row>
    <row r="13" spans="1:6" ht="12">
      <c r="A13" s="6">
        <v>29052</v>
      </c>
      <c r="B13" s="5">
        <v>1983.542</v>
      </c>
      <c r="C13" s="4">
        <v>11.7</v>
      </c>
      <c r="D13" s="4">
        <v>1.2</v>
      </c>
      <c r="E13" s="5">
        <v>2.933</v>
      </c>
      <c r="F13" s="1">
        <v>4</v>
      </c>
    </row>
    <row r="14" spans="1:6" ht="12">
      <c r="A14" s="6">
        <v>29073</v>
      </c>
      <c r="B14" s="5">
        <v>1983.6</v>
      </c>
      <c r="C14" s="4">
        <v>12</v>
      </c>
      <c r="D14" s="4">
        <v>0.5</v>
      </c>
      <c r="E14" s="5">
        <v>2.991</v>
      </c>
      <c r="F14" s="1">
        <v>4</v>
      </c>
    </row>
    <row r="15" spans="1:6" ht="12">
      <c r="A15" s="6">
        <v>29199</v>
      </c>
      <c r="B15" s="5">
        <v>1983.945</v>
      </c>
      <c r="C15" s="4">
        <v>9.4</v>
      </c>
      <c r="D15" s="4">
        <v>0.6</v>
      </c>
      <c r="E15" s="5">
        <v>3.336</v>
      </c>
      <c r="F15" s="1">
        <v>2.8</v>
      </c>
    </row>
    <row r="16" spans="1:6" ht="12">
      <c r="A16" s="6">
        <v>29241</v>
      </c>
      <c r="B16" s="5">
        <v>1984.06</v>
      </c>
      <c r="C16" s="4">
        <v>6.2</v>
      </c>
      <c r="D16" s="4">
        <v>0.8</v>
      </c>
      <c r="E16" s="5">
        <v>3.451</v>
      </c>
      <c r="F16" s="1">
        <v>1.8</v>
      </c>
    </row>
    <row r="17" spans="1:6" ht="12">
      <c r="A17" s="6">
        <v>29311</v>
      </c>
      <c r="B17" s="5">
        <v>1984.251</v>
      </c>
      <c r="C17" s="4">
        <v>15.5</v>
      </c>
      <c r="D17" s="4">
        <v>1.1</v>
      </c>
      <c r="E17" s="5">
        <v>3.642</v>
      </c>
      <c r="F17" s="1">
        <v>4.3</v>
      </c>
    </row>
    <row r="18" spans="1:6" ht="12">
      <c r="A18" s="6">
        <v>29423</v>
      </c>
      <c r="B18" s="5">
        <v>1984.557</v>
      </c>
      <c r="C18" s="4">
        <v>23</v>
      </c>
      <c r="D18" s="4">
        <v>0.7</v>
      </c>
      <c r="E18" s="5">
        <v>3.948</v>
      </c>
      <c r="F18" s="1">
        <v>5.8</v>
      </c>
    </row>
    <row r="19" spans="1:7" s="162" customFormat="1" ht="12">
      <c r="A19" s="158">
        <v>29521</v>
      </c>
      <c r="B19" s="159">
        <v>1984.825</v>
      </c>
      <c r="C19" s="160">
        <v>20.3</v>
      </c>
      <c r="D19" s="160">
        <v>0.4</v>
      </c>
      <c r="E19" s="159">
        <v>4.216</v>
      </c>
      <c r="F19" s="161">
        <v>4.8</v>
      </c>
      <c r="G19" s="163"/>
    </row>
    <row r="20" spans="1:6" ht="12">
      <c r="A20" s="6">
        <v>29612</v>
      </c>
      <c r="B20" s="5">
        <v>1985.074</v>
      </c>
      <c r="C20" s="4">
        <v>15.1</v>
      </c>
      <c r="D20" s="4">
        <v>0.1</v>
      </c>
      <c r="E20" s="5">
        <v>4.465</v>
      </c>
      <c r="F20" s="1">
        <v>3.4</v>
      </c>
    </row>
    <row r="21" spans="1:6" ht="12">
      <c r="A21" s="6">
        <v>29682</v>
      </c>
      <c r="B21" s="5">
        <v>1985.266</v>
      </c>
      <c r="C21" s="4">
        <v>20.9</v>
      </c>
      <c r="D21" s="4">
        <v>0.2</v>
      </c>
      <c r="E21" s="5">
        <v>4.657</v>
      </c>
      <c r="F21" s="1">
        <v>4.5</v>
      </c>
    </row>
    <row r="22" spans="1:6" ht="12">
      <c r="A22" s="6">
        <v>29745</v>
      </c>
      <c r="B22" s="5">
        <v>1985.438</v>
      </c>
      <c r="C22" s="4">
        <v>24.6</v>
      </c>
      <c r="D22" s="4">
        <v>0.1</v>
      </c>
      <c r="E22" s="5">
        <v>4.829</v>
      </c>
      <c r="F22" s="1">
        <v>5.1</v>
      </c>
    </row>
    <row r="23" spans="1:6" ht="12">
      <c r="A23" s="6">
        <v>29815</v>
      </c>
      <c r="B23" s="5">
        <v>1985.63</v>
      </c>
      <c r="C23" s="4">
        <v>22.2</v>
      </c>
      <c r="D23" s="4">
        <v>0.2</v>
      </c>
      <c r="E23" s="5">
        <v>5.021</v>
      </c>
      <c r="F23" s="1">
        <v>4.4</v>
      </c>
    </row>
    <row r="24" spans="1:6" ht="12">
      <c r="A24" s="6">
        <v>29892</v>
      </c>
      <c r="B24" s="5">
        <v>1985.841</v>
      </c>
      <c r="C24" s="4">
        <v>22.5</v>
      </c>
      <c r="D24" s="4">
        <v>0.5</v>
      </c>
      <c r="E24" s="5">
        <v>5.232</v>
      </c>
      <c r="F24" s="1">
        <v>4.3</v>
      </c>
    </row>
    <row r="25" spans="1:6" ht="12">
      <c r="A25" s="6">
        <v>29983</v>
      </c>
      <c r="B25" s="5">
        <v>1986.09</v>
      </c>
      <c r="C25" s="4">
        <v>16.5</v>
      </c>
      <c r="D25" s="4">
        <v>0.7</v>
      </c>
      <c r="E25" s="5">
        <v>5.481</v>
      </c>
      <c r="F25" s="1">
        <v>3</v>
      </c>
    </row>
    <row r="26" spans="1:6" ht="12">
      <c r="A26" s="6">
        <v>30046</v>
      </c>
      <c r="B26" s="5">
        <v>1986.263</v>
      </c>
      <c r="C26" s="4">
        <v>18.8</v>
      </c>
      <c r="D26" s="4">
        <v>0.7</v>
      </c>
      <c r="E26" s="5">
        <v>5.654</v>
      </c>
      <c r="F26" s="1">
        <v>3.3</v>
      </c>
    </row>
    <row r="27" spans="1:6" ht="12">
      <c r="A27" s="6">
        <v>30116</v>
      </c>
      <c r="B27" s="5">
        <v>1986.455</v>
      </c>
      <c r="C27" s="4">
        <v>26.8</v>
      </c>
      <c r="D27" s="4">
        <v>0.7</v>
      </c>
      <c r="E27" s="5">
        <v>5.843</v>
      </c>
      <c r="F27" s="1">
        <v>4.6</v>
      </c>
    </row>
    <row r="28" spans="1:6" ht="12">
      <c r="A28" s="6">
        <v>30193</v>
      </c>
      <c r="B28" s="5">
        <v>1986.666</v>
      </c>
      <c r="C28" s="4">
        <v>28.1</v>
      </c>
      <c r="D28" s="4">
        <v>0.9</v>
      </c>
      <c r="E28" s="5">
        <v>6.053</v>
      </c>
      <c r="F28" s="1">
        <v>4.6</v>
      </c>
    </row>
    <row r="29" spans="1:6" ht="12">
      <c r="A29" s="6">
        <v>30235</v>
      </c>
      <c r="B29" s="5">
        <v>1986.781</v>
      </c>
      <c r="C29" s="4">
        <v>27.1</v>
      </c>
      <c r="D29" s="4">
        <v>0.1</v>
      </c>
      <c r="E29" s="5">
        <v>6.172</v>
      </c>
      <c r="F29" s="1">
        <v>4.4</v>
      </c>
    </row>
    <row r="30" spans="1:6" ht="12">
      <c r="A30" s="6">
        <v>30340</v>
      </c>
      <c r="B30" s="5">
        <v>1987.068</v>
      </c>
      <c r="C30" s="4">
        <v>24.5</v>
      </c>
      <c r="D30" s="4">
        <v>0.7</v>
      </c>
      <c r="E30" s="5">
        <v>6.459</v>
      </c>
      <c r="F30" s="1">
        <v>3.8</v>
      </c>
    </row>
    <row r="31" spans="1:6" ht="12.75">
      <c r="A31" s="6">
        <v>30375</v>
      </c>
      <c r="B31" s="5">
        <v>1987.164</v>
      </c>
      <c r="C31" s="4">
        <v>25.9</v>
      </c>
      <c r="D31" s="4">
        <v>0.9</v>
      </c>
      <c r="E31" s="5">
        <v>6.555</v>
      </c>
      <c r="F31" s="1">
        <v>3.9</v>
      </c>
    </row>
    <row r="32" spans="1:6" ht="12.75">
      <c r="A32" s="6">
        <v>30487</v>
      </c>
      <c r="B32" s="5">
        <v>1987.471</v>
      </c>
      <c r="C32" s="4">
        <v>29.6</v>
      </c>
      <c r="D32" s="4">
        <v>0.8</v>
      </c>
      <c r="E32" s="5">
        <v>6.862</v>
      </c>
      <c r="F32" s="1">
        <v>4.3</v>
      </c>
    </row>
    <row r="33" spans="1:6" ht="12.75">
      <c r="A33" s="6">
        <v>30557</v>
      </c>
      <c r="B33" s="5">
        <v>1987.663</v>
      </c>
      <c r="C33" s="4">
        <v>29.7</v>
      </c>
      <c r="D33" s="4">
        <v>0.6</v>
      </c>
      <c r="E33" s="5">
        <v>7.054</v>
      </c>
      <c r="F33" s="1">
        <v>4.2</v>
      </c>
    </row>
    <row r="34" spans="1:6" ht="12.75">
      <c r="A34" s="6">
        <v>30647</v>
      </c>
      <c r="B34" s="5">
        <v>1987.91</v>
      </c>
      <c r="C34" s="4">
        <v>27.1</v>
      </c>
      <c r="D34" s="4">
        <v>0.8</v>
      </c>
      <c r="E34" s="5">
        <v>7.301</v>
      </c>
      <c r="F34" s="1">
        <v>3.7</v>
      </c>
    </row>
    <row r="35" spans="1:6" ht="12.75">
      <c r="A35" s="6">
        <v>30718</v>
      </c>
      <c r="B35" s="5">
        <v>1988.104</v>
      </c>
      <c r="C35" s="4">
        <v>25.1</v>
      </c>
      <c r="D35" s="4">
        <v>0.5</v>
      </c>
      <c r="E35" s="5">
        <v>7.495</v>
      </c>
      <c r="F35" s="1">
        <v>3.4</v>
      </c>
    </row>
    <row r="36" spans="1:6" ht="12.75">
      <c r="A36" s="6">
        <v>30795</v>
      </c>
      <c r="B36" s="5">
        <v>1988.314</v>
      </c>
      <c r="C36" s="4">
        <v>29.4</v>
      </c>
      <c r="D36" s="4">
        <v>0.4</v>
      </c>
      <c r="E36" s="5">
        <v>7.705</v>
      </c>
      <c r="F36" s="1">
        <v>3.8</v>
      </c>
    </row>
    <row r="37" spans="1:6" ht="12.75">
      <c r="A37" s="6">
        <v>30872</v>
      </c>
      <c r="B37" s="5">
        <v>1988.525</v>
      </c>
      <c r="C37" s="4">
        <v>32.6</v>
      </c>
      <c r="D37" s="4">
        <v>0.6</v>
      </c>
      <c r="E37" s="5">
        <v>7.916</v>
      </c>
      <c r="F37" s="1">
        <v>4.1</v>
      </c>
    </row>
    <row r="38" spans="1:6" ht="12.75">
      <c r="A38" s="6">
        <v>30942</v>
      </c>
      <c r="B38" s="5">
        <v>1988.716</v>
      </c>
      <c r="C38" s="4">
        <v>34.1</v>
      </c>
      <c r="D38" s="4">
        <v>1.1</v>
      </c>
      <c r="E38" s="5">
        <v>8.107</v>
      </c>
      <c r="F38" s="1">
        <v>4.2</v>
      </c>
    </row>
    <row r="39" spans="1:6" ht="12.75">
      <c r="A39" s="6">
        <v>31019</v>
      </c>
      <c r="B39" s="5">
        <v>1988.926</v>
      </c>
      <c r="C39" s="4">
        <v>33.2</v>
      </c>
      <c r="D39" s="4">
        <v>1</v>
      </c>
      <c r="E39" s="5">
        <v>8.317</v>
      </c>
      <c r="F39" s="1">
        <v>4</v>
      </c>
    </row>
    <row r="40" spans="1:6" ht="12.75">
      <c r="A40" s="6">
        <v>31075</v>
      </c>
      <c r="B40" s="5">
        <v>1989.079</v>
      </c>
      <c r="C40" s="4">
        <v>32.5</v>
      </c>
      <c r="D40" s="4">
        <v>1</v>
      </c>
      <c r="E40" s="5">
        <v>8.47</v>
      </c>
      <c r="F40" s="1">
        <v>3.8</v>
      </c>
    </row>
    <row r="41" spans="1:6" ht="12.75">
      <c r="A41" s="6">
        <v>31145</v>
      </c>
      <c r="B41" s="5">
        <v>1989.271</v>
      </c>
      <c r="C41" s="4">
        <v>33.4</v>
      </c>
      <c r="D41" s="4">
        <v>0.9</v>
      </c>
      <c r="E41" s="5">
        <v>8.662</v>
      </c>
      <c r="F41" s="1">
        <v>3.9</v>
      </c>
    </row>
    <row r="42" spans="1:6" ht="12.75">
      <c r="A42" s="6">
        <v>31215</v>
      </c>
      <c r="B42" s="5">
        <v>1989.463</v>
      </c>
      <c r="C42" s="4">
        <v>36.6</v>
      </c>
      <c r="D42" s="4">
        <v>0.5</v>
      </c>
      <c r="E42" s="5">
        <v>8.854</v>
      </c>
      <c r="F42" s="1">
        <v>4.1</v>
      </c>
    </row>
    <row r="43" spans="1:6" ht="12.75">
      <c r="A43" s="6">
        <v>31264</v>
      </c>
      <c r="B43" s="5">
        <v>1989.597</v>
      </c>
      <c r="C43" s="4">
        <v>38</v>
      </c>
      <c r="D43" s="4">
        <v>0.8</v>
      </c>
      <c r="E43" s="5">
        <v>8.988</v>
      </c>
      <c r="F43" s="1">
        <v>4.2</v>
      </c>
    </row>
    <row r="44" spans="1:7" s="116" customFormat="1" ht="12.75">
      <c r="A44" s="112">
        <v>31362</v>
      </c>
      <c r="B44" s="113">
        <v>1989.866</v>
      </c>
      <c r="C44" s="114">
        <v>40.5</v>
      </c>
      <c r="D44" s="114">
        <v>0.5</v>
      </c>
      <c r="E44" s="113">
        <v>9.257</v>
      </c>
      <c r="F44" s="115">
        <v>4.4</v>
      </c>
      <c r="G44" s="115" t="s">
        <v>131</v>
      </c>
    </row>
    <row r="45" spans="1:7" ht="12.75">
      <c r="A45" s="6">
        <v>31432</v>
      </c>
      <c r="B45" s="5">
        <v>1990.058</v>
      </c>
      <c r="C45" s="4">
        <v>38.8</v>
      </c>
      <c r="D45" s="4">
        <v>0.5</v>
      </c>
      <c r="E45" s="5">
        <v>9.449</v>
      </c>
      <c r="F45" s="1">
        <v>4.1</v>
      </c>
      <c r="G45" s="1">
        <f aca="true" t="shared" si="0" ref="G45:G76">(C45-40.5)/(B45-1989.866)</f>
        <v>-8.854166666666346</v>
      </c>
    </row>
    <row r="46" spans="1:7" ht="12.75">
      <c r="A46" s="6">
        <v>31474</v>
      </c>
      <c r="B46" s="5">
        <v>1990.173</v>
      </c>
      <c r="C46" s="4">
        <v>37.7</v>
      </c>
      <c r="D46" s="4">
        <v>0.3</v>
      </c>
      <c r="E46" s="5">
        <v>9.564</v>
      </c>
      <c r="F46" s="1">
        <v>3.9</v>
      </c>
      <c r="G46" s="1">
        <f t="shared" si="0"/>
        <v>-9.120521172637941</v>
      </c>
    </row>
    <row r="47" spans="1:7" ht="12.75">
      <c r="A47" s="6">
        <v>31523</v>
      </c>
      <c r="B47" s="5">
        <v>1990.307</v>
      </c>
      <c r="C47" s="4">
        <v>38.8</v>
      </c>
      <c r="D47" s="4">
        <v>0.6</v>
      </c>
      <c r="E47" s="5">
        <v>9.698</v>
      </c>
      <c r="F47" s="1">
        <v>4.1</v>
      </c>
      <c r="G47" s="1">
        <f t="shared" si="0"/>
        <v>-3.8548752834464484</v>
      </c>
    </row>
    <row r="48" spans="1:7" ht="12.75">
      <c r="A48" s="6">
        <v>31572</v>
      </c>
      <c r="B48" s="5">
        <v>1990.441</v>
      </c>
      <c r="C48" s="4">
        <v>39.4</v>
      </c>
      <c r="D48" s="4">
        <v>0.6</v>
      </c>
      <c r="E48" s="5">
        <v>9.832</v>
      </c>
      <c r="F48" s="1">
        <v>4</v>
      </c>
      <c r="G48" s="1">
        <f t="shared" si="0"/>
        <v>-1.9130434782607206</v>
      </c>
    </row>
    <row r="49" spans="1:7" ht="12.75">
      <c r="A49" s="6">
        <v>31621</v>
      </c>
      <c r="B49" s="5">
        <v>1990.575</v>
      </c>
      <c r="C49" s="4">
        <v>40.9</v>
      </c>
      <c r="D49" s="4">
        <v>0.8</v>
      </c>
      <c r="E49" s="5">
        <v>9.966</v>
      </c>
      <c r="F49" s="1">
        <v>4.1</v>
      </c>
      <c r="G49" s="1">
        <f t="shared" si="0"/>
        <v>0.5641748942171576</v>
      </c>
    </row>
    <row r="50" spans="1:7" ht="12.75">
      <c r="A50" s="6">
        <v>31670</v>
      </c>
      <c r="B50" s="5">
        <v>1990.71</v>
      </c>
      <c r="C50" s="4">
        <v>42.2</v>
      </c>
      <c r="D50" s="4">
        <v>0.4</v>
      </c>
      <c r="E50" s="5">
        <v>10.101</v>
      </c>
      <c r="F50" s="1">
        <v>4.2</v>
      </c>
      <c r="G50" s="1">
        <f t="shared" si="0"/>
        <v>2.014218009478555</v>
      </c>
    </row>
    <row r="51" spans="1:7" ht="12.75">
      <c r="A51" s="6">
        <v>31712</v>
      </c>
      <c r="B51" s="5">
        <v>1990.825</v>
      </c>
      <c r="C51" s="4">
        <v>42.5</v>
      </c>
      <c r="D51" s="4">
        <v>0.9</v>
      </c>
      <c r="E51" s="5">
        <v>10.216</v>
      </c>
      <c r="F51" s="1">
        <v>4.2</v>
      </c>
      <c r="G51" s="1">
        <f t="shared" si="0"/>
        <v>2.085505735140641</v>
      </c>
    </row>
    <row r="52" spans="1:7" ht="12.75">
      <c r="A52" s="6">
        <v>31803</v>
      </c>
      <c r="B52" s="5">
        <v>1991.074</v>
      </c>
      <c r="C52" s="4">
        <v>43.4</v>
      </c>
      <c r="D52" s="4">
        <v>0.3</v>
      </c>
      <c r="E52" s="5">
        <v>10.465</v>
      </c>
      <c r="F52" s="1">
        <v>4.1</v>
      </c>
      <c r="G52" s="1">
        <f t="shared" si="0"/>
        <v>2.400662251655462</v>
      </c>
    </row>
    <row r="53" spans="1:7" ht="12.75">
      <c r="A53" s="6">
        <v>31866</v>
      </c>
      <c r="B53" s="5">
        <v>1991.247</v>
      </c>
      <c r="C53" s="4">
        <v>38.5</v>
      </c>
      <c r="D53" s="4">
        <v>0.7</v>
      </c>
      <c r="E53" s="5">
        <v>10.638</v>
      </c>
      <c r="F53" s="1">
        <v>3.6</v>
      </c>
      <c r="G53" s="1">
        <f t="shared" si="0"/>
        <v>-1.4482259232439365</v>
      </c>
    </row>
    <row r="54" spans="1:7" ht="12.75">
      <c r="A54" s="6">
        <v>31908</v>
      </c>
      <c r="B54" s="5">
        <v>1991.362</v>
      </c>
      <c r="C54" s="4">
        <v>38.9</v>
      </c>
      <c r="D54" s="4">
        <v>1.2</v>
      </c>
      <c r="E54" s="5">
        <v>10.753</v>
      </c>
      <c r="F54" s="1">
        <v>3.6</v>
      </c>
      <c r="G54" s="1">
        <f t="shared" si="0"/>
        <v>-1.0695187165774733</v>
      </c>
    </row>
    <row r="55" spans="1:7" ht="12.75">
      <c r="A55" s="6">
        <v>31998</v>
      </c>
      <c r="B55" s="5">
        <v>1991.608</v>
      </c>
      <c r="C55" s="4">
        <v>41.1</v>
      </c>
      <c r="D55" s="4">
        <v>0.7</v>
      </c>
      <c r="E55" s="5">
        <v>10.999</v>
      </c>
      <c r="F55" s="1">
        <v>3.7</v>
      </c>
      <c r="G55" s="1">
        <f t="shared" si="0"/>
        <v>0.34443168771527816</v>
      </c>
    </row>
    <row r="56" spans="1:7" ht="12.75">
      <c r="A56" s="6">
        <v>32062</v>
      </c>
      <c r="B56" s="5">
        <v>1991.784</v>
      </c>
      <c r="C56" s="4">
        <v>41.5</v>
      </c>
      <c r="D56" s="4">
        <v>1.8</v>
      </c>
      <c r="E56" s="5">
        <v>11.175</v>
      </c>
      <c r="F56" s="1">
        <v>3.7</v>
      </c>
      <c r="G56" s="1">
        <f t="shared" si="0"/>
        <v>0.5213764337851603</v>
      </c>
    </row>
    <row r="57" spans="1:7" ht="12.75">
      <c r="A57" s="6">
        <v>32118</v>
      </c>
      <c r="B57" s="5">
        <v>1991.937</v>
      </c>
      <c r="C57" s="4">
        <v>41.6</v>
      </c>
      <c r="D57" s="4">
        <v>1.3</v>
      </c>
      <c r="E57" s="5">
        <v>11.328</v>
      </c>
      <c r="F57" s="1">
        <v>3.7</v>
      </c>
      <c r="G57" s="1">
        <f t="shared" si="0"/>
        <v>0.5311443746982365</v>
      </c>
    </row>
    <row r="58" spans="1:7" ht="12.75">
      <c r="A58" s="6">
        <v>32167</v>
      </c>
      <c r="B58" s="5">
        <v>1992.071</v>
      </c>
      <c r="C58" s="4">
        <v>42.5</v>
      </c>
      <c r="D58" s="4">
        <v>0.9</v>
      </c>
      <c r="E58" s="5">
        <v>11.462</v>
      </c>
      <c r="F58" s="1">
        <v>3.7</v>
      </c>
      <c r="G58" s="1">
        <f t="shared" si="0"/>
        <v>0.9070294784580798</v>
      </c>
    </row>
    <row r="59" spans="1:7" ht="12.75">
      <c r="A59" s="6">
        <v>32230</v>
      </c>
      <c r="B59" s="5">
        <v>1992.243</v>
      </c>
      <c r="C59" s="4">
        <v>42.9</v>
      </c>
      <c r="D59" s="4">
        <v>1.1</v>
      </c>
      <c r="E59" s="5">
        <v>11.634</v>
      </c>
      <c r="F59" s="1">
        <v>3.7</v>
      </c>
      <c r="G59" s="1">
        <f t="shared" si="0"/>
        <v>1.0096760622633767</v>
      </c>
    </row>
    <row r="60" spans="1:7" ht="12.75">
      <c r="A60" s="6">
        <v>32300</v>
      </c>
      <c r="B60" s="5">
        <v>1992.434</v>
      </c>
      <c r="C60" s="4">
        <v>47.7</v>
      </c>
      <c r="D60" s="4">
        <v>1</v>
      </c>
      <c r="E60" s="5">
        <v>11.825</v>
      </c>
      <c r="F60" s="1">
        <v>4</v>
      </c>
      <c r="G60" s="1">
        <f t="shared" si="0"/>
        <v>2.8037383177570283</v>
      </c>
    </row>
    <row r="61" spans="1:7" ht="12.75">
      <c r="A61" s="6">
        <v>32398</v>
      </c>
      <c r="B61" s="5">
        <v>1992.702</v>
      </c>
      <c r="C61" s="4">
        <v>46.8</v>
      </c>
      <c r="D61" s="4">
        <v>0.9</v>
      </c>
      <c r="E61" s="5">
        <v>12.093</v>
      </c>
      <c r="F61" s="1">
        <v>3.9</v>
      </c>
      <c r="G61" s="1">
        <f t="shared" si="0"/>
        <v>2.221438645980243</v>
      </c>
    </row>
    <row r="62" spans="1:7" ht="12.75">
      <c r="A62" s="6">
        <v>32454</v>
      </c>
      <c r="B62" s="5">
        <v>1992.855</v>
      </c>
      <c r="C62" s="4">
        <v>45.9</v>
      </c>
      <c r="D62" s="4">
        <v>0.9</v>
      </c>
      <c r="E62" s="5">
        <v>12.246</v>
      </c>
      <c r="F62" s="1">
        <v>3.7</v>
      </c>
      <c r="G62" s="1">
        <f t="shared" si="0"/>
        <v>1.806624289059866</v>
      </c>
    </row>
    <row r="63" spans="1:7" ht="12.75">
      <c r="A63" s="6">
        <v>32517</v>
      </c>
      <c r="B63" s="5">
        <v>1993.027</v>
      </c>
      <c r="C63" s="4">
        <v>44.9</v>
      </c>
      <c r="D63" s="4">
        <v>0.8</v>
      </c>
      <c r="E63" s="5">
        <v>12.418</v>
      </c>
      <c r="F63" s="1">
        <v>3.6</v>
      </c>
      <c r="G63" s="1">
        <f t="shared" si="0"/>
        <v>1.3919645681746022</v>
      </c>
    </row>
    <row r="64" spans="1:7" ht="12.75">
      <c r="A64" s="6">
        <v>32580</v>
      </c>
      <c r="B64" s="5">
        <v>1993.2</v>
      </c>
      <c r="C64" s="4">
        <v>45.6</v>
      </c>
      <c r="D64" s="4">
        <v>0.9</v>
      </c>
      <c r="E64" s="5">
        <v>12.591</v>
      </c>
      <c r="F64" s="1">
        <v>3.6</v>
      </c>
      <c r="G64" s="1">
        <f t="shared" si="0"/>
        <v>1.5296940611877354</v>
      </c>
    </row>
    <row r="65" spans="1:7" ht="12.75">
      <c r="A65" s="6">
        <v>32664</v>
      </c>
      <c r="B65" s="5">
        <v>1993.43</v>
      </c>
      <c r="C65" s="4">
        <v>49.5</v>
      </c>
      <c r="D65" s="4">
        <v>0.8</v>
      </c>
      <c r="E65" s="5">
        <v>12.821</v>
      </c>
      <c r="F65" s="1">
        <v>3.9</v>
      </c>
      <c r="G65" s="1">
        <f t="shared" si="0"/>
        <v>2.52525252525247</v>
      </c>
    </row>
    <row r="66" spans="1:7" ht="12.75">
      <c r="A66" s="6">
        <v>32755</v>
      </c>
      <c r="B66" s="5">
        <v>1993.679</v>
      </c>
      <c r="C66" s="4">
        <v>53.9</v>
      </c>
      <c r="D66" s="4">
        <v>1.1</v>
      </c>
      <c r="E66" s="5">
        <v>13.07</v>
      </c>
      <c r="F66" s="1">
        <v>4.1</v>
      </c>
      <c r="G66" s="1">
        <f t="shared" si="0"/>
        <v>3.5142932074481092</v>
      </c>
    </row>
    <row r="67" spans="1:7" ht="12.75">
      <c r="A67" s="6">
        <v>32818</v>
      </c>
      <c r="B67" s="5">
        <v>1993.852</v>
      </c>
      <c r="C67" s="4">
        <v>54.5</v>
      </c>
      <c r="D67" s="4">
        <v>1</v>
      </c>
      <c r="E67" s="5">
        <v>13.243</v>
      </c>
      <c r="F67" s="1">
        <v>4.1</v>
      </c>
      <c r="G67" s="1">
        <f t="shared" si="0"/>
        <v>3.512293025589472</v>
      </c>
    </row>
    <row r="68" spans="1:7" ht="12.75">
      <c r="A68" s="6">
        <v>32888</v>
      </c>
      <c r="B68" s="5">
        <v>1994.044</v>
      </c>
      <c r="C68" s="4">
        <v>55.8</v>
      </c>
      <c r="D68" s="4">
        <v>1</v>
      </c>
      <c r="E68" s="5">
        <v>13.435</v>
      </c>
      <c r="F68" s="1">
        <v>4.2</v>
      </c>
      <c r="G68" s="1">
        <f t="shared" si="0"/>
        <v>3.662039253231113</v>
      </c>
    </row>
    <row r="69" spans="1:7" ht="12.75">
      <c r="A69" s="6">
        <v>32958</v>
      </c>
      <c r="B69" s="5">
        <v>1994.236</v>
      </c>
      <c r="C69" s="4">
        <v>55.1</v>
      </c>
      <c r="D69" s="4">
        <v>1.4</v>
      </c>
      <c r="E69" s="5">
        <v>13.627</v>
      </c>
      <c r="F69" s="1">
        <v>4</v>
      </c>
      <c r="G69" s="1">
        <f t="shared" si="0"/>
        <v>3.340961098398079</v>
      </c>
    </row>
    <row r="70" spans="1:7" ht="12.75">
      <c r="A70" s="6">
        <v>33042</v>
      </c>
      <c r="B70" s="5">
        <v>1994.466</v>
      </c>
      <c r="C70" s="4">
        <v>62.2</v>
      </c>
      <c r="D70" s="4">
        <v>0.5</v>
      </c>
      <c r="E70" s="5">
        <v>13.857</v>
      </c>
      <c r="F70" s="1">
        <v>4.5</v>
      </c>
      <c r="G70" s="1">
        <f t="shared" si="0"/>
        <v>4.71739130434792</v>
      </c>
    </row>
    <row r="71" spans="1:7" ht="12.75">
      <c r="A71" s="6">
        <v>33083</v>
      </c>
      <c r="B71" s="5">
        <v>1994.578</v>
      </c>
      <c r="C71" s="4">
        <v>61.5</v>
      </c>
      <c r="D71" s="4">
        <v>0.6</v>
      </c>
      <c r="E71" s="5">
        <v>13.969</v>
      </c>
      <c r="F71" s="1">
        <v>4.4</v>
      </c>
      <c r="G71" s="1">
        <f t="shared" si="0"/>
        <v>4.456706281833626</v>
      </c>
    </row>
    <row r="72" spans="1:7" s="162" customFormat="1" ht="12.75">
      <c r="A72" s="158">
        <v>33161</v>
      </c>
      <c r="B72" s="159">
        <v>1994.792</v>
      </c>
      <c r="C72" s="160">
        <v>64.5</v>
      </c>
      <c r="D72" s="160">
        <v>0.4</v>
      </c>
      <c r="E72" s="159">
        <v>14.183</v>
      </c>
      <c r="F72" s="161">
        <v>4.5</v>
      </c>
      <c r="G72" s="161">
        <f t="shared" si="0"/>
        <v>4.872107186358169</v>
      </c>
    </row>
    <row r="73" spans="1:7" ht="12.75">
      <c r="A73" s="6">
        <v>33227</v>
      </c>
      <c r="B73" s="5">
        <v>1994.973</v>
      </c>
      <c r="C73" s="4">
        <v>58.6</v>
      </c>
      <c r="D73" s="4">
        <v>1.2</v>
      </c>
      <c r="E73" s="5">
        <v>14.364</v>
      </c>
      <c r="F73" s="1">
        <v>4.1</v>
      </c>
      <c r="G73" s="1">
        <f t="shared" si="0"/>
        <v>3.5441550812610347</v>
      </c>
    </row>
    <row r="74" spans="1:7" ht="12.75">
      <c r="A74" s="6">
        <v>33301</v>
      </c>
      <c r="B74" s="5">
        <v>1995.175</v>
      </c>
      <c r="C74" s="4">
        <v>59.4</v>
      </c>
      <c r="D74" s="4">
        <v>0.9</v>
      </c>
      <c r="E74" s="5">
        <v>14.566</v>
      </c>
      <c r="F74" s="1">
        <v>4.1</v>
      </c>
      <c r="G74" s="1">
        <f t="shared" si="0"/>
        <v>3.5599924656244317</v>
      </c>
    </row>
    <row r="75" spans="1:7" ht="12.75">
      <c r="A75" s="6">
        <v>33406</v>
      </c>
      <c r="B75" s="5">
        <v>1995.463</v>
      </c>
      <c r="C75" s="4">
        <v>61.7</v>
      </c>
      <c r="D75" s="4">
        <v>1.1</v>
      </c>
      <c r="E75" s="5">
        <v>14.854</v>
      </c>
      <c r="F75" s="1">
        <v>4.2</v>
      </c>
      <c r="G75" s="1">
        <f t="shared" si="0"/>
        <v>3.7877434339825045</v>
      </c>
    </row>
    <row r="76" spans="1:7" ht="12.75">
      <c r="A76" s="6">
        <v>33469</v>
      </c>
      <c r="B76" s="5">
        <v>1995.636</v>
      </c>
      <c r="C76" s="4">
        <v>69.2</v>
      </c>
      <c r="D76" s="4">
        <v>0.1</v>
      </c>
      <c r="E76" s="5">
        <v>15.027</v>
      </c>
      <c r="F76" s="1">
        <v>4.6</v>
      </c>
      <c r="G76" s="1">
        <f t="shared" si="0"/>
        <v>4.974003466204522</v>
      </c>
    </row>
    <row r="77" spans="1:7" ht="12.75">
      <c r="A77" s="6">
        <v>33553</v>
      </c>
      <c r="B77" s="5">
        <v>1995.866</v>
      </c>
      <c r="C77" s="4">
        <v>70.4</v>
      </c>
      <c r="D77" s="4">
        <v>2.4</v>
      </c>
      <c r="E77" s="5">
        <v>15.257</v>
      </c>
      <c r="F77" s="1">
        <v>4.6</v>
      </c>
      <c r="G77" s="1">
        <f aca="true" t="shared" si="1" ref="G77:G102">(C77-40.5)/(B77-1989.866)</f>
        <v>4.983333333333334</v>
      </c>
    </row>
    <row r="78" spans="1:7" ht="12.75">
      <c r="A78" s="6">
        <v>33580</v>
      </c>
      <c r="B78" s="5">
        <v>1995.94</v>
      </c>
      <c r="C78" s="4">
        <v>71.4</v>
      </c>
      <c r="D78" s="4">
        <v>0.5</v>
      </c>
      <c r="E78" s="5">
        <v>15.331</v>
      </c>
      <c r="F78" s="1">
        <v>4.7</v>
      </c>
      <c r="G78" s="1">
        <f t="shared" si="1"/>
        <v>5.087257161672646</v>
      </c>
    </row>
    <row r="79" spans="1:7" ht="12.75">
      <c r="A79" s="6">
        <v>33644</v>
      </c>
      <c r="B79" s="5">
        <v>1996.115</v>
      </c>
      <c r="C79" s="4">
        <v>64.3</v>
      </c>
      <c r="D79" s="4">
        <v>1.6</v>
      </c>
      <c r="E79" s="5">
        <v>15.506</v>
      </c>
      <c r="F79" s="1">
        <v>4.1</v>
      </c>
      <c r="G79" s="1">
        <f t="shared" si="1"/>
        <v>3.8086093775003853</v>
      </c>
    </row>
    <row r="80" spans="1:7" ht="12.75">
      <c r="A80" s="6">
        <v>33714</v>
      </c>
      <c r="B80" s="5">
        <v>1996.306</v>
      </c>
      <c r="C80" s="4">
        <v>65.9</v>
      </c>
      <c r="D80" s="4">
        <v>1.2</v>
      </c>
      <c r="E80" s="5">
        <v>15.697</v>
      </c>
      <c r="F80" s="1">
        <v>4.2</v>
      </c>
      <c r="G80" s="1">
        <f t="shared" si="1"/>
        <v>3.944099378881955</v>
      </c>
    </row>
    <row r="81" spans="1:7" ht="12.75">
      <c r="A81" s="6">
        <v>33777</v>
      </c>
      <c r="B81" s="5">
        <v>1996.478</v>
      </c>
      <c r="C81" s="4">
        <v>71.1</v>
      </c>
      <c r="D81" s="4">
        <v>1.6</v>
      </c>
      <c r="E81" s="5">
        <v>15.869</v>
      </c>
      <c r="F81" s="1">
        <v>4.5</v>
      </c>
      <c r="G81" s="1">
        <f t="shared" si="1"/>
        <v>4.627949183303029</v>
      </c>
    </row>
    <row r="82" spans="1:7" ht="12.75">
      <c r="A82" s="6">
        <v>33833</v>
      </c>
      <c r="B82" s="5">
        <v>1996.631</v>
      </c>
      <c r="C82" s="4">
        <v>74.3</v>
      </c>
      <c r="D82" s="4">
        <v>0.7</v>
      </c>
      <c r="E82" s="5">
        <v>16.022</v>
      </c>
      <c r="F82" s="1">
        <v>4.6</v>
      </c>
      <c r="G82" s="1">
        <f t="shared" si="1"/>
        <v>4.9963045084995565</v>
      </c>
    </row>
    <row r="83" spans="1:7" ht="12.75">
      <c r="A83" s="6">
        <v>33903</v>
      </c>
      <c r="B83" s="5">
        <v>1996.822</v>
      </c>
      <c r="C83" s="4">
        <v>77</v>
      </c>
      <c r="D83" s="4">
        <v>0.5</v>
      </c>
      <c r="E83" s="5">
        <v>16.213</v>
      </c>
      <c r="F83" s="1">
        <v>4.7</v>
      </c>
      <c r="G83" s="1">
        <f t="shared" si="1"/>
        <v>5.247268545140958</v>
      </c>
    </row>
    <row r="84" spans="1:7" ht="12.75">
      <c r="A84" s="6">
        <v>33952</v>
      </c>
      <c r="B84" s="5">
        <v>1996.956</v>
      </c>
      <c r="C84" s="4">
        <v>74.1</v>
      </c>
      <c r="D84" s="4">
        <v>0.7</v>
      </c>
      <c r="E84" s="5">
        <v>16.347</v>
      </c>
      <c r="F84" s="1">
        <v>4.5</v>
      </c>
      <c r="G84" s="1">
        <f t="shared" si="1"/>
        <v>4.7390691114245955</v>
      </c>
    </row>
    <row r="85" spans="1:7" ht="12.75">
      <c r="A85" s="6">
        <v>34015</v>
      </c>
      <c r="B85" s="5">
        <v>1997.129</v>
      </c>
      <c r="C85" s="4">
        <v>73.9</v>
      </c>
      <c r="D85" s="4">
        <v>0.6</v>
      </c>
      <c r="E85" s="5">
        <v>16.52</v>
      </c>
      <c r="F85" s="1">
        <v>4.5</v>
      </c>
      <c r="G85" s="1">
        <f t="shared" si="1"/>
        <v>4.598650695305022</v>
      </c>
    </row>
    <row r="86" spans="1:7" ht="12.75">
      <c r="A86" s="6">
        <v>34085</v>
      </c>
      <c r="B86" s="5">
        <v>1997.321</v>
      </c>
      <c r="C86" s="4">
        <v>81.6</v>
      </c>
      <c r="D86" s="4">
        <v>0.9</v>
      </c>
      <c r="E86" s="5">
        <v>16.712</v>
      </c>
      <c r="F86" s="1">
        <v>4.9</v>
      </c>
      <c r="G86" s="1">
        <f t="shared" si="1"/>
        <v>5.513078470825003</v>
      </c>
    </row>
    <row r="87" spans="1:7" ht="12.75">
      <c r="A87" s="6">
        <v>34134</v>
      </c>
      <c r="B87" s="5">
        <v>1997.455</v>
      </c>
      <c r="C87" s="4">
        <v>85.7</v>
      </c>
      <c r="D87" s="4">
        <v>1.5</v>
      </c>
      <c r="E87" s="5">
        <v>16.846</v>
      </c>
      <c r="F87" s="1">
        <v>5.1</v>
      </c>
      <c r="G87" s="1">
        <f t="shared" si="1"/>
        <v>5.95598893134805</v>
      </c>
    </row>
    <row r="88" spans="1:7" ht="12.75">
      <c r="A88" s="6">
        <v>34197</v>
      </c>
      <c r="B88" s="5">
        <v>1997.627</v>
      </c>
      <c r="C88" s="4">
        <v>85.4</v>
      </c>
      <c r="D88" s="4">
        <v>0.9</v>
      </c>
      <c r="E88" s="5">
        <v>17.018</v>
      </c>
      <c r="F88" s="1">
        <v>5</v>
      </c>
      <c r="G88" s="1">
        <f t="shared" si="1"/>
        <v>5.785336941115861</v>
      </c>
    </row>
    <row r="89" spans="1:7" ht="12.75">
      <c r="A89" s="6">
        <v>34267</v>
      </c>
      <c r="B89" s="5">
        <v>1997.819</v>
      </c>
      <c r="C89" s="4">
        <v>85.3</v>
      </c>
      <c r="D89" s="4">
        <v>2</v>
      </c>
      <c r="E89" s="5">
        <v>17.21</v>
      </c>
      <c r="F89" s="1">
        <v>5</v>
      </c>
      <c r="G89" s="1">
        <f t="shared" si="1"/>
        <v>5.633094429774945</v>
      </c>
    </row>
    <row r="90" spans="1:7" ht="12.75">
      <c r="A90" s="6">
        <v>34323</v>
      </c>
      <c r="B90" s="5">
        <v>1997.973</v>
      </c>
      <c r="C90" s="4">
        <v>79</v>
      </c>
      <c r="D90" s="4">
        <v>0.4</v>
      </c>
      <c r="E90" s="5">
        <v>17.364</v>
      </c>
      <c r="F90" s="1">
        <v>4.6</v>
      </c>
      <c r="G90" s="1">
        <f t="shared" si="1"/>
        <v>4.7489823609226764</v>
      </c>
    </row>
    <row r="91" spans="1:7" ht="12.75">
      <c r="A91" s="6">
        <v>34379</v>
      </c>
      <c r="B91" s="5">
        <v>1998.126</v>
      </c>
      <c r="C91" s="4">
        <v>77.5</v>
      </c>
      <c r="D91" s="4">
        <v>0.5</v>
      </c>
      <c r="E91" s="5">
        <v>17.517</v>
      </c>
      <c r="F91" s="1">
        <v>4.4</v>
      </c>
      <c r="G91" s="1">
        <f t="shared" si="1"/>
        <v>4.479418886198552</v>
      </c>
    </row>
    <row r="92" spans="1:7" ht="12.75">
      <c r="A92" s="6">
        <v>34428</v>
      </c>
      <c r="B92" s="5">
        <v>1998.26</v>
      </c>
      <c r="C92" s="4">
        <v>77.9</v>
      </c>
      <c r="D92" s="4">
        <v>0.6</v>
      </c>
      <c r="E92" s="5">
        <v>17.651</v>
      </c>
      <c r="F92" s="1">
        <v>4.4</v>
      </c>
      <c r="G92" s="1">
        <f t="shared" si="1"/>
        <v>4.455563497736477</v>
      </c>
    </row>
    <row r="93" spans="1:7" ht="12.75">
      <c r="A93" s="6">
        <v>34498</v>
      </c>
      <c r="B93" s="5">
        <v>1998.452</v>
      </c>
      <c r="C93" s="4">
        <v>78.2</v>
      </c>
      <c r="D93" s="4">
        <v>0.7</v>
      </c>
      <c r="E93" s="5">
        <v>17.843</v>
      </c>
      <c r="F93" s="1">
        <v>4.4</v>
      </c>
      <c r="G93" s="1">
        <f t="shared" si="1"/>
        <v>4.390868856277655</v>
      </c>
    </row>
    <row r="94" spans="1:7" ht="12.75">
      <c r="A94" s="6">
        <v>34575</v>
      </c>
      <c r="B94" s="5">
        <v>1998.663</v>
      </c>
      <c r="C94" s="4">
        <v>83.2</v>
      </c>
      <c r="D94" s="4">
        <v>1.4</v>
      </c>
      <c r="E94" s="5">
        <v>18.054</v>
      </c>
      <c r="F94" s="1">
        <v>4.6</v>
      </c>
      <c r="G94" s="1">
        <f t="shared" si="1"/>
        <v>4.853927475275649</v>
      </c>
    </row>
    <row r="95" spans="1:7" ht="12.75">
      <c r="A95" s="6">
        <v>34631</v>
      </c>
      <c r="B95" s="5">
        <v>1998.816</v>
      </c>
      <c r="C95" s="4">
        <v>86.8</v>
      </c>
      <c r="D95" s="4">
        <v>1.3</v>
      </c>
      <c r="E95" s="5">
        <v>18.207</v>
      </c>
      <c r="F95" s="1">
        <v>4.8</v>
      </c>
      <c r="G95" s="1">
        <f t="shared" si="1"/>
        <v>5.173184357541873</v>
      </c>
    </row>
    <row r="96" spans="1:7" ht="12.75">
      <c r="A96" s="6">
        <v>34673</v>
      </c>
      <c r="B96" s="5">
        <v>1998.932</v>
      </c>
      <c r="C96" s="4">
        <v>80.7</v>
      </c>
      <c r="D96" s="4">
        <v>0.4</v>
      </c>
      <c r="E96" s="5">
        <v>18.323</v>
      </c>
      <c r="F96" s="1">
        <v>4.4</v>
      </c>
      <c r="G96" s="1">
        <f t="shared" si="1"/>
        <v>4.434149569821296</v>
      </c>
    </row>
    <row r="97" spans="1:7" ht="12.75">
      <c r="A97" s="6">
        <v>34736</v>
      </c>
      <c r="B97" s="5">
        <v>1999.104</v>
      </c>
      <c r="C97" s="4">
        <v>82.1</v>
      </c>
      <c r="D97" s="4">
        <v>0.8</v>
      </c>
      <c r="E97" s="5">
        <v>18.495</v>
      </c>
      <c r="F97" s="1">
        <v>4.4</v>
      </c>
      <c r="G97" s="1">
        <f t="shared" si="1"/>
        <v>4.503139207620669</v>
      </c>
    </row>
    <row r="98" spans="1:7" ht="12.75">
      <c r="A98" s="6">
        <v>34792</v>
      </c>
      <c r="B98" s="5">
        <v>1999.258</v>
      </c>
      <c r="C98" s="4">
        <v>81.9</v>
      </c>
      <c r="D98" s="4">
        <v>1.9</v>
      </c>
      <c r="E98" s="5">
        <v>18.649</v>
      </c>
      <c r="F98" s="1">
        <v>4.4</v>
      </c>
      <c r="G98" s="1">
        <f t="shared" si="1"/>
        <v>4.408006814310027</v>
      </c>
    </row>
    <row r="99" spans="1:7" ht="12.75">
      <c r="A99" s="6">
        <v>34855</v>
      </c>
      <c r="B99" s="5">
        <v>1999.43</v>
      </c>
      <c r="C99" s="4">
        <v>85.8</v>
      </c>
      <c r="D99" s="4">
        <v>1.4</v>
      </c>
      <c r="E99" s="5">
        <v>18.821</v>
      </c>
      <c r="F99" s="1">
        <v>4.6</v>
      </c>
      <c r="G99" s="1">
        <f t="shared" si="1"/>
        <v>4.736511919698832</v>
      </c>
    </row>
    <row r="100" spans="1:7" ht="12.75">
      <c r="A100" s="6">
        <v>34939</v>
      </c>
      <c r="B100" s="62">
        <v>1999.66</v>
      </c>
      <c r="C100" s="4">
        <v>92.3</v>
      </c>
      <c r="D100" s="4">
        <v>1.7</v>
      </c>
      <c r="E100" s="5">
        <v>19.051</v>
      </c>
      <c r="F100" s="56">
        <v>4.8</v>
      </c>
      <c r="G100" s="56">
        <f t="shared" si="1"/>
        <v>5.288952419848835</v>
      </c>
    </row>
    <row r="101" spans="1:7" ht="12.75">
      <c r="A101" s="112">
        <v>35023</v>
      </c>
      <c r="B101" s="113">
        <v>1999.89</v>
      </c>
      <c r="C101" s="114">
        <v>92.6</v>
      </c>
      <c r="D101" s="114">
        <v>1.7</v>
      </c>
      <c r="E101" s="113">
        <v>19.281</v>
      </c>
      <c r="F101" s="115">
        <v>4.8</v>
      </c>
      <c r="G101" s="115">
        <f t="shared" si="1"/>
        <v>5.197525937749341</v>
      </c>
    </row>
    <row r="102" spans="1:7" ht="12.75">
      <c r="A102" s="6">
        <v>35079</v>
      </c>
      <c r="B102" s="5">
        <v>2000.044</v>
      </c>
      <c r="C102" s="4">
        <v>92.7</v>
      </c>
      <c r="D102" s="4">
        <v>0.5</v>
      </c>
      <c r="E102" s="5">
        <v>19.435</v>
      </c>
      <c r="F102" s="1">
        <v>4.8</v>
      </c>
      <c r="G102" s="1">
        <f t="shared" si="1"/>
        <v>5.128708980153216</v>
      </c>
    </row>
    <row r="103" spans="1:7" ht="12.75">
      <c r="A103" s="6">
        <v>35149</v>
      </c>
      <c r="B103" s="5">
        <v>2000.235</v>
      </c>
      <c r="C103" s="4">
        <v>89.7</v>
      </c>
      <c r="D103" s="4">
        <v>1.5</v>
      </c>
      <c r="E103" s="5">
        <v>19.626</v>
      </c>
      <c r="F103" s="1">
        <v>4.6</v>
      </c>
      <c r="G103" s="3">
        <v>4.7</v>
      </c>
    </row>
    <row r="105" ht="12">
      <c r="A105" t="s">
        <v>12</v>
      </c>
    </row>
    <row r="106" ht="12"/>
    <row r="107" ht="12"/>
    <row r="108" ht="12"/>
    <row r="109" ht="12"/>
    <row r="110" ht="12"/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>
      <c r="A121" t="s">
        <v>11</v>
      </c>
    </row>
    <row r="122" ht="12"/>
    <row r="123" ht="12"/>
    <row r="124" ht="12"/>
    <row r="125" ht="12"/>
    <row r="126" ht="12"/>
    <row r="127" ht="12"/>
    <row r="128" ht="12"/>
    <row r="129" ht="12"/>
    <row r="130" ht="12"/>
    <row r="131" ht="12"/>
    <row r="132" ht="12"/>
    <row r="133" ht="12"/>
    <row r="134" ht="12"/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A1" sqref="A1:D1"/>
      <selection activeCell="A1" sqref="A1:D1"/>
    </sheetView>
  </sheetViews>
  <sheetFormatPr defaultColWidth="11.00390625" defaultRowHeight="12"/>
  <cols>
    <col min="1" max="16384" width="10.875" style="3" customWidth="1"/>
  </cols>
  <sheetData>
    <row r="1" spans="1:4" ht="45" customHeight="1">
      <c r="A1" s="182" t="s">
        <v>55</v>
      </c>
      <c r="B1" s="183"/>
      <c r="C1" s="183"/>
      <c r="D1" s="183"/>
    </row>
    <row r="2" spans="1:3" ht="12.75">
      <c r="A2" s="3" t="s">
        <v>52</v>
      </c>
      <c r="B2" s="3" t="s">
        <v>53</v>
      </c>
      <c r="C2" s="3" t="s">
        <v>54</v>
      </c>
    </row>
    <row r="3" spans="1:2" ht="12.75">
      <c r="A3" s="3">
        <v>1975.1</v>
      </c>
      <c r="B3" s="3">
        <v>0</v>
      </c>
    </row>
    <row r="4" spans="1:2" ht="12.75">
      <c r="A4" s="3">
        <v>1975.3</v>
      </c>
      <c r="B4" s="3" t="s">
        <v>131</v>
      </c>
    </row>
    <row r="5" spans="1:2" ht="12.75">
      <c r="A5" s="3">
        <v>1976.1</v>
      </c>
      <c r="B5" s="3" t="s">
        <v>131</v>
      </c>
    </row>
    <row r="6" spans="1:3" ht="12.75">
      <c r="A6" s="3">
        <v>1977.5</v>
      </c>
      <c r="B6" s="3">
        <v>25</v>
      </c>
      <c r="C6" s="1">
        <f>B6/(A6-1975.1)</f>
        <v>10.416666666666272</v>
      </c>
    </row>
    <row r="7" spans="1:3" ht="12.75">
      <c r="A7" s="3">
        <v>1980.2</v>
      </c>
      <c r="B7" s="3">
        <v>38</v>
      </c>
      <c r="C7" s="1">
        <f>B7/(A7-1975.1)</f>
        <v>7.450980392156663</v>
      </c>
    </row>
    <row r="8" spans="1:3" ht="12.75">
      <c r="A8" s="3">
        <v>1982.2</v>
      </c>
      <c r="B8" s="3">
        <v>41</v>
      </c>
      <c r="C8" s="1">
        <f>B8/(A8-1975.1)</f>
        <v>5.774647887323833</v>
      </c>
    </row>
  </sheetData>
  <mergeCells count="1">
    <mergeCell ref="A1:D1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A2" sqref="A2:B9"/>
      <selection activeCell="A1" sqref="A1"/>
    </sheetView>
  </sheetViews>
  <sheetFormatPr defaultColWidth="11.00390625" defaultRowHeight="12"/>
  <cols>
    <col min="1" max="1" width="10.875" style="5" customWidth="1"/>
    <col min="2" max="3" width="10.875" style="4" customWidth="1"/>
    <col min="4" max="4" width="10.875" style="5" customWidth="1"/>
    <col min="5" max="5" width="10.875" style="6" customWidth="1"/>
  </cols>
  <sheetData>
    <row r="1" spans="1:6" ht="12.75">
      <c r="A1" s="2" t="s">
        <v>128</v>
      </c>
      <c r="B1" s="1" t="s">
        <v>125</v>
      </c>
      <c r="C1" s="1" t="s">
        <v>126</v>
      </c>
      <c r="D1" s="2" t="s">
        <v>127</v>
      </c>
      <c r="E1" s="16" t="s">
        <v>129</v>
      </c>
      <c r="F1" s="3" t="s">
        <v>130</v>
      </c>
    </row>
    <row r="2" spans="1:5" ht="12" customHeight="1">
      <c r="A2" s="5">
        <v>1989.748</v>
      </c>
      <c r="B2" s="17">
        <v>0</v>
      </c>
      <c r="C2" s="4">
        <v>0</v>
      </c>
      <c r="D2" s="5">
        <v>0</v>
      </c>
      <c r="E2" s="6">
        <v>31319</v>
      </c>
    </row>
    <row r="3" spans="1:6" ht="12.75">
      <c r="A3" s="5">
        <v>1992.615</v>
      </c>
      <c r="B3" s="4">
        <v>14.3</v>
      </c>
      <c r="C3" s="4">
        <v>0.8</v>
      </c>
      <c r="D3" s="5">
        <v>2.867</v>
      </c>
      <c r="E3" s="6">
        <v>32366</v>
      </c>
      <c r="F3" s="4">
        <v>5</v>
      </c>
    </row>
    <row r="4" spans="1:6" ht="12.75">
      <c r="A4" s="5">
        <v>1994.578</v>
      </c>
      <c r="B4" s="4">
        <v>26.9</v>
      </c>
      <c r="C4" s="4">
        <v>0.9</v>
      </c>
      <c r="D4" s="5">
        <v>4.83</v>
      </c>
      <c r="E4" s="6">
        <v>33083</v>
      </c>
      <c r="F4">
        <v>5.6</v>
      </c>
    </row>
    <row r="5" spans="1:6" ht="12.75">
      <c r="A5" s="5">
        <v>1995.633</v>
      </c>
      <c r="B5" s="4">
        <v>31.1</v>
      </c>
      <c r="C5" s="4">
        <v>1.5</v>
      </c>
      <c r="D5" s="5">
        <v>5.885</v>
      </c>
      <c r="E5" s="6">
        <v>33468</v>
      </c>
      <c r="F5">
        <v>5.3</v>
      </c>
    </row>
    <row r="6" spans="1:6" ht="12.75">
      <c r="A6" s="5">
        <v>1996.628</v>
      </c>
      <c r="B6" s="4">
        <v>34.1</v>
      </c>
      <c r="C6" s="4">
        <v>0.6</v>
      </c>
      <c r="D6" s="5">
        <v>6.88</v>
      </c>
      <c r="E6" s="6">
        <v>33832</v>
      </c>
      <c r="F6" s="4">
        <v>5</v>
      </c>
    </row>
    <row r="7" spans="1:6" ht="12.75">
      <c r="A7" s="5">
        <v>1997.625</v>
      </c>
      <c r="B7" s="4">
        <v>40.7</v>
      </c>
      <c r="C7" s="4">
        <v>0.8</v>
      </c>
      <c r="D7" s="5">
        <v>7.877</v>
      </c>
      <c r="E7" s="6">
        <v>34196</v>
      </c>
      <c r="F7">
        <v>5.2</v>
      </c>
    </row>
    <row r="8" spans="1:6" ht="12.75">
      <c r="A8" s="5">
        <v>1998.66</v>
      </c>
      <c r="B8" s="4">
        <v>42.6</v>
      </c>
      <c r="C8" s="4">
        <v>1.2</v>
      </c>
      <c r="D8" s="5">
        <v>8.912</v>
      </c>
      <c r="E8" s="6">
        <v>34574</v>
      </c>
      <c r="F8">
        <v>4.8</v>
      </c>
    </row>
    <row r="9" spans="1:6" ht="12.75">
      <c r="A9" s="5">
        <v>1999.677</v>
      </c>
      <c r="B9" s="4">
        <v>50.3</v>
      </c>
      <c r="C9" s="4">
        <v>0.6</v>
      </c>
      <c r="D9" s="5">
        <v>9.929</v>
      </c>
      <c r="E9" s="6">
        <v>34945</v>
      </c>
      <c r="F9">
        <v>5.1</v>
      </c>
    </row>
    <row r="11" ht="12">
      <c r="A11" s="5" t="s">
        <v>10</v>
      </c>
    </row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A22" sqref="A22"/>
      <selection activeCell="A1" sqref="A1"/>
    </sheetView>
  </sheetViews>
  <sheetFormatPr defaultColWidth="11.00390625" defaultRowHeight="12"/>
  <cols>
    <col min="1" max="1" width="10.875" style="5" customWidth="1"/>
    <col min="2" max="3" width="10.875" style="4" customWidth="1"/>
    <col min="4" max="4" width="10.875" style="5" customWidth="1"/>
  </cols>
  <sheetData>
    <row r="1" spans="1:6" ht="12.75">
      <c r="A1" s="2" t="s">
        <v>128</v>
      </c>
      <c r="B1" s="1" t="s">
        <v>125</v>
      </c>
      <c r="C1" s="1" t="s">
        <v>126</v>
      </c>
      <c r="D1" s="2" t="s">
        <v>127</v>
      </c>
      <c r="E1" s="3" t="s">
        <v>129</v>
      </c>
      <c r="F1" s="3" t="s">
        <v>130</v>
      </c>
    </row>
    <row r="2" spans="1:5" ht="12.75">
      <c r="A2" s="5">
        <v>1989.748</v>
      </c>
      <c r="B2" s="4">
        <v>0</v>
      </c>
      <c r="C2" s="4">
        <v>1</v>
      </c>
      <c r="D2" s="5">
        <v>0</v>
      </c>
      <c r="E2" s="6">
        <v>31319</v>
      </c>
    </row>
    <row r="3" spans="1:6" ht="12.75">
      <c r="A3" s="5">
        <v>1992.615</v>
      </c>
      <c r="B3" s="4">
        <v>14.5</v>
      </c>
      <c r="C3" s="4">
        <v>1</v>
      </c>
      <c r="D3" s="5">
        <v>2.867</v>
      </c>
      <c r="E3" s="6">
        <v>32366</v>
      </c>
      <c r="F3">
        <v>5.1</v>
      </c>
    </row>
    <row r="4" spans="1:6" ht="12.75">
      <c r="A4" s="5">
        <v>1993.052</v>
      </c>
      <c r="B4" s="4">
        <v>21.3</v>
      </c>
      <c r="C4" s="4">
        <v>1</v>
      </c>
      <c r="D4" s="5">
        <v>3.304</v>
      </c>
      <c r="E4" s="6">
        <v>32526</v>
      </c>
      <c r="F4">
        <v>6.4</v>
      </c>
    </row>
    <row r="5" spans="1:6" ht="12.75">
      <c r="A5" s="5">
        <v>1994.578</v>
      </c>
      <c r="B5" s="4">
        <v>23.7</v>
      </c>
      <c r="C5" s="4">
        <v>1</v>
      </c>
      <c r="D5" s="5">
        <v>4.83</v>
      </c>
      <c r="E5" s="6">
        <v>33083</v>
      </c>
      <c r="F5">
        <v>4.9</v>
      </c>
    </row>
    <row r="6" spans="1:6" ht="12.75">
      <c r="A6" s="5">
        <v>1995.633</v>
      </c>
      <c r="B6" s="4">
        <v>29</v>
      </c>
      <c r="C6" s="4">
        <v>0.4</v>
      </c>
      <c r="D6" s="5">
        <v>5.885</v>
      </c>
      <c r="E6" s="6">
        <v>33468</v>
      </c>
      <c r="F6">
        <v>4.9</v>
      </c>
    </row>
    <row r="7" spans="1:6" ht="12.75">
      <c r="A7" s="5">
        <v>1996.628</v>
      </c>
      <c r="B7" s="4">
        <v>32.9</v>
      </c>
      <c r="C7" s="4">
        <v>0.9</v>
      </c>
      <c r="D7" s="5">
        <v>6.88</v>
      </c>
      <c r="E7" s="6">
        <v>33832</v>
      </c>
      <c r="F7">
        <v>4.8</v>
      </c>
    </row>
    <row r="8" spans="1:6" ht="12.75">
      <c r="A8" s="5">
        <v>1997.436</v>
      </c>
      <c r="B8" s="4">
        <v>35.7</v>
      </c>
      <c r="C8" s="4">
        <v>2.1</v>
      </c>
      <c r="D8" s="5">
        <v>7.688</v>
      </c>
      <c r="E8" s="6">
        <v>34127</v>
      </c>
      <c r="F8">
        <v>4.6</v>
      </c>
    </row>
    <row r="9" spans="1:6" ht="12.75">
      <c r="A9" s="5">
        <v>1997.625</v>
      </c>
      <c r="B9" s="4">
        <v>37.3</v>
      </c>
      <c r="C9" s="4">
        <v>0.5</v>
      </c>
      <c r="D9" s="5">
        <v>7.877</v>
      </c>
      <c r="E9" s="6">
        <v>34196</v>
      </c>
      <c r="F9">
        <v>4.7</v>
      </c>
    </row>
    <row r="10" spans="1:6" ht="12.75">
      <c r="A10" s="5">
        <v>1997.819</v>
      </c>
      <c r="B10" s="4">
        <v>37.6</v>
      </c>
      <c r="C10" s="4">
        <v>1.1</v>
      </c>
      <c r="D10" s="5">
        <v>8.071</v>
      </c>
      <c r="E10" s="6">
        <v>34267</v>
      </c>
      <c r="F10">
        <v>4.7</v>
      </c>
    </row>
    <row r="11" spans="1:6" ht="12.75">
      <c r="A11" s="5">
        <v>1997.973</v>
      </c>
      <c r="B11" s="4">
        <v>40.4</v>
      </c>
      <c r="C11" s="4">
        <v>1.1</v>
      </c>
      <c r="D11" s="5">
        <v>8.225</v>
      </c>
      <c r="E11" s="6">
        <v>34323</v>
      </c>
      <c r="F11">
        <v>4.9</v>
      </c>
    </row>
    <row r="12" spans="1:6" ht="12.75">
      <c r="A12" s="5">
        <v>1998.126</v>
      </c>
      <c r="B12" s="4">
        <v>40.2</v>
      </c>
      <c r="C12" s="4">
        <v>0.7</v>
      </c>
      <c r="D12" s="5">
        <v>8.378</v>
      </c>
      <c r="E12" s="6">
        <v>34379</v>
      </c>
      <c r="F12">
        <v>4.8</v>
      </c>
    </row>
    <row r="13" spans="1:6" ht="12.75">
      <c r="A13" s="5">
        <v>1998.26</v>
      </c>
      <c r="B13" s="4">
        <v>40.4</v>
      </c>
      <c r="C13" s="4">
        <v>0.7</v>
      </c>
      <c r="D13" s="5">
        <v>8.512</v>
      </c>
      <c r="E13" s="6">
        <v>34428</v>
      </c>
      <c r="F13">
        <v>4.7</v>
      </c>
    </row>
    <row r="14" spans="1:6" ht="12.75">
      <c r="A14" s="5">
        <v>1998.452</v>
      </c>
      <c r="B14" s="4">
        <v>42.2</v>
      </c>
      <c r="C14" s="4">
        <v>0.3</v>
      </c>
      <c r="D14" s="5">
        <v>8.704</v>
      </c>
      <c r="E14" s="6">
        <v>34498</v>
      </c>
      <c r="F14">
        <v>4.8</v>
      </c>
    </row>
    <row r="15" spans="1:6" ht="12.75">
      <c r="A15" s="5">
        <v>1998.66</v>
      </c>
      <c r="B15" s="4">
        <v>41</v>
      </c>
      <c r="C15" s="4">
        <v>0.4</v>
      </c>
      <c r="D15" s="5">
        <v>8.912</v>
      </c>
      <c r="E15" s="6">
        <v>34574</v>
      </c>
      <c r="F15">
        <v>4.6</v>
      </c>
    </row>
    <row r="16" spans="1:6" ht="12.75">
      <c r="A16" s="5">
        <v>1998.795</v>
      </c>
      <c r="B16" s="4">
        <v>39.7</v>
      </c>
      <c r="C16" s="4">
        <v>0.6</v>
      </c>
      <c r="D16" s="5">
        <v>9.047</v>
      </c>
      <c r="E16" s="6">
        <v>34623</v>
      </c>
      <c r="F16">
        <v>4.4</v>
      </c>
    </row>
    <row r="17" spans="1:6" ht="12.75">
      <c r="A17" s="5">
        <v>1998.929</v>
      </c>
      <c r="B17" s="4">
        <v>45.4</v>
      </c>
      <c r="C17" s="4">
        <v>0.4</v>
      </c>
      <c r="D17" s="5">
        <v>9.181</v>
      </c>
      <c r="E17" s="6">
        <v>34672</v>
      </c>
      <c r="F17">
        <v>4.9</v>
      </c>
    </row>
    <row r="18" spans="1:6" ht="12.75">
      <c r="A18" s="5">
        <v>1999.142</v>
      </c>
      <c r="B18" s="4">
        <v>45.5</v>
      </c>
      <c r="C18" s="4">
        <v>1</v>
      </c>
      <c r="D18" s="5">
        <v>9.394</v>
      </c>
      <c r="E18" s="6">
        <v>34750</v>
      </c>
      <c r="F18">
        <v>4.8</v>
      </c>
    </row>
    <row r="19" spans="1:6" ht="12.75">
      <c r="A19" s="5">
        <v>1999.315</v>
      </c>
      <c r="B19" s="4">
        <v>45.8</v>
      </c>
      <c r="C19" s="4">
        <v>1.5</v>
      </c>
      <c r="D19" s="5">
        <v>9.567</v>
      </c>
      <c r="E19" s="6">
        <v>34813</v>
      </c>
      <c r="F19">
        <v>4.8</v>
      </c>
    </row>
    <row r="20" spans="1:6" ht="12.75">
      <c r="A20" s="5">
        <v>1999.468</v>
      </c>
      <c r="B20" s="4">
        <v>45.3</v>
      </c>
      <c r="C20" s="4">
        <v>0.1</v>
      </c>
      <c r="D20" s="5">
        <v>9.72</v>
      </c>
      <c r="E20" s="6">
        <v>34869</v>
      </c>
      <c r="F20">
        <v>4.7</v>
      </c>
    </row>
    <row r="21" spans="1:6" ht="12.75">
      <c r="A21" s="5">
        <v>1999.677</v>
      </c>
      <c r="B21" s="4">
        <v>45.9</v>
      </c>
      <c r="C21" s="4">
        <v>0.6</v>
      </c>
      <c r="D21" s="5">
        <v>9.929</v>
      </c>
      <c r="E21" s="6">
        <v>34945</v>
      </c>
      <c r="F21">
        <v>4.6</v>
      </c>
    </row>
    <row r="22" spans="1:6" ht="12.75">
      <c r="A22" s="5">
        <v>1999.868</v>
      </c>
      <c r="B22" s="4">
        <v>44.5</v>
      </c>
      <c r="C22" s="4">
        <v>0.4</v>
      </c>
      <c r="D22" s="5">
        <v>10.12</v>
      </c>
      <c r="E22" s="6">
        <v>35015</v>
      </c>
      <c r="F22">
        <v>4.4</v>
      </c>
    </row>
    <row r="23" spans="1:6" ht="12.75">
      <c r="A23" s="5">
        <v>2000.044</v>
      </c>
      <c r="B23" s="4">
        <v>47.2</v>
      </c>
      <c r="C23" s="4">
        <v>1.6</v>
      </c>
      <c r="D23" s="5">
        <v>10.296</v>
      </c>
      <c r="E23" s="6">
        <v>35079</v>
      </c>
      <c r="F23">
        <v>4.6</v>
      </c>
    </row>
    <row r="24" spans="1:6" ht="12.75">
      <c r="A24" s="5">
        <v>2000.235</v>
      </c>
      <c r="B24" s="4">
        <v>48</v>
      </c>
      <c r="C24" s="4">
        <v>0.5</v>
      </c>
      <c r="D24" s="5">
        <v>10.438</v>
      </c>
      <c r="E24" s="6">
        <v>35149</v>
      </c>
      <c r="F24">
        <v>4.6</v>
      </c>
    </row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S13"/>
  <sheetViews>
    <sheetView workbookViewId="0" topLeftCell="A1">
      <selection activeCell="B2" sqref="B2:C12"/>
      <selection activeCell="A1" sqref="A1"/>
    </sheetView>
  </sheetViews>
  <sheetFormatPr defaultColWidth="11.00390625" defaultRowHeight="12"/>
  <cols>
    <col min="1" max="1" width="11.625" style="110" customWidth="1"/>
    <col min="2" max="2" width="10.875" style="80" customWidth="1"/>
    <col min="3" max="3" width="11.625" style="1" customWidth="1"/>
    <col min="4" max="4" width="6.375" style="27" customWidth="1"/>
    <col min="5" max="6" width="7.875" style="27" customWidth="1"/>
    <col min="7" max="7" width="8.875" style="27" customWidth="1"/>
    <col min="8" max="8" width="6.375" style="1" customWidth="1"/>
    <col min="9" max="10" width="7.625" style="3" customWidth="1"/>
    <col min="11" max="11" width="7.625" style="1" customWidth="1"/>
    <col min="12" max="12" width="23.875" style="1" customWidth="1"/>
    <col min="13" max="15" width="7.625" style="1" customWidth="1"/>
    <col min="16" max="16384" width="10.875" style="3" customWidth="1"/>
  </cols>
  <sheetData>
    <row r="1" spans="1:15" s="30" customFormat="1" ht="91.5" customHeight="1" thickBot="1">
      <c r="A1" s="74" t="s">
        <v>129</v>
      </c>
      <c r="B1" s="73" t="s">
        <v>128</v>
      </c>
      <c r="C1" s="75" t="s">
        <v>155</v>
      </c>
      <c r="D1" s="76" t="s">
        <v>156</v>
      </c>
      <c r="E1" s="75" t="s">
        <v>6</v>
      </c>
      <c r="F1" s="77" t="s">
        <v>7</v>
      </c>
      <c r="G1" s="78" t="s">
        <v>158</v>
      </c>
      <c r="H1" s="76" t="s">
        <v>159</v>
      </c>
      <c r="I1" s="79" t="s">
        <v>160</v>
      </c>
      <c r="J1" s="79" t="s">
        <v>85</v>
      </c>
      <c r="K1" s="76" t="s">
        <v>86</v>
      </c>
      <c r="L1" s="76" t="s">
        <v>161</v>
      </c>
      <c r="M1" s="27"/>
      <c r="N1" s="27"/>
      <c r="O1" s="27"/>
    </row>
    <row r="2" spans="1:12" ht="12.75">
      <c r="A2" s="81">
        <v>22978</v>
      </c>
      <c r="B2" s="80">
        <v>1966.912</v>
      </c>
      <c r="C2" s="82">
        <v>0</v>
      </c>
      <c r="D2" s="27" t="s">
        <v>162</v>
      </c>
      <c r="E2" s="82">
        <v>0</v>
      </c>
      <c r="F2" s="83"/>
      <c r="G2" s="84"/>
      <c r="I2" s="3" t="s">
        <v>163</v>
      </c>
      <c r="L2" s="1" t="s">
        <v>164</v>
      </c>
    </row>
    <row r="3" spans="1:12" ht="12.75">
      <c r="A3" s="81">
        <v>23356</v>
      </c>
      <c r="B3" s="85">
        <v>1967.948</v>
      </c>
      <c r="C3" s="82">
        <v>4.6</v>
      </c>
      <c r="D3" s="27" t="s">
        <v>162</v>
      </c>
      <c r="E3" s="82">
        <v>4.6068189522374</v>
      </c>
      <c r="F3" s="83"/>
      <c r="G3" s="84"/>
      <c r="I3" s="1">
        <f aca="true" t="shared" si="0" ref="I3:I12">C3/(B3-$B$2)</f>
        <v>4.44015444015419</v>
      </c>
      <c r="J3" s="1"/>
      <c r="L3" s="1" t="s">
        <v>165</v>
      </c>
    </row>
    <row r="4" spans="1:15" s="7" customFormat="1" ht="25.5" customHeight="1">
      <c r="A4" s="87" t="s">
        <v>166</v>
      </c>
      <c r="B4" s="86">
        <v>1969.89</v>
      </c>
      <c r="C4" s="88">
        <v>15.911235699531657</v>
      </c>
      <c r="D4" s="89" t="s">
        <v>162</v>
      </c>
      <c r="E4" s="88">
        <v>15.911235699531657</v>
      </c>
      <c r="F4" s="52"/>
      <c r="G4" s="61"/>
      <c r="H4" s="89"/>
      <c r="I4" s="90">
        <f t="shared" si="0"/>
        <v>5.342926695611587</v>
      </c>
      <c r="J4" s="90"/>
      <c r="K4" s="89"/>
      <c r="L4" s="90" t="s">
        <v>165</v>
      </c>
      <c r="M4" s="89"/>
      <c r="N4" s="89"/>
      <c r="O4" s="89"/>
    </row>
    <row r="5" spans="1:253" ht="12.75">
      <c r="A5" s="91">
        <v>28521</v>
      </c>
      <c r="B5" s="85">
        <v>1982.088</v>
      </c>
      <c r="C5" s="92">
        <v>76.8338519495628</v>
      </c>
      <c r="D5" s="27" t="s">
        <v>162</v>
      </c>
      <c r="E5" s="92">
        <v>76.8338519495628</v>
      </c>
      <c r="F5" s="83"/>
      <c r="G5" s="84"/>
      <c r="H5" s="93"/>
      <c r="I5" s="1">
        <f t="shared" si="0"/>
        <v>5.062852658774588</v>
      </c>
      <c r="J5" s="1" t="s">
        <v>163</v>
      </c>
      <c r="K5" s="93"/>
      <c r="L5" s="1" t="s">
        <v>165</v>
      </c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3"/>
      <c r="DA5" s="93"/>
      <c r="DB5" s="93"/>
      <c r="DC5" s="93"/>
      <c r="DD5" s="93"/>
      <c r="DE5" s="93"/>
      <c r="DF5" s="93"/>
      <c r="DG5" s="93"/>
      <c r="DH5" s="93"/>
      <c r="DI5" s="93"/>
      <c r="DJ5" s="93"/>
      <c r="DK5" s="93"/>
      <c r="DL5" s="93"/>
      <c r="DM5" s="93"/>
      <c r="DN5" s="93"/>
      <c r="DO5" s="93"/>
      <c r="DP5" s="93"/>
      <c r="DQ5" s="93"/>
      <c r="DR5" s="93"/>
      <c r="DS5" s="93"/>
      <c r="DT5" s="93"/>
      <c r="DU5" s="93"/>
      <c r="DV5" s="93"/>
      <c r="DW5" s="93"/>
      <c r="DX5" s="93"/>
      <c r="DY5" s="93"/>
      <c r="DZ5" s="93"/>
      <c r="EA5" s="93"/>
      <c r="EB5" s="93"/>
      <c r="EC5" s="93"/>
      <c r="ED5" s="93"/>
      <c r="EE5" s="93"/>
      <c r="EF5" s="93"/>
      <c r="EG5" s="93"/>
      <c r="EH5" s="93"/>
      <c r="EI5" s="93"/>
      <c r="EJ5" s="93"/>
      <c r="EK5" s="93"/>
      <c r="EL5" s="93"/>
      <c r="EM5" s="93"/>
      <c r="EN5" s="93"/>
      <c r="EO5" s="93"/>
      <c r="EP5" s="93"/>
      <c r="EQ5" s="93"/>
      <c r="ER5" s="93"/>
      <c r="ES5" s="93"/>
      <c r="ET5" s="93"/>
      <c r="EU5" s="93"/>
      <c r="EV5" s="93"/>
      <c r="EW5" s="93"/>
      <c r="EX5" s="93"/>
      <c r="EY5" s="93"/>
      <c r="EZ5" s="93"/>
      <c r="FA5" s="93"/>
      <c r="FB5" s="93"/>
      <c r="FC5" s="93"/>
      <c r="FD5" s="93"/>
      <c r="FE5" s="93"/>
      <c r="FF5" s="93"/>
      <c r="FG5" s="93"/>
      <c r="FH5" s="93"/>
      <c r="FI5" s="93"/>
      <c r="FJ5" s="93"/>
      <c r="FK5" s="93"/>
      <c r="FL5" s="93"/>
      <c r="FM5" s="93"/>
      <c r="FN5" s="93"/>
      <c r="FO5" s="93"/>
      <c r="FP5" s="93"/>
      <c r="FQ5" s="93"/>
      <c r="FR5" s="93"/>
      <c r="FS5" s="93"/>
      <c r="FT5" s="93"/>
      <c r="FU5" s="93"/>
      <c r="FV5" s="93"/>
      <c r="FW5" s="93"/>
      <c r="FX5" s="93"/>
      <c r="FY5" s="93"/>
      <c r="FZ5" s="93"/>
      <c r="GA5" s="93"/>
      <c r="GB5" s="93"/>
      <c r="GC5" s="93"/>
      <c r="GD5" s="93"/>
      <c r="GE5" s="93"/>
      <c r="GF5" s="93"/>
      <c r="GG5" s="93"/>
      <c r="GH5" s="93"/>
      <c r="GI5" s="93"/>
      <c r="GJ5" s="93"/>
      <c r="GK5" s="93"/>
      <c r="GL5" s="93"/>
      <c r="GM5" s="93"/>
      <c r="GN5" s="93"/>
      <c r="GO5" s="93"/>
      <c r="GP5" s="93"/>
      <c r="GQ5" s="93"/>
      <c r="GR5" s="93"/>
      <c r="GS5" s="93"/>
      <c r="GT5" s="93"/>
      <c r="GU5" s="93"/>
      <c r="GV5" s="93"/>
      <c r="GW5" s="93"/>
      <c r="GX5" s="93"/>
      <c r="GY5" s="93"/>
      <c r="GZ5" s="93"/>
      <c r="HA5" s="93"/>
      <c r="HB5" s="93"/>
      <c r="HC5" s="93"/>
      <c r="HD5" s="93"/>
      <c r="HE5" s="93"/>
      <c r="HF5" s="93"/>
      <c r="HG5" s="93"/>
      <c r="HH5" s="93"/>
      <c r="HI5" s="93"/>
      <c r="HJ5" s="93"/>
      <c r="HK5" s="93"/>
      <c r="HL5" s="93"/>
      <c r="HM5" s="93"/>
      <c r="HN5" s="93"/>
      <c r="HO5" s="93"/>
      <c r="HP5" s="93"/>
      <c r="HQ5" s="93"/>
      <c r="HR5" s="93"/>
      <c r="HS5" s="93"/>
      <c r="HT5" s="93"/>
      <c r="HU5" s="93"/>
      <c r="HV5" s="93"/>
      <c r="HW5" s="93"/>
      <c r="HX5" s="93"/>
      <c r="HY5" s="93"/>
      <c r="HZ5" s="93"/>
      <c r="IA5" s="93"/>
      <c r="IB5" s="93"/>
      <c r="IC5" s="93"/>
      <c r="ID5" s="93"/>
      <c r="IE5" s="93"/>
      <c r="IF5" s="93"/>
      <c r="IG5" s="93"/>
      <c r="IH5" s="93"/>
      <c r="II5" s="93"/>
      <c r="IJ5" s="93"/>
      <c r="IK5" s="93"/>
      <c r="IL5" s="93"/>
      <c r="IM5" s="93"/>
      <c r="IN5" s="93"/>
      <c r="IO5" s="93"/>
      <c r="IP5" s="93"/>
      <c r="IQ5" s="93"/>
      <c r="IR5" s="93"/>
      <c r="IS5" s="93"/>
    </row>
    <row r="6" spans="1:15" s="7" customFormat="1" ht="34.5" customHeight="1">
      <c r="A6" s="87" t="s">
        <v>167</v>
      </c>
      <c r="B6" s="94">
        <v>1986.68</v>
      </c>
      <c r="C6" s="88">
        <v>91.5</v>
      </c>
      <c r="D6" s="89" t="s">
        <v>168</v>
      </c>
      <c r="E6" s="88" t="s">
        <v>131</v>
      </c>
      <c r="F6" s="52">
        <v>0</v>
      </c>
      <c r="G6" s="61" t="s">
        <v>131</v>
      </c>
      <c r="H6" s="89"/>
      <c r="I6" s="90">
        <f t="shared" si="0"/>
        <v>4.628692836908128</v>
      </c>
      <c r="J6" s="90">
        <f>(C6-$C$5)/(B6-$B$5)</f>
        <v>3.1938475719592523</v>
      </c>
      <c r="K6" s="89"/>
      <c r="L6" s="89" t="s">
        <v>169</v>
      </c>
      <c r="M6" s="89"/>
      <c r="N6" s="89"/>
      <c r="O6" s="89"/>
    </row>
    <row r="7" spans="1:12" ht="12.75">
      <c r="A7" s="81">
        <v>30832</v>
      </c>
      <c r="B7" s="80">
        <v>1988.415</v>
      </c>
      <c r="C7" s="82">
        <v>101.5</v>
      </c>
      <c r="D7" s="27" t="s">
        <v>162</v>
      </c>
      <c r="E7" s="82">
        <v>101.5</v>
      </c>
      <c r="F7" s="83" t="s">
        <v>131</v>
      </c>
      <c r="G7" s="84"/>
      <c r="I7" s="1">
        <f t="shared" si="0"/>
        <v>4.720271590010712</v>
      </c>
      <c r="J7" s="1">
        <f>(C7-$C$5)/(B7-$B$5)</f>
        <v>3.8985535088410317</v>
      </c>
      <c r="L7" s="1" t="s">
        <v>165</v>
      </c>
    </row>
    <row r="8" spans="1:12" ht="13.5" thickBot="1">
      <c r="A8" s="81">
        <v>32385</v>
      </c>
      <c r="B8" s="80">
        <v>1992.667</v>
      </c>
      <c r="C8" s="82">
        <v>120.4</v>
      </c>
      <c r="D8" s="27" t="s">
        <v>162</v>
      </c>
      <c r="E8" s="82">
        <v>120.4</v>
      </c>
      <c r="F8" s="83" t="s">
        <v>131</v>
      </c>
      <c r="G8" s="84"/>
      <c r="I8" s="1">
        <f t="shared" si="0"/>
        <v>4.674820423218814</v>
      </c>
      <c r="J8" s="1">
        <f>(C8-$C$5)/(B8-$B$5)</f>
        <v>4.118172610874129</v>
      </c>
      <c r="K8" s="1">
        <f>(C8-$C$7)/(B8-$B$7)</f>
        <v>4.4449670743180185</v>
      </c>
      <c r="L8" s="1" t="s">
        <v>165</v>
      </c>
    </row>
    <row r="9" spans="1:15" s="7" customFormat="1" ht="93" customHeight="1" thickBot="1">
      <c r="A9" s="96">
        <v>32685</v>
      </c>
      <c r="B9" s="95">
        <v>1993.488</v>
      </c>
      <c r="C9" s="97">
        <v>124</v>
      </c>
      <c r="D9" s="98" t="s">
        <v>170</v>
      </c>
      <c r="E9" s="99" t="s">
        <v>131</v>
      </c>
      <c r="F9" s="100">
        <v>32.5</v>
      </c>
      <c r="G9" s="101">
        <v>3.5</v>
      </c>
      <c r="H9" s="98">
        <v>1.4</v>
      </c>
      <c r="I9" s="102">
        <f t="shared" si="0"/>
        <v>4.665863937387113</v>
      </c>
      <c r="J9" s="102"/>
      <c r="K9" s="102">
        <f>(C9-$C$7)/(B9-$B$7)</f>
        <v>4.435245416912988</v>
      </c>
      <c r="L9" s="103" t="s">
        <v>171</v>
      </c>
      <c r="M9" s="89"/>
      <c r="N9" s="89"/>
      <c r="O9" s="89"/>
    </row>
    <row r="10" spans="1:15" s="7" customFormat="1" ht="64.5" customHeight="1" thickBot="1">
      <c r="A10" s="96">
        <v>34126</v>
      </c>
      <c r="B10" s="95">
        <v>1997.433</v>
      </c>
      <c r="C10" s="104">
        <v>141.1</v>
      </c>
      <c r="D10" s="98" t="s">
        <v>172</v>
      </c>
      <c r="E10" s="99" t="s">
        <v>2</v>
      </c>
      <c r="F10" s="100">
        <v>50.2</v>
      </c>
      <c r="G10" s="105">
        <v>4.1</v>
      </c>
      <c r="H10" s="98">
        <v>0.6</v>
      </c>
      <c r="I10" s="102">
        <f t="shared" si="0"/>
        <v>4.623046427050234</v>
      </c>
      <c r="J10" s="102"/>
      <c r="K10" s="106">
        <f>(C10-$C$7)/(B10-$B$7)</f>
        <v>4.391217564870245</v>
      </c>
      <c r="L10" s="103" t="s">
        <v>3</v>
      </c>
      <c r="M10" s="89"/>
      <c r="N10" s="89"/>
      <c r="O10" s="89"/>
    </row>
    <row r="11" spans="1:12" ht="24">
      <c r="A11" s="81">
        <v>34574</v>
      </c>
      <c r="B11" s="80">
        <v>1998.66</v>
      </c>
      <c r="C11" s="82">
        <v>148.4</v>
      </c>
      <c r="D11" s="89" t="s">
        <v>4</v>
      </c>
      <c r="E11" s="107"/>
      <c r="F11" s="83">
        <v>57.3</v>
      </c>
      <c r="G11" s="84"/>
      <c r="H11" s="1">
        <v>1</v>
      </c>
      <c r="I11" s="1">
        <f t="shared" si="0"/>
        <v>4.674310192768042</v>
      </c>
      <c r="J11" s="1"/>
      <c r="K11" s="1">
        <f>(C11-$C$7)/(B11-$B$7)</f>
        <v>4.577842850170763</v>
      </c>
      <c r="L11" s="1" t="s">
        <v>5</v>
      </c>
    </row>
    <row r="12" spans="1:12" ht="24">
      <c r="A12" s="81">
        <v>34938</v>
      </c>
      <c r="B12" s="80">
        <v>1999.658</v>
      </c>
      <c r="C12" s="82">
        <v>153.8</v>
      </c>
      <c r="D12" s="89" t="s">
        <v>4</v>
      </c>
      <c r="E12" s="107"/>
      <c r="F12" s="83">
        <v>62.6</v>
      </c>
      <c r="G12" s="84"/>
      <c r="H12" s="1">
        <v>0.4</v>
      </c>
      <c r="I12" s="1">
        <f t="shared" si="0"/>
        <v>4.696756855799201</v>
      </c>
      <c r="J12" s="1"/>
      <c r="K12" s="1">
        <f>(C12-$C$7)/(B12-$B$7)</f>
        <v>4.6517833318509565</v>
      </c>
      <c r="L12" s="1" t="s">
        <v>5</v>
      </c>
    </row>
    <row r="13" spans="1:12" ht="12.75">
      <c r="A13" s="108"/>
      <c r="B13" s="47"/>
      <c r="C13" s="12"/>
      <c r="D13" s="109"/>
      <c r="E13" s="109"/>
      <c r="F13" s="109"/>
      <c r="G13" s="109"/>
      <c r="H13" s="12"/>
      <c r="I13" s="10"/>
      <c r="J13" s="10"/>
      <c r="K13" s="12"/>
      <c r="L13" s="12"/>
    </row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J. Lienkaemper</dc:creator>
  <cp:keywords/>
  <dc:description/>
  <cp:lastModifiedBy>James J. Lienkaemper</cp:lastModifiedBy>
  <cp:lastPrinted>2000-06-08T18:17:29Z</cp:lastPrinted>
  <dcterms:created xsi:type="dcterms:W3CDTF">2000-03-20T22:06:30Z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