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RH Fee Calculator" sheetId="1" r:id="rId1"/>
    <sheet name="GRH Fee Calculations" sheetId="2" r:id="rId2"/>
  </sheets>
  <definedNames>
    <definedName name="_xlnm.Print_Area" localSheetId="0">'GRH Fee Calculator'!$A$1:$B$24</definedName>
  </definedNames>
  <calcPr fullCalcOnLoad="1"/>
</workbook>
</file>

<file path=xl/sharedStrings.xml><?xml version="1.0" encoding="utf-8"?>
<sst xmlns="http://schemas.openxmlformats.org/spreadsheetml/2006/main" count="52" uniqueCount="35">
  <si>
    <t>Loan Amt</t>
  </si>
  <si>
    <t xml:space="preserve"> </t>
  </si>
  <si>
    <t>Fee</t>
  </si>
  <si>
    <t>Reg Factor</t>
  </si>
  <si>
    <t>Loan amt</t>
  </si>
  <si>
    <t>x Fee rate</t>
  </si>
  <si>
    <t xml:space="preserve"> = GRH fee</t>
  </si>
  <si>
    <t xml:space="preserve"> = New GRH fee</t>
  </si>
  <si>
    <t>/ Reciprocal of fee rate</t>
  </si>
  <si>
    <t>Orig. loan amt.</t>
  </si>
  <si>
    <t xml:space="preserve"> = Loan with fee</t>
  </si>
  <si>
    <t>New loan amt with fee</t>
  </si>
  <si>
    <t>New loan - New Fee = Orig. loan</t>
  </si>
  <si>
    <t>Round (not automated)</t>
  </si>
  <si>
    <t>GRH Fee Calculator</t>
  </si>
  <si>
    <t>Guarantee Fee</t>
  </si>
  <si>
    <t>Fee Reciprocal</t>
  </si>
  <si>
    <t>GRH Fee Reg Factor</t>
  </si>
  <si>
    <t>Select</t>
  </si>
  <si>
    <t xml:space="preserve">Guarantee Fee:  </t>
  </si>
  <si>
    <t>Guarantee Fee Calculator</t>
  </si>
  <si>
    <t xml:space="preserve">GRH Loan Without Guarantee Fee Financed:  </t>
  </si>
  <si>
    <t xml:space="preserve">Select Guarantee Fee Percentage Rate:  </t>
  </si>
  <si>
    <t xml:space="preserve">The guarantee fee is always based on the final, full loan amount, including any fee that may be financed in the loan.  </t>
  </si>
  <si>
    <t xml:space="preserve">Appraised Value of Property being Financed:  </t>
  </si>
  <si>
    <t>SELECT</t>
  </si>
  <si>
    <t xml:space="preserve">Guarantee Fee with Entire Fee Financed In Loan:  </t>
  </si>
  <si>
    <t xml:space="preserve">GRH Loan with Entire Guarantee Fee Financed in Loan:  </t>
  </si>
  <si>
    <t>Guarantee Fee Calculator to Finance Partial Fee</t>
  </si>
  <si>
    <t xml:space="preserve">Amount of Fee to Be Financed in Loan:  </t>
  </si>
  <si>
    <t xml:space="preserve">Guarantee Fee on Proposed Loan:  </t>
  </si>
  <si>
    <t xml:space="preserve">Guarantee Fee on Maximum Loan:  </t>
  </si>
  <si>
    <t xml:space="preserve">Maximum GRH Loan based on Appraised Value:  </t>
  </si>
  <si>
    <r>
      <t xml:space="preserve">Enter Base Loan Amount </t>
    </r>
    <r>
      <rPr>
        <b/>
        <sz val="9"/>
        <color indexed="10"/>
        <rFont val="Arial"/>
        <family val="2"/>
      </rPr>
      <t>(Must be less than or equal to the Appraised Value)</t>
    </r>
    <r>
      <rPr>
        <b/>
        <sz val="12"/>
        <color indexed="10"/>
        <rFont val="Arial"/>
        <family val="2"/>
      </rPr>
      <t>:</t>
    </r>
    <r>
      <rPr>
        <b/>
        <sz val="12"/>
        <rFont val="Arial"/>
        <family val="2"/>
      </rPr>
      <t xml:space="preserve">  </t>
    </r>
  </si>
  <si>
    <r>
      <t xml:space="preserve">Total Proposed GRH Loan With or Without Guarantee Fee Included                              </t>
    </r>
    <r>
      <rPr>
        <b/>
        <sz val="10"/>
        <color indexed="10"/>
        <rFont val="Arial"/>
        <family val="2"/>
      </rPr>
      <t>(This value is limited to the maximum Loan based on Appraised Value)</t>
    </r>
    <r>
      <rPr>
        <b/>
        <sz val="12"/>
        <rFont val="Arial"/>
        <family val="2"/>
      </rPr>
      <t xml:space="preserve">:  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</si>
</sst>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* #,##0.0000000_);_(* \(#,##0.0000000\);_(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0000_);_(&quot;$&quot;* \(#,##0.00000\);_(&quot;$&quot;* &quot;-&quot;??_);_(@_)"/>
    <numFmt numFmtId="172" formatCode="_(&quot;$&quot;* #,##0.000000_);_(&quot;$&quot;* \(#,##0.000000\);_(&quot;$&quot;* &quot;-&quot;??_);_(@_)"/>
    <numFmt numFmtId="173" formatCode="_(&quot;$&quot;* #,##0.0000000_);_(&quot;$&quot;* \(#,##0.0000000\);_(&quot;$&quot;* &quot;-&quot;??_);_(@_)"/>
    <numFmt numFmtId="174" formatCode="_(&quot;$&quot;* #,##0.0_);_(&quot;$&quot;* \(#,##0.0\);_(&quot;$&quot;* &quot;-&quot;??_);_(@_)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0"/>
    <numFmt numFmtId="183" formatCode="0.000000000"/>
    <numFmt numFmtId="184" formatCode="&quot;$&quot;#,##0.00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sz val="12"/>
      <color indexed="9"/>
      <name val="Arial"/>
      <family val="2"/>
    </font>
    <font>
      <b/>
      <sz val="18"/>
      <color indexed="57"/>
      <name val="Comic Sans MS"/>
      <family val="4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10"/>
      </top>
      <bottom>
        <color indexed="63"/>
      </bottom>
    </border>
    <border>
      <left style="thin"/>
      <right style="medium"/>
      <top style="medium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17" applyFont="1" applyAlignment="1">
      <alignment/>
    </xf>
    <xf numFmtId="44" fontId="1" fillId="0" borderId="0" xfId="0" applyNumberFormat="1" applyFont="1" applyAlignment="1">
      <alignment/>
    </xf>
    <xf numFmtId="0" fontId="2" fillId="0" borderId="0" xfId="0" applyFont="1" applyAlignment="1">
      <alignment/>
    </xf>
    <xf numFmtId="44" fontId="2" fillId="0" borderId="0" xfId="17" applyFont="1" applyAlignment="1">
      <alignment/>
    </xf>
    <xf numFmtId="9" fontId="2" fillId="0" borderId="0" xfId="0" applyNumberFormat="1" applyFont="1" applyAlignment="1">
      <alignment/>
    </xf>
    <xf numFmtId="168" fontId="1" fillId="0" borderId="0" xfId="15" applyNumberFormat="1" applyFont="1" applyAlignment="1">
      <alignment/>
    </xf>
    <xf numFmtId="17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44" fontId="1" fillId="0" borderId="0" xfId="17" applyNumberFormat="1" applyFont="1" applyAlignment="1">
      <alignment/>
    </xf>
    <xf numFmtId="2" fontId="1" fillId="0" borderId="0" xfId="0" applyNumberFormat="1" applyFont="1" applyAlignment="1">
      <alignment/>
    </xf>
    <xf numFmtId="181" fontId="1" fillId="0" borderId="0" xfId="17" applyNumberFormat="1" applyFont="1" applyAlignment="1">
      <alignment/>
    </xf>
    <xf numFmtId="181" fontId="1" fillId="0" borderId="0" xfId="0" applyNumberFormat="1" applyFont="1" applyAlignment="1">
      <alignment/>
    </xf>
    <xf numFmtId="184" fontId="5" fillId="0" borderId="1" xfId="0" applyNumberFormat="1" applyFont="1" applyFill="1" applyBorder="1" applyAlignment="1" applyProtection="1">
      <alignment/>
      <protection locked="0"/>
    </xf>
    <xf numFmtId="10" fontId="5" fillId="0" borderId="2" xfId="0" applyNumberFormat="1" applyFont="1" applyFill="1" applyBorder="1" applyAlignment="1" applyProtection="1">
      <alignment/>
      <protection locked="0"/>
    </xf>
    <xf numFmtId="184" fontId="5" fillId="0" borderId="3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0" fontId="1" fillId="0" borderId="0" xfId="17" applyNumberFormat="1" applyFont="1" applyAlignment="1" applyProtection="1">
      <alignment/>
      <protection/>
    </xf>
    <xf numFmtId="10" fontId="1" fillId="0" borderId="0" xfId="17" applyNumberFormat="1" applyFont="1" applyAlignment="1" applyProtection="1">
      <alignment horizontal="right"/>
      <protection/>
    </xf>
    <xf numFmtId="0" fontId="2" fillId="2" borderId="4" xfId="0" applyFont="1" applyFill="1" applyBorder="1" applyAlignment="1" applyProtection="1">
      <alignment horizontal="right"/>
      <protection/>
    </xf>
    <xf numFmtId="177" fontId="1" fillId="0" borderId="0" xfId="17" applyNumberFormat="1" applyFont="1" applyAlignment="1" applyProtection="1">
      <alignment/>
      <protection/>
    </xf>
    <xf numFmtId="44" fontId="1" fillId="0" borderId="0" xfId="17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2" borderId="5" xfId="0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44" fontId="1" fillId="0" borderId="0" xfId="0" applyNumberFormat="1" applyFont="1" applyAlignment="1" applyProtection="1">
      <alignment/>
      <protection/>
    </xf>
    <xf numFmtId="184" fontId="5" fillId="2" borderId="6" xfId="0" applyNumberFormat="1" applyFont="1" applyFill="1" applyBorder="1" applyAlignment="1" applyProtection="1">
      <alignment/>
      <protection/>
    </xf>
    <xf numFmtId="10" fontId="1" fillId="0" borderId="0" xfId="0" applyNumberFormat="1" applyFont="1" applyAlignment="1" applyProtection="1">
      <alignment/>
      <protection/>
    </xf>
    <xf numFmtId="168" fontId="1" fillId="0" borderId="0" xfId="15" applyNumberFormat="1" applyFont="1" applyAlignment="1" applyProtection="1">
      <alignment/>
      <protection/>
    </xf>
    <xf numFmtId="184" fontId="5" fillId="2" borderId="7" xfId="0" applyNumberFormat="1" applyFont="1" applyFill="1" applyBorder="1" applyAlignment="1" applyProtection="1">
      <alignment/>
      <protection/>
    </xf>
    <xf numFmtId="0" fontId="2" fillId="2" borderId="8" xfId="0" applyFont="1" applyFill="1" applyBorder="1" applyAlignment="1" applyProtection="1">
      <alignment horizontal="right"/>
      <protection/>
    </xf>
    <xf numFmtId="184" fontId="5" fillId="2" borderId="9" xfId="0" applyNumberFormat="1" applyFont="1" applyFill="1" applyBorder="1" applyAlignment="1" applyProtection="1">
      <alignment/>
      <protection/>
    </xf>
    <xf numFmtId="180" fontId="1" fillId="0" borderId="0" xfId="0" applyNumberFormat="1" applyFont="1" applyAlignment="1" applyProtection="1">
      <alignment/>
      <protection/>
    </xf>
    <xf numFmtId="0" fontId="2" fillId="2" borderId="10" xfId="0" applyFont="1" applyFill="1" applyBorder="1" applyAlignment="1" applyProtection="1">
      <alignment horizontal="right"/>
      <protection/>
    </xf>
    <xf numFmtId="184" fontId="5" fillId="2" borderId="11" xfId="0" applyNumberFormat="1" applyFont="1" applyFill="1" applyBorder="1" applyAlignment="1" applyProtection="1">
      <alignment/>
      <protection/>
    </xf>
    <xf numFmtId="177" fontId="1" fillId="0" borderId="0" xfId="0" applyNumberFormat="1" applyFont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184" fontId="5" fillId="2" borderId="3" xfId="0" applyNumberFormat="1" applyFont="1" applyFill="1" applyBorder="1" applyAlignment="1" applyProtection="1">
      <alignment vertical="center"/>
      <protection/>
    </xf>
    <xf numFmtId="0" fontId="2" fillId="4" borderId="8" xfId="0" applyFont="1" applyFill="1" applyBorder="1" applyAlignment="1" applyProtection="1">
      <alignment horizontal="right"/>
      <protection/>
    </xf>
    <xf numFmtId="184" fontId="5" fillId="4" borderId="9" xfId="0" applyNumberFormat="1" applyFont="1" applyFill="1" applyBorder="1" applyAlignment="1" applyProtection="1">
      <alignment/>
      <protection/>
    </xf>
    <xf numFmtId="0" fontId="2" fillId="4" borderId="5" xfId="0" applyFont="1" applyFill="1" applyBorder="1" applyAlignment="1" applyProtection="1">
      <alignment horizontal="right"/>
      <protection/>
    </xf>
    <xf numFmtId="184" fontId="5" fillId="4" borderId="7" xfId="0" applyNumberFormat="1" applyFont="1" applyFill="1" applyBorder="1" applyAlignment="1" applyProtection="1">
      <alignment/>
      <protection/>
    </xf>
    <xf numFmtId="0" fontId="2" fillId="2" borderId="5" xfId="0" applyFont="1" applyFill="1" applyBorder="1" applyAlignment="1" applyProtection="1">
      <alignment horizontal="right" vertical="center" wrapText="1"/>
      <protection/>
    </xf>
    <xf numFmtId="0" fontId="8" fillId="0" borderId="12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 horizontal="center" wrapText="1"/>
      <protection/>
    </xf>
    <xf numFmtId="0" fontId="7" fillId="5" borderId="4" xfId="0" applyFont="1" applyFill="1" applyBorder="1" applyAlignment="1" applyProtection="1">
      <alignment horizontal="center"/>
      <protection/>
    </xf>
    <xf numFmtId="0" fontId="7" fillId="5" borderId="13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0000FF"/>
      </font>
      <fill>
        <patternFill>
          <bgColor rgb="FFFF0000"/>
        </patternFill>
      </fill>
      <border>
        <left style="thin">
          <color rgb="FF0000FF"/>
        </left>
        <right style="thin">
          <color rgb="FF0000FF"/>
        </right>
        <top style="thin"/>
        <bottom style="thin">
          <color rgb="FF0000FF"/>
        </bottom>
      </border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tabSelected="1" zoomScale="110" zoomScaleNormal="110" workbookViewId="0" topLeftCell="A1">
      <selection activeCell="B3" sqref="B3"/>
    </sheetView>
  </sheetViews>
  <sheetFormatPr defaultColWidth="9.140625" defaultRowHeight="12.75"/>
  <cols>
    <col min="1" max="1" width="82.00390625" style="26" customWidth="1"/>
    <col min="2" max="2" width="19.140625" style="26" customWidth="1"/>
    <col min="3" max="6" width="16.7109375" style="19" hidden="1" customWidth="1"/>
    <col min="7" max="7" width="2.28125" style="19" hidden="1" customWidth="1"/>
    <col min="8" max="8" width="13.140625" style="26" bestFit="1" customWidth="1"/>
    <col min="9" max="9" width="17.8515625" style="26" customWidth="1"/>
    <col min="10" max="10" width="17.28125" style="19" bestFit="1" customWidth="1"/>
    <col min="11" max="11" width="17.8515625" style="19" bestFit="1" customWidth="1"/>
    <col min="12" max="12" width="24.00390625" style="19" bestFit="1" customWidth="1"/>
    <col min="13" max="13" width="14.140625" style="19" bestFit="1" customWidth="1"/>
    <col min="14" max="16384" width="9.140625" style="19" customWidth="1"/>
  </cols>
  <sheetData>
    <row r="1" spans="1:9" ht="29.25">
      <c r="A1" s="49" t="s">
        <v>20</v>
      </c>
      <c r="B1" s="50"/>
      <c r="D1" s="20" t="s">
        <v>15</v>
      </c>
      <c r="E1" s="20" t="s">
        <v>16</v>
      </c>
      <c r="F1" s="20" t="s">
        <v>17</v>
      </c>
      <c r="H1" s="19"/>
      <c r="I1" s="19"/>
    </row>
    <row r="2" spans="4:6" s="21" customFormat="1" ht="18" customHeight="1" hidden="1" thickBot="1">
      <c r="D2" s="22" t="s">
        <v>18</v>
      </c>
      <c r="E2" s="22" t="s">
        <v>18</v>
      </c>
      <c r="F2" s="22" t="s">
        <v>18</v>
      </c>
    </row>
    <row r="3" spans="1:7" s="26" customFormat="1" ht="19.5" customHeight="1" thickBot="1">
      <c r="A3" s="27" t="s">
        <v>24</v>
      </c>
      <c r="B3" s="18"/>
      <c r="C3" s="19">
        <f>IF(B3&gt;B4,1,IF(B3=0,-1,0))</f>
        <v>-1</v>
      </c>
      <c r="D3" s="22" t="s">
        <v>25</v>
      </c>
      <c r="E3" s="24"/>
      <c r="F3" s="19"/>
      <c r="G3" s="25"/>
    </row>
    <row r="4" spans="1:7" s="26" customFormat="1" ht="19.5" customHeight="1">
      <c r="A4" s="23" t="s">
        <v>33</v>
      </c>
      <c r="B4" s="16"/>
      <c r="C4" s="28"/>
      <c r="D4" s="21">
        <v>0.005</v>
      </c>
      <c r="E4" s="24">
        <f>SUM(1-D4)</f>
        <v>0.995</v>
      </c>
      <c r="F4" s="19">
        <v>0.0055556</v>
      </c>
      <c r="G4" s="25"/>
    </row>
    <row r="5" spans="1:9" ht="19.5" customHeight="1">
      <c r="A5" s="27" t="s">
        <v>22</v>
      </c>
      <c r="B5" s="17" t="s">
        <v>25</v>
      </c>
      <c r="C5" s="19">
        <f>VLOOKUP(B5,D3:E11,2)</f>
        <v>0</v>
      </c>
      <c r="D5" s="21">
        <v>0.01</v>
      </c>
      <c r="E5" s="24">
        <f aca="true" t="shared" si="0" ref="E5:E11">SUM(1-D5)</f>
        <v>0.99</v>
      </c>
      <c r="F5" s="19">
        <v>0.0111111</v>
      </c>
      <c r="G5" s="29"/>
      <c r="H5" s="19"/>
      <c r="I5" s="19"/>
    </row>
    <row r="6" spans="1:9" ht="19.5" customHeight="1">
      <c r="A6" s="27" t="s">
        <v>19</v>
      </c>
      <c r="B6" s="30" t="str">
        <f>IF(B5="Select"," ",IF(C3=1,B4*B5,IF(C3=0,B3*B5," ")))</f>
        <v> </v>
      </c>
      <c r="D6" s="31">
        <v>0.0125</v>
      </c>
      <c r="E6" s="24">
        <f t="shared" si="0"/>
        <v>0.9875</v>
      </c>
      <c r="F6" s="19">
        <v>0.0138889</v>
      </c>
      <c r="G6" s="32"/>
      <c r="H6" s="19"/>
      <c r="I6" s="19"/>
    </row>
    <row r="7" spans="1:9" ht="19.5" customHeight="1" thickBot="1">
      <c r="A7" s="27" t="s">
        <v>21</v>
      </c>
      <c r="B7" s="33" t="str">
        <f>IF(B5="Select"," ",IF(C3=0,B3,IF(C3=1,B4," ")))</f>
        <v> </v>
      </c>
      <c r="D7" s="31">
        <v>0.015</v>
      </c>
      <c r="E7" s="24">
        <f t="shared" si="0"/>
        <v>0.985</v>
      </c>
      <c r="F7" s="19">
        <v>0.0166666</v>
      </c>
      <c r="G7" s="32"/>
      <c r="H7" s="19"/>
      <c r="I7" s="19"/>
    </row>
    <row r="8" spans="1:9" ht="19.5" customHeight="1">
      <c r="A8" s="34" t="s">
        <v>27</v>
      </c>
      <c r="B8" s="35" t="str">
        <f>IF(B5="Select"," ",IF(C3=0,B3/C5,IF(C3=1,B4/C5," ")))</f>
        <v> </v>
      </c>
      <c r="D8" s="31">
        <v>0.0175</v>
      </c>
      <c r="E8" s="24">
        <f t="shared" si="0"/>
        <v>0.9825</v>
      </c>
      <c r="F8" s="36">
        <v>0.0194445077556189</v>
      </c>
      <c r="H8" s="19"/>
      <c r="I8" s="19"/>
    </row>
    <row r="9" spans="1:9" ht="19.5" customHeight="1" thickBot="1">
      <c r="A9" s="37" t="s">
        <v>26</v>
      </c>
      <c r="B9" s="38" t="str">
        <f>IF(B5="Select"," ",IF(B4&lt;=0," ",IF(B3&lt;B4,B3/C5,B4/C5)-IF(B4&lt;B3,B4,B3)))</f>
        <v> </v>
      </c>
      <c r="D9" s="31">
        <v>0.02</v>
      </c>
      <c r="E9" s="24">
        <f t="shared" si="0"/>
        <v>0.98</v>
      </c>
      <c r="F9" s="19">
        <v>0.0222222</v>
      </c>
      <c r="G9" s="29"/>
      <c r="H9" s="19"/>
      <c r="I9" s="19"/>
    </row>
    <row r="10" spans="1:9" ht="36.75" customHeight="1">
      <c r="A10" s="47" t="s">
        <v>23</v>
      </c>
      <c r="B10" s="47"/>
      <c r="D10" s="31">
        <v>0.0225</v>
      </c>
      <c r="E10" s="24">
        <f t="shared" si="0"/>
        <v>0.9775</v>
      </c>
      <c r="F10" s="39">
        <v>0.025</v>
      </c>
      <c r="H10" s="19"/>
      <c r="I10" s="19"/>
    </row>
    <row r="11" spans="4:9" ht="8.25" customHeight="1">
      <c r="D11" s="31">
        <v>0.025</v>
      </c>
      <c r="E11" s="24">
        <f t="shared" si="0"/>
        <v>0.975</v>
      </c>
      <c r="F11" s="19">
        <v>0.0277778</v>
      </c>
      <c r="H11" s="19"/>
      <c r="I11" s="19"/>
    </row>
    <row r="12" spans="1:9" ht="31.5" customHeight="1">
      <c r="A12" s="40"/>
      <c r="B12" s="40"/>
      <c r="H12" s="19"/>
      <c r="I12" s="19"/>
    </row>
    <row r="13" spans="8:9" ht="11.25" customHeight="1" thickBot="1">
      <c r="H13" s="19"/>
      <c r="I13" s="19"/>
    </row>
    <row r="14" spans="1:9" ht="29.25">
      <c r="A14" s="49" t="s">
        <v>28</v>
      </c>
      <c r="B14" s="50"/>
      <c r="D14" s="20" t="s">
        <v>15</v>
      </c>
      <c r="E14" s="20" t="s">
        <v>16</v>
      </c>
      <c r="F14" s="20" t="s">
        <v>17</v>
      </c>
      <c r="H14" s="19"/>
      <c r="I14" s="19"/>
    </row>
    <row r="15" spans="4:6" s="21" customFormat="1" ht="18" customHeight="1" hidden="1">
      <c r="D15" s="22" t="s">
        <v>18</v>
      </c>
      <c r="E15" s="22" t="s">
        <v>18</v>
      </c>
      <c r="F15" s="22" t="s">
        <v>18</v>
      </c>
    </row>
    <row r="16" spans="1:7" s="26" customFormat="1" ht="19.5" customHeight="1" thickBot="1">
      <c r="A16" s="27" t="s">
        <v>24</v>
      </c>
      <c r="B16" s="18"/>
      <c r="C16" s="19">
        <f>IF(B16&gt;B17,1,IF(B16=0,-1,0))</f>
        <v>-1</v>
      </c>
      <c r="D16" s="22" t="s">
        <v>25</v>
      </c>
      <c r="E16" s="24"/>
      <c r="F16" s="19"/>
      <c r="G16" s="25"/>
    </row>
    <row r="17" spans="1:7" s="26" customFormat="1" ht="19.5" customHeight="1">
      <c r="A17" s="23" t="s">
        <v>33</v>
      </c>
      <c r="B17" s="16"/>
      <c r="C17" s="19"/>
      <c r="D17" s="22"/>
      <c r="E17" s="24"/>
      <c r="F17" s="19"/>
      <c r="G17" s="25"/>
    </row>
    <row r="18" spans="1:7" s="26" customFormat="1" ht="19.5" customHeight="1">
      <c r="A18" s="27" t="s">
        <v>29</v>
      </c>
      <c r="B18" s="18"/>
      <c r="C18" s="19">
        <f>IF(B18&gt;0,1,0)</f>
        <v>0</v>
      </c>
      <c r="D18" s="21">
        <v>0.005</v>
      </c>
      <c r="E18" s="24">
        <f>SUM(1-D18)</f>
        <v>0.995</v>
      </c>
      <c r="F18" s="19">
        <v>0.0055556</v>
      </c>
      <c r="G18" s="25"/>
    </row>
    <row r="19" spans="1:9" ht="49.5" customHeight="1">
      <c r="A19" s="46" t="s">
        <v>34</v>
      </c>
      <c r="B19" s="41" t="str">
        <f>IF(B16=0," ",IF(B17=0," ",IF(B17+B18&lt;=(B16/C19),B17+B18,B16/C19)))</f>
        <v> </v>
      </c>
      <c r="C19" s="19">
        <f>VLOOKUP(B20,D16:E25,2)</f>
        <v>0</v>
      </c>
      <c r="D19" s="21">
        <v>0.01</v>
      </c>
      <c r="E19" s="24">
        <f aca="true" t="shared" si="1" ref="E19:E25">SUM(1-D19)</f>
        <v>0.99</v>
      </c>
      <c r="F19" s="19">
        <v>0.0111111</v>
      </c>
      <c r="G19" s="29"/>
      <c r="H19" s="48" t="str">
        <f>IF(B19=" "," ",IF(B17+B18&lt;=B16/C19," ","Total Proposed Loan was Limited to Maximum Loan based on Appraised Value!"))</f>
        <v> </v>
      </c>
      <c r="I19" s="48"/>
    </row>
    <row r="20" spans="1:9" ht="19.5" customHeight="1">
      <c r="A20" s="27" t="s">
        <v>22</v>
      </c>
      <c r="B20" s="17" t="s">
        <v>25</v>
      </c>
      <c r="D20" s="31">
        <v>0.0125</v>
      </c>
      <c r="E20" s="24">
        <f t="shared" si="1"/>
        <v>0.9875</v>
      </c>
      <c r="F20" s="19">
        <v>0.0138889</v>
      </c>
      <c r="G20" s="32"/>
      <c r="H20" s="19"/>
      <c r="I20" s="19"/>
    </row>
    <row r="21" spans="1:9" ht="19.5" customHeight="1" thickBot="1">
      <c r="A21" s="27" t="s">
        <v>30</v>
      </c>
      <c r="B21" s="30" t="str">
        <f>IF(B20="Select"," ",IF(C16&lt;&gt;-1,B19*B20," "))</f>
        <v> </v>
      </c>
      <c r="D21" s="31">
        <v>0.015</v>
      </c>
      <c r="E21" s="24">
        <f t="shared" si="1"/>
        <v>0.985</v>
      </c>
      <c r="F21" s="19">
        <v>0.0166666</v>
      </c>
      <c r="G21" s="32"/>
      <c r="H21" s="19"/>
      <c r="I21" s="19"/>
    </row>
    <row r="22" spans="1:9" ht="19.5" customHeight="1">
      <c r="A22" s="42" t="s">
        <v>32</v>
      </c>
      <c r="B22" s="43" t="str">
        <f>IF(B20="Select"," ",B16/C19)</f>
        <v> </v>
      </c>
      <c r="D22" s="31">
        <v>0.0175</v>
      </c>
      <c r="E22" s="24">
        <f t="shared" si="1"/>
        <v>0.9825</v>
      </c>
      <c r="F22" s="36">
        <v>0.0194445077556189</v>
      </c>
      <c r="H22" s="19"/>
      <c r="I22" s="19"/>
    </row>
    <row r="23" spans="1:9" ht="19.5" customHeight="1" thickBot="1">
      <c r="A23" s="44" t="s">
        <v>31</v>
      </c>
      <c r="B23" s="45" t="str">
        <f>IF(B20="Select"," ",B22*B20)</f>
        <v> </v>
      </c>
      <c r="D23" s="31">
        <v>0.02</v>
      </c>
      <c r="E23" s="24">
        <f t="shared" si="1"/>
        <v>0.98</v>
      </c>
      <c r="F23" s="19">
        <v>0.0222222</v>
      </c>
      <c r="G23" s="29"/>
      <c r="H23" s="19"/>
      <c r="I23" s="19"/>
    </row>
    <row r="24" spans="1:9" ht="37.5" customHeight="1">
      <c r="A24" s="47" t="s">
        <v>23</v>
      </c>
      <c r="B24" s="47"/>
      <c r="D24" s="31">
        <v>0.0225</v>
      </c>
      <c r="E24" s="24">
        <f t="shared" si="1"/>
        <v>0.9775</v>
      </c>
      <c r="F24" s="19">
        <v>0.025</v>
      </c>
      <c r="G24" s="29"/>
      <c r="H24" s="19"/>
      <c r="I24" s="19"/>
    </row>
    <row r="25" spans="4:9" ht="34.5" customHeight="1">
      <c r="D25" s="31">
        <v>0.025</v>
      </c>
      <c r="E25" s="24">
        <f t="shared" si="1"/>
        <v>0.975</v>
      </c>
      <c r="F25" s="19">
        <v>0.0277778</v>
      </c>
      <c r="H25" s="19"/>
      <c r="I25" s="19"/>
    </row>
    <row r="26" ht="15.75" customHeight="1"/>
  </sheetData>
  <sheetProtection selectLockedCells="1"/>
  <mergeCells count="5">
    <mergeCell ref="A24:B24"/>
    <mergeCell ref="H19:I19"/>
    <mergeCell ref="A1:B1"/>
    <mergeCell ref="A10:B10"/>
    <mergeCell ref="A14:B14"/>
  </mergeCells>
  <conditionalFormatting sqref="B19">
    <cfRule type="expression" priority="1" dxfId="0" stopIfTrue="1">
      <formula>"if(b17+b18)&gt;(b16/c19))"</formula>
    </cfRule>
  </conditionalFormatting>
  <conditionalFormatting sqref="H19:I19">
    <cfRule type="cellIs" priority="2" dxfId="1" operator="notEqual" stopIfTrue="1">
      <formula>""" """</formula>
    </cfRule>
  </conditionalFormatting>
  <dataValidations count="4">
    <dataValidation type="list" allowBlank="1" showErrorMessage="1" promptTitle="GRH Fee Percent" prompt="Select the appropriate Guarantee Fee" errorTitle="Guarantee Fee Not Selected" error="You must select a Guarantee Fee from the list!" sqref="B20">
      <formula1>$D$3:$D$11</formula1>
    </dataValidation>
    <dataValidation type="whole" operator="lessThanOrEqual" allowBlank="1" showErrorMessage="1" errorTitle="Base Loan Entry Error" error="The base loan amount must not exceed the appraised value of the property!" sqref="B17">
      <formula1>B16</formula1>
    </dataValidation>
    <dataValidation type="list" allowBlank="1" showErrorMessage="1" promptTitle="GRH Fee Percent" prompt="Select the appropriate Guarantee Fee" errorTitle="Guarnatee Fee Not Selected" error="You must select a Guarantee Fee from the list!" sqref="B5">
      <formula1>$D$3:$D$11</formula1>
    </dataValidation>
    <dataValidation type="whole" operator="lessThanOrEqual" allowBlank="1" showErrorMessage="1" errorTitle="Base Loan Entry Error!" error="The base loan amount must not exceed the appraised value of the property!" sqref="B4">
      <formula1>B3</formula1>
    </dataValidation>
  </dataValidations>
  <printOptions horizontalCentered="1"/>
  <pageMargins left="0.25" right="0.2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C1">
      <selection activeCell="L6" sqref="L6"/>
    </sheetView>
  </sheetViews>
  <sheetFormatPr defaultColWidth="9.140625" defaultRowHeight="12.75"/>
  <cols>
    <col min="1" max="1" width="36.140625" style="4" bestFit="1" customWidth="1"/>
    <col min="2" max="2" width="16.7109375" style="4" bestFit="1" customWidth="1"/>
    <col min="3" max="3" width="16.7109375" style="1" bestFit="1" customWidth="1"/>
    <col min="4" max="5" width="16.7109375" style="1" customWidth="1"/>
    <col min="6" max="6" width="16.7109375" style="1" bestFit="1" customWidth="1"/>
    <col min="7" max="7" width="2.28125" style="1" customWidth="1"/>
    <col min="8" max="8" width="13.140625" style="4" bestFit="1" customWidth="1"/>
    <col min="9" max="9" width="14.8515625" style="4" bestFit="1" customWidth="1"/>
    <col min="10" max="10" width="14.140625" style="1" bestFit="1" customWidth="1"/>
    <col min="11" max="12" width="14.140625" style="1" customWidth="1"/>
    <col min="13" max="13" width="14.140625" style="1" bestFit="1" customWidth="1"/>
    <col min="14" max="16384" width="9.140625" style="1" customWidth="1"/>
  </cols>
  <sheetData>
    <row r="1" spans="1:13" s="4" customFormat="1" ht="15.75">
      <c r="A1" s="4" t="s">
        <v>14</v>
      </c>
      <c r="B1" s="10">
        <v>0.005</v>
      </c>
      <c r="C1" s="6">
        <v>0.01</v>
      </c>
      <c r="D1" s="10">
        <v>0.015</v>
      </c>
      <c r="E1" s="10">
        <v>0.0175</v>
      </c>
      <c r="F1" s="6">
        <v>0.02</v>
      </c>
      <c r="I1" s="10">
        <v>0.005</v>
      </c>
      <c r="J1" s="6">
        <v>0.01</v>
      </c>
      <c r="K1" s="10">
        <v>0.015</v>
      </c>
      <c r="L1" s="10">
        <v>0.0175</v>
      </c>
      <c r="M1" s="6">
        <v>0.02</v>
      </c>
    </row>
    <row r="3" spans="1:13" ht="15.75">
      <c r="A3" s="4" t="s">
        <v>4</v>
      </c>
      <c r="B3" s="2">
        <v>87750</v>
      </c>
      <c r="C3" s="2">
        <v>87750</v>
      </c>
      <c r="D3" s="2">
        <v>87750</v>
      </c>
      <c r="E3" s="2">
        <v>87750</v>
      </c>
      <c r="F3" s="2">
        <v>87750</v>
      </c>
      <c r="G3" s="2"/>
      <c r="H3" s="5" t="s">
        <v>0</v>
      </c>
      <c r="I3" s="2">
        <v>87750</v>
      </c>
      <c r="J3" s="2">
        <v>87750</v>
      </c>
      <c r="K3" s="2">
        <v>87750</v>
      </c>
      <c r="L3" s="2">
        <v>87750</v>
      </c>
      <c r="M3" s="2">
        <v>87750</v>
      </c>
    </row>
    <row r="4" spans="1:13" ht="15.75">
      <c r="A4" s="4" t="s">
        <v>5</v>
      </c>
      <c r="B4" s="1">
        <v>0.005</v>
      </c>
      <c r="C4" s="1">
        <v>0.01</v>
      </c>
      <c r="D4" s="1">
        <v>0.015</v>
      </c>
      <c r="E4" s="1">
        <v>0.0175</v>
      </c>
      <c r="F4" s="1">
        <v>0.02</v>
      </c>
      <c r="I4" s="1">
        <v>0.9</v>
      </c>
      <c r="J4" s="1">
        <v>0.9</v>
      </c>
      <c r="K4" s="1">
        <v>0.9</v>
      </c>
      <c r="L4" s="1">
        <v>0.9</v>
      </c>
      <c r="M4" s="1">
        <v>0.9</v>
      </c>
    </row>
    <row r="5" spans="1:13" ht="15.75">
      <c r="A5" s="4" t="s">
        <v>6</v>
      </c>
      <c r="B5" s="2">
        <f>B3*B4</f>
        <v>438.75</v>
      </c>
      <c r="C5" s="2">
        <f>C3*C4</f>
        <v>877.5</v>
      </c>
      <c r="D5" s="12">
        <f>D3*D4</f>
        <v>1316.25</v>
      </c>
      <c r="E5" s="12">
        <f>E3*E4</f>
        <v>1535.6250000000002</v>
      </c>
      <c r="F5" s="2">
        <f>F3*F4</f>
        <v>1755</v>
      </c>
      <c r="G5" s="2"/>
      <c r="H5" s="5" t="s">
        <v>1</v>
      </c>
      <c r="I5" s="2">
        <f>I3*I4</f>
        <v>78975</v>
      </c>
      <c r="J5" s="2">
        <f>J3*J4</f>
        <v>78975</v>
      </c>
      <c r="K5" s="2">
        <f>K3*K4</f>
        <v>78975</v>
      </c>
      <c r="L5" s="2">
        <f>L3*L4</f>
        <v>78975</v>
      </c>
      <c r="M5" s="2">
        <f>M3*M4</f>
        <v>78975</v>
      </c>
    </row>
    <row r="6" spans="2:13" ht="15.75">
      <c r="B6" s="1"/>
      <c r="F6" s="1" t="s">
        <v>1</v>
      </c>
      <c r="H6" s="4" t="s">
        <v>3</v>
      </c>
      <c r="I6" s="1">
        <v>0.0055556</v>
      </c>
      <c r="J6" s="1">
        <v>0.0111111</v>
      </c>
      <c r="K6" s="1">
        <v>0.0166666</v>
      </c>
      <c r="L6" s="15">
        <f>L7/L5</f>
        <v>0.01944450775561887</v>
      </c>
      <c r="M6" s="1">
        <v>0.0222222</v>
      </c>
    </row>
    <row r="7" spans="2:13" ht="15.75">
      <c r="B7" s="1"/>
      <c r="H7" s="4" t="s">
        <v>2</v>
      </c>
      <c r="I7" s="3">
        <f>I6*I5</f>
        <v>438.75351</v>
      </c>
      <c r="J7" s="3">
        <f>J6*J5</f>
        <v>877.4991225</v>
      </c>
      <c r="K7" s="2">
        <v>1316.25</v>
      </c>
      <c r="L7" s="2">
        <v>1535.63</v>
      </c>
      <c r="M7" s="3">
        <f>M6*M5</f>
        <v>1754.998245</v>
      </c>
    </row>
    <row r="8" ht="15.75">
      <c r="B8" s="1"/>
    </row>
    <row r="9" spans="2:12" ht="15.75">
      <c r="B9" s="1"/>
      <c r="I9" s="11"/>
      <c r="L9" s="13"/>
    </row>
    <row r="10" spans="1:13" ht="15.75">
      <c r="A10" s="4" t="s">
        <v>9</v>
      </c>
      <c r="B10" s="2">
        <v>87750</v>
      </c>
      <c r="C10" s="2">
        <v>87750</v>
      </c>
      <c r="D10" s="2">
        <v>87750</v>
      </c>
      <c r="E10" s="2">
        <v>87750</v>
      </c>
      <c r="F10" s="2">
        <f>F3</f>
        <v>87750</v>
      </c>
      <c r="G10" s="2"/>
      <c r="J10" s="2"/>
      <c r="K10" s="2"/>
      <c r="L10" s="14"/>
      <c r="M10" s="2"/>
    </row>
    <row r="11" spans="1:13" ht="15.75">
      <c r="A11" s="4" t="s">
        <v>8</v>
      </c>
      <c r="B11" s="1">
        <f>1-B4</f>
        <v>0.995</v>
      </c>
      <c r="C11" s="1">
        <f>1-C4</f>
        <v>0.99</v>
      </c>
      <c r="D11" s="1">
        <f>1-D4</f>
        <v>0.985</v>
      </c>
      <c r="E11" s="1">
        <f>1-E4</f>
        <v>0.9825</v>
      </c>
      <c r="F11" s="1">
        <f>1-F4</f>
        <v>0.98</v>
      </c>
      <c r="J11" s="2"/>
      <c r="K11" s="2"/>
      <c r="L11" s="2"/>
      <c r="M11" s="2"/>
    </row>
    <row r="12" spans="1:13" ht="15.75">
      <c r="A12" s="4" t="s">
        <v>10</v>
      </c>
      <c r="B12" s="8">
        <f>B10/B11</f>
        <v>88190.95477386935</v>
      </c>
      <c r="C12" s="8">
        <f>C10/C11</f>
        <v>88636.36363636363</v>
      </c>
      <c r="D12" s="8">
        <f>D10/D11</f>
        <v>89086.29441624366</v>
      </c>
      <c r="E12" s="8">
        <f>E10/E11</f>
        <v>89312.97709923664</v>
      </c>
      <c r="F12" s="8">
        <f>F10/F11</f>
        <v>89540.8163265306</v>
      </c>
      <c r="M12" s="3"/>
    </row>
    <row r="13" spans="1:13" ht="15.75">
      <c r="A13" s="4" t="s">
        <v>13</v>
      </c>
      <c r="B13" s="2">
        <v>88190.95</v>
      </c>
      <c r="C13" s="2">
        <v>88636.36</v>
      </c>
      <c r="D13" s="2">
        <v>85279</v>
      </c>
      <c r="E13" s="2">
        <v>85496</v>
      </c>
      <c r="F13" s="2">
        <v>89540.82</v>
      </c>
      <c r="J13" s="3"/>
      <c r="K13" s="3"/>
      <c r="L13" s="3"/>
      <c r="M13" s="7"/>
    </row>
    <row r="14" spans="2:13" ht="15.75">
      <c r="B14" s="1"/>
      <c r="F14" s="9"/>
      <c r="J14" s="3"/>
      <c r="K14" s="3"/>
      <c r="L14" s="3"/>
      <c r="M14" s="7"/>
    </row>
    <row r="15" spans="1:6" ht="15.75">
      <c r="A15" s="4" t="s">
        <v>11</v>
      </c>
      <c r="B15" s="3">
        <f>B12</f>
        <v>88190.95477386935</v>
      </c>
      <c r="C15" s="3">
        <f>C12</f>
        <v>88636.36363636363</v>
      </c>
      <c r="D15" s="3">
        <f>D12</f>
        <v>89086.29441624366</v>
      </c>
      <c r="E15" s="3">
        <f>E12</f>
        <v>89312.97709923664</v>
      </c>
      <c r="F15" s="3">
        <f>F12</f>
        <v>89540.8163265306</v>
      </c>
    </row>
    <row r="16" spans="1:13" ht="15.75">
      <c r="A16" s="4" t="s">
        <v>5</v>
      </c>
      <c r="B16" s="1">
        <f>B4</f>
        <v>0.005</v>
      </c>
      <c r="C16" s="1">
        <v>0.01</v>
      </c>
      <c r="D16" s="1">
        <f>D4</f>
        <v>0.015</v>
      </c>
      <c r="E16" s="1">
        <f>E4</f>
        <v>0.0175</v>
      </c>
      <c r="F16" s="1">
        <v>0.02</v>
      </c>
      <c r="J16" s="3"/>
      <c r="K16" s="3"/>
      <c r="L16" s="3"/>
      <c r="M16" s="3"/>
    </row>
    <row r="17" spans="1:6" ht="15.75">
      <c r="A17" s="4" t="s">
        <v>7</v>
      </c>
      <c r="B17" s="3">
        <f>B16*B15</f>
        <v>440.95477386934675</v>
      </c>
      <c r="C17" s="3">
        <f>C16*C15</f>
        <v>886.3636363636364</v>
      </c>
      <c r="D17" s="3">
        <f>D16*D15</f>
        <v>1336.294416243655</v>
      </c>
      <c r="E17" s="3">
        <f>E16*E15</f>
        <v>1562.9770992366414</v>
      </c>
      <c r="F17" s="3">
        <f>F16*F15</f>
        <v>1790.816326530612</v>
      </c>
    </row>
    <row r="18" spans="1:12" ht="15.75">
      <c r="A18" s="4" t="s">
        <v>12</v>
      </c>
      <c r="B18" s="3">
        <f>B15-B17</f>
        <v>87750</v>
      </c>
      <c r="C18" s="3">
        <f>C15-C17</f>
        <v>87750</v>
      </c>
      <c r="D18" s="3">
        <f>D15-D17</f>
        <v>87750</v>
      </c>
      <c r="E18" s="3">
        <f>E15-E17</f>
        <v>87750</v>
      </c>
      <c r="F18" s="3">
        <f>F15-F17</f>
        <v>87750</v>
      </c>
      <c r="J18" s="3"/>
      <c r="K18" s="3"/>
      <c r="L18" s="3"/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JHalasz</dc:creator>
  <cp:keywords/>
  <dc:description/>
  <cp:lastModifiedBy>usda</cp:lastModifiedBy>
  <cp:lastPrinted>2005-01-11T18:53:52Z</cp:lastPrinted>
  <dcterms:created xsi:type="dcterms:W3CDTF">2000-10-12T12:51:17Z</dcterms:created>
  <dcterms:modified xsi:type="dcterms:W3CDTF">2005-09-07T17:50:22Z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