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4811" yWindow="240" windowWidth="1899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<sst xmlns="http://schemas.openxmlformats.org/spreadsheetml/2006/main" count="28" uniqueCount="27">
  <si>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offset in radians</t>
  </si>
  <si>
    <t>common calc</t>
  </si>
  <si>
    <t>main formula</t>
  </si>
  <si>
    <r>
      <t>Distance (ft) from LTP [</t>
    </r>
    <r>
      <rPr>
        <b/>
        <sz val="10"/>
        <color indexed="10"/>
        <rFont val="Arial"/>
        <family val="2"/>
      </rPr>
      <t>d</t>
    </r>
    <r>
      <rPr>
        <sz val="10"/>
        <color indexed="12"/>
        <rFont val="Arial"/>
        <family val="2"/>
      </rPr>
      <t>]:</t>
    </r>
  </si>
  <si>
    <r>
      <t>Runway width (ft) [</t>
    </r>
    <r>
      <rPr>
        <b/>
        <sz val="10"/>
        <color indexed="10"/>
        <rFont val="Arial"/>
        <family val="2"/>
      </rPr>
      <t>RW</t>
    </r>
    <r>
      <rPr>
        <sz val="10"/>
        <color indexed="12"/>
        <rFont val="Arial"/>
        <family val="2"/>
      </rPr>
      <t>]:</t>
    </r>
  </si>
  <si>
    <r>
      <t>DA to LTP distance (ft) [</t>
    </r>
    <r>
      <rPr>
        <b/>
        <sz val="10"/>
        <color indexed="10"/>
        <rFont val="Arial"/>
        <family val="2"/>
      </rPr>
      <t>D</t>
    </r>
    <r>
      <rPr>
        <sz val="10"/>
        <color indexed="12"/>
        <rFont val="Arial"/>
        <family val="2"/>
      </rPr>
      <t>]:</t>
    </r>
  </si>
  <si>
    <r>
      <t>LTP to intersection distance (ft) [</t>
    </r>
    <r>
      <rPr>
        <b/>
        <sz val="10"/>
        <color indexed="10"/>
        <rFont val="Arial"/>
        <family val="2"/>
      </rPr>
      <t>I</t>
    </r>
    <r>
      <rPr>
        <sz val="10"/>
        <color indexed="12"/>
        <rFont val="Arial"/>
        <family val="2"/>
      </rPr>
      <t>]:</t>
    </r>
  </si>
  <si>
    <r>
      <t>Offset Angle [</t>
    </r>
    <r>
      <rPr>
        <b/>
        <sz val="12"/>
        <color indexed="10"/>
        <rFont val="Symbol"/>
        <family val="1"/>
      </rPr>
      <t>f</t>
    </r>
    <r>
      <rPr>
        <sz val="10"/>
        <color indexed="12"/>
        <rFont val="Symbol"/>
        <family val="1"/>
      </rPr>
      <t>]</t>
    </r>
    <r>
      <rPr>
        <sz val="10"/>
        <color indexed="12"/>
        <rFont val="Arial"/>
        <family val="2"/>
      </rPr>
      <t>:</t>
    </r>
  </si>
  <si>
    <t>k</t>
  </si>
  <si>
    <t>E</t>
  </si>
  <si>
    <t>w</t>
  </si>
  <si>
    <r>
      <t>Non-offset half width [</t>
    </r>
    <r>
      <rPr>
        <b/>
        <sz val="10"/>
        <color indexed="10"/>
        <rFont val="Arial"/>
        <family val="2"/>
      </rPr>
      <t>w</t>
    </r>
    <r>
      <rPr>
        <sz val="10"/>
        <color indexed="12"/>
        <rFont val="Arial"/>
        <family val="2"/>
      </rPr>
      <t>]:</t>
    </r>
  </si>
  <si>
    <r>
      <t>Offset half width [</t>
    </r>
    <r>
      <rPr>
        <b/>
        <sz val="10"/>
        <color indexed="10"/>
        <rFont val="Arial"/>
        <family val="2"/>
      </rPr>
      <t>w</t>
    </r>
    <r>
      <rPr>
        <b/>
        <vertAlign val="subscript"/>
        <sz val="10"/>
        <color indexed="10"/>
        <rFont val="Arial"/>
        <family val="2"/>
      </rPr>
      <t>offset</t>
    </r>
    <r>
      <rPr>
        <sz val="10"/>
        <color indexed="12"/>
        <rFont val="Arial"/>
        <family val="2"/>
      </rPr>
      <t>]:</t>
    </r>
  </si>
  <si>
    <t>angle in radians</t>
  </si>
  <si>
    <t>X for TCH &lt; 40</t>
  </si>
  <si>
    <t>e for TCH &gt; 50</t>
  </si>
  <si>
    <r>
      <t>Glidepath Angle [</t>
    </r>
    <r>
      <rPr>
        <b/>
        <sz val="11"/>
        <color indexed="10"/>
        <rFont val="Symbol"/>
        <family val="1"/>
      </rPr>
      <t>q</t>
    </r>
    <r>
      <rPr>
        <sz val="10"/>
        <rFont val="Arial"/>
        <family val="0"/>
      </rPr>
      <t>]:</t>
    </r>
  </si>
  <si>
    <t>TCH:</t>
  </si>
  <si>
    <t>LTP Elevation:</t>
  </si>
  <si>
    <r>
      <t>Value for [</t>
    </r>
    <r>
      <rPr>
        <b/>
        <sz val="10"/>
        <color indexed="10"/>
        <rFont val="Arial"/>
        <family val="2"/>
      </rPr>
      <t>e</t>
    </r>
    <r>
      <rPr>
        <sz val="10"/>
        <rFont val="Arial"/>
        <family val="0"/>
      </rPr>
      <t>]:</t>
    </r>
  </si>
  <si>
    <r>
      <t>Value for  [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>]:</t>
    </r>
  </si>
  <si>
    <t>e</t>
  </si>
  <si>
    <t>r</t>
  </si>
  <si>
    <t>ILS msl</t>
  </si>
  <si>
    <t>BaroVNAV msl</t>
  </si>
  <si>
    <t>ILS/LPV OCS MSL Height:</t>
  </si>
  <si>
    <t>Baro-VNAV OCS MSL Height: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</si>
</sst>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°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13">
    <font>
      <sz val="10"/>
      <name val="Arial"/>
      <family val="0"/>
    </font>
    <font>
      <sz val="10"/>
      <color indexed="12"/>
      <name val="Arial"/>
      <family val="2"/>
    </font>
    <font>
      <sz val="10"/>
      <color indexed="12"/>
      <name val="Symbol"/>
      <family val="1"/>
    </font>
    <font>
      <b/>
      <sz val="10"/>
      <color indexed="10"/>
      <name val="Arial"/>
      <family val="2"/>
    </font>
    <font>
      <b/>
      <sz val="12"/>
      <color indexed="10"/>
      <name val="Symbol"/>
      <family val="1"/>
    </font>
    <font>
      <b/>
      <vertAlign val="subscript"/>
      <sz val="10"/>
      <color indexed="10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8"/>
      <color indexed="4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2" fontId="10" fillId="2" borderId="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 applyProtection="1">
      <alignment/>
      <protection locked="0"/>
    </xf>
    <xf numFmtId="2" fontId="0" fillId="3" borderId="1" xfId="0" applyNumberFormat="1" applyFont="1" applyFill="1" applyBorder="1" applyAlignment="1" applyProtection="1">
      <alignment/>
      <protection locked="0"/>
    </xf>
    <xf numFmtId="4" fontId="0" fillId="3" borderId="1" xfId="0" applyNumberFormat="1" applyFont="1" applyFill="1" applyBorder="1" applyAlignment="1" applyProtection="1">
      <alignment/>
      <protection locked="0"/>
    </xf>
    <xf numFmtId="4" fontId="12" fillId="3" borderId="1" xfId="0" applyNumberFormat="1" applyFont="1" applyFill="1" applyBorder="1" applyAlignment="1" applyProtection="1">
      <alignment/>
      <protection locked="0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4" fontId="0" fillId="3" borderId="1" xfId="0" applyNumberFormat="1" applyFont="1" applyFill="1" applyBorder="1" applyAlignment="1" applyProtection="1">
      <alignment horizontal="right" vertical="center"/>
      <protection locked="0"/>
    </xf>
    <xf numFmtId="168" fontId="10" fillId="2" borderId="1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19</xdr:row>
      <xdr:rowOff>85725</xdr:rowOff>
    </xdr:from>
    <xdr:ext cx="2705100" cy="409575"/>
    <xdr:sp>
      <xdr:nvSpPr>
        <xdr:cNvPr id="1" name="TextBox 2"/>
        <xdr:cNvSpPr txBox="1">
          <a:spLocks noChangeArrowheads="1"/>
        </xdr:cNvSpPr>
      </xdr:nvSpPr>
      <xdr:spPr>
        <a:xfrm>
          <a:off x="342900" y="3581400"/>
          <a:ext cx="2705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of Offset GQS Width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2.0</a:t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2200275" cy="409575"/>
    <xdr:sp>
      <xdr:nvSpPr>
        <xdr:cNvPr id="2" name="TextBox 3"/>
        <xdr:cNvSpPr txBox="1">
          <a:spLocks noChangeArrowheads="1"/>
        </xdr:cNvSpPr>
      </xdr:nvSpPr>
      <xdr:spPr>
        <a:xfrm>
          <a:off x="542925" y="1628775"/>
          <a:ext cx="2200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 of GQS Height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 2.0</a:t>
          </a:r>
        </a:p>
      </xdr:txBody>
    </xdr:sp>
    <xdr:clientData/>
  </xdr:oneCellAnchor>
  <xdr:oneCellAnchor>
    <xdr:from>
      <xdr:col>1</xdr:col>
      <xdr:colOff>476250</xdr:colOff>
      <xdr:row>0</xdr:row>
      <xdr:rowOff>38100</xdr:rowOff>
    </xdr:from>
    <xdr:ext cx="1952625" cy="333375"/>
    <xdr:sp>
      <xdr:nvSpPr>
        <xdr:cNvPr id="3" name="TextBox 4"/>
        <xdr:cNvSpPr txBox="1">
          <a:spLocks noChangeArrowheads="1"/>
        </xdr:cNvSpPr>
      </xdr:nvSpPr>
      <xdr:spPr>
        <a:xfrm>
          <a:off x="800100" y="38100"/>
          <a:ext cx="1952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sng" baseline="0">
              <a:solidFill>
                <a:srgbClr val="3366FF"/>
              </a:solidFill>
              <a:latin typeface="Arial"/>
              <a:ea typeface="Arial"/>
              <a:cs typeface="Arial"/>
            </a:rPr>
            <a:t>GQS Calculations</a:t>
          </a:r>
        </a:p>
      </xdr:txBody>
    </xdr:sp>
    <xdr:clientData/>
  </xdr:oneCellAnchor>
  <xdr:twoCellAnchor>
    <xdr:from>
      <xdr:col>3</xdr:col>
      <xdr:colOff>171450</xdr:colOff>
      <xdr:row>4</xdr:row>
      <xdr:rowOff>152400</xdr:rowOff>
    </xdr:from>
    <xdr:to>
      <xdr:col>13</xdr:col>
      <xdr:colOff>533400</xdr:colOff>
      <xdr:row>15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828675"/>
          <a:ext cx="40576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32"/>
  <sheetViews>
    <sheetView showGridLines="0" showRowColHeaders="0" tabSelected="1" showOutlineSymbols="0" workbookViewId="0" topLeftCell="A1">
      <selection activeCell="C13" sqref="C13"/>
    </sheetView>
  </sheetViews>
  <sheetFormatPr defaultColWidth="9.140625" defaultRowHeight="12.75"/>
  <cols>
    <col min="1" max="1" width="4.8515625" style="0" customWidth="1"/>
    <col min="2" max="2" width="28.8515625" style="1" customWidth="1"/>
    <col min="3" max="3" width="12.140625" style="0" bestFit="1" customWidth="1"/>
    <col min="4" max="4" width="9.7109375" style="0" customWidth="1"/>
    <col min="5" max="5" width="14.00390625" style="1" hidden="1" customWidth="1"/>
    <col min="6" max="6" width="9.140625" style="0" hidden="1" customWidth="1"/>
    <col min="7" max="8" width="0" style="0" hidden="1" customWidth="1"/>
  </cols>
  <sheetData>
    <row r="1" ht="12.75"/>
    <row r="2" ht="12.75"/>
    <row r="3" ht="12.75"/>
    <row r="4" spans="2:6" ht="15">
      <c r="B4" s="1" t="s">
        <v>16</v>
      </c>
      <c r="C4" s="9">
        <v>3</v>
      </c>
      <c r="E4" s="1" t="s">
        <v>13</v>
      </c>
      <c r="F4">
        <f>C4*PI()/180</f>
        <v>0.05235987755982988</v>
      </c>
    </row>
    <row r="5" spans="2:6" ht="12.75">
      <c r="B5" s="1" t="s">
        <v>17</v>
      </c>
      <c r="C5" s="10">
        <v>45</v>
      </c>
      <c r="E5" s="1" t="s">
        <v>14</v>
      </c>
      <c r="F5">
        <f>(40-C5)/TAN(F4)</f>
        <v>-95.40568343864106</v>
      </c>
    </row>
    <row r="6" spans="3:6" ht="15">
      <c r="C6" s="4"/>
      <c r="E6" s="1" t="s">
        <v>15</v>
      </c>
      <c r="F6">
        <f>C5-50</f>
        <v>-5</v>
      </c>
    </row>
    <row r="7" spans="2:3" ht="15.75">
      <c r="B7" s="1" t="s">
        <v>19</v>
      </c>
      <c r="C7" s="5">
        <f>IF(C5&gt;50,F6,0)</f>
        <v>0</v>
      </c>
    </row>
    <row r="8" spans="2:3" ht="15.75">
      <c r="B8" s="1" t="s">
        <v>20</v>
      </c>
      <c r="C8" s="5">
        <f>IF(C5&lt;40,F5,0)</f>
        <v>0</v>
      </c>
    </row>
    <row r="9" ht="15">
      <c r="C9" s="4"/>
    </row>
    <row r="10" ht="15">
      <c r="C10" s="4"/>
    </row>
    <row r="11" ht="15">
      <c r="C11" s="4"/>
    </row>
    <row r="12" ht="15">
      <c r="C12" s="4"/>
    </row>
    <row r="13" spans="2:3" ht="12.75">
      <c r="B13" s="3" t="s">
        <v>3</v>
      </c>
      <c r="C13" s="11">
        <v>2071.03</v>
      </c>
    </row>
    <row r="14" spans="2:3" ht="12.75">
      <c r="B14" s="1" t="s">
        <v>18</v>
      </c>
      <c r="C14" s="12">
        <v>417.65</v>
      </c>
    </row>
    <row r="15" ht="15">
      <c r="C15" s="6"/>
    </row>
    <row r="16" spans="3:8" ht="15.75">
      <c r="C16" s="16"/>
      <c r="G16">
        <f>20890537</f>
        <v>20890537</v>
      </c>
      <c r="H16" t="s">
        <v>22</v>
      </c>
    </row>
    <row r="17" spans="2:8" ht="15.75">
      <c r="B17" s="1" t="s">
        <v>25</v>
      </c>
      <c r="C17" s="15">
        <f>F17</f>
        <v>490.07631823793054</v>
      </c>
      <c r="E17" s="1" t="s">
        <v>23</v>
      </c>
      <c r="F17">
        <f>(G16+C14+C7)*COS(2*F4/3)/COS((C13-C8)/G16+2*F4/3)-G16</f>
        <v>490.07631823793054</v>
      </c>
      <c r="G17">
        <f>EXP(1)</f>
        <v>2.718281828459045</v>
      </c>
      <c r="H17" t="s">
        <v>21</v>
      </c>
    </row>
    <row r="18" spans="2:6" ht="15.75">
      <c r="B18" s="1" t="s">
        <v>26</v>
      </c>
      <c r="C18" s="15">
        <f>F18</f>
        <v>489.9735323116183</v>
      </c>
      <c r="E18" s="1" t="s">
        <v>24</v>
      </c>
      <c r="F18">
        <f>G17^((C13-C8)*TAN(2*F4/3)/G16)*(G16+C14+C7)-G16</f>
        <v>489.9735323116183</v>
      </c>
    </row>
    <row r="19" ht="15">
      <c r="C19" s="4"/>
    </row>
    <row r="20" ht="15">
      <c r="C20" s="4"/>
    </row>
    <row r="21" ht="15">
      <c r="C21" s="4"/>
    </row>
    <row r="22" ht="15">
      <c r="C22" s="4"/>
    </row>
    <row r="23" ht="15">
      <c r="C23" s="4"/>
    </row>
    <row r="24" spans="3:6" ht="15">
      <c r="C24" s="4"/>
      <c r="E24" s="1" t="s">
        <v>0</v>
      </c>
      <c r="F24">
        <f>C25*PI()/180</f>
        <v>0.05235987755982988</v>
      </c>
    </row>
    <row r="25" spans="2:6" ht="15.75">
      <c r="B25" s="3" t="s">
        <v>7</v>
      </c>
      <c r="C25" s="13">
        <v>3</v>
      </c>
      <c r="E25" s="1" t="s">
        <v>1</v>
      </c>
      <c r="F25">
        <f>SIN(F24)*(C27-C26)+F28</f>
        <v>565.5695518672383</v>
      </c>
    </row>
    <row r="26" spans="2:6" ht="12.75">
      <c r="B26" s="3" t="s">
        <v>6</v>
      </c>
      <c r="C26" s="14">
        <v>2100</v>
      </c>
      <c r="E26" s="1" t="s">
        <v>2</v>
      </c>
      <c r="F26">
        <f>C29*((COS(F24)*F25-F27)/(C27-SIN(F24)*F25))+F27</f>
        <v>482.37005751666356</v>
      </c>
    </row>
    <row r="27" spans="2:6" ht="12.75">
      <c r="B27" s="3" t="s">
        <v>5</v>
      </c>
      <c r="C27" s="14">
        <v>3200</v>
      </c>
      <c r="E27" s="1" t="s">
        <v>8</v>
      </c>
      <c r="F27">
        <f>C28/2+100</f>
        <v>175</v>
      </c>
    </row>
    <row r="28" spans="2:6" ht="12.75">
      <c r="B28" s="3" t="s">
        <v>4</v>
      </c>
      <c r="C28" s="14">
        <v>150</v>
      </c>
      <c r="E28" s="1" t="s">
        <v>9</v>
      </c>
      <c r="F28">
        <f>0.036*C27+392.8</f>
        <v>508</v>
      </c>
    </row>
    <row r="29" spans="2:6" ht="12.75">
      <c r="B29" s="3" t="s">
        <v>3</v>
      </c>
      <c r="C29" s="14">
        <v>2500</v>
      </c>
      <c r="E29" s="1" t="s">
        <v>10</v>
      </c>
      <c r="F29">
        <f>((F28-F27)/C27)*C29+F27</f>
        <v>435.15625</v>
      </c>
    </row>
    <row r="30" spans="2:3" ht="15">
      <c r="B30" s="3"/>
      <c r="C30" s="7"/>
    </row>
    <row r="31" spans="2:3" ht="15.75">
      <c r="B31" s="3" t="s">
        <v>12</v>
      </c>
      <c r="C31" s="8">
        <f>F26</f>
        <v>482.37005751666356</v>
      </c>
    </row>
    <row r="32" spans="2:3" ht="15.75">
      <c r="B32" s="2" t="s">
        <v>11</v>
      </c>
      <c r="C32" s="8">
        <f>F29</f>
        <v>435.15625</v>
      </c>
    </row>
  </sheetData>
  <sheetProtection password="ECBD" sheet="1" objects="1" scenarios="1" selectLockedCells="1"/>
  <printOptions/>
  <pageMargins left="0.75" right="0.75" top="1" bottom="1" header="0.5" footer="0.5"/>
  <pageSetup fitToHeight="1" fitToWidth="1" horizontalDpi="600" verticalDpi="600" orientation="landscape" scale="84" r:id="rId4"/>
  <drawing r:id="rId3"/>
  <legacyDrawing r:id="rId2"/>
  <oleObjects>
    <oleObject progId="CorelDRAW.Graphic.11" shapeId="18224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DOT/FAA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 NT Enterprise</dc:creator>
  <cp:keywords/>
  <dc:description/>
  <cp:lastModifiedBy>DOT/FAA</cp:lastModifiedBy>
  <cp:lastPrinted>2005-07-26T19:48:09Z</cp:lastPrinted>
  <dcterms:created xsi:type="dcterms:W3CDTF">2005-06-06T17:24:55Z</dcterms:created>
  <dcterms:modified xsi:type="dcterms:W3CDTF">2007-10-19T14:53:18Z</dcterms:modified>
  <cp:category/>
  <cp:version/>
  <cp:contentType/>
  <cp:contentStatus/>
</cp:coreProperties>
</file>