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<sst xmlns="http://schemas.openxmlformats.org/spreadsheetml/2006/main" count="96" uniqueCount="9">
  <si>
    <t>Week Ending</t>
  </si>
  <si>
    <t>Monthly Performance Price Index (MPPI)</t>
  </si>
  <si>
    <t>BPI =</t>
  </si>
  <si>
    <t>Base Price Index (BPI)</t>
  </si>
  <si>
    <t>Average Selling Prices Asphalt Cement US$/ST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</si>
  <si>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</si>
  <si>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</si>
  <si>
    <t>AZ PRA-GRCA 15(1) &amp; 12(3), HERMIT ROAD - SOUTH ENTRANCE</t>
  </si>
  <si>
    <t>AZ PRA-GRCA 15(1) &amp; 12(3), HERMIT ROAD - S. ENTRANCE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</si>
</sst>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55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Font="1" applyAlignment="1">
      <alignment/>
    </xf>
    <xf numFmtId="171" fontId="1" fillId="0" borderId="7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2" borderId="8" xfId="0" applyFill="1" applyBorder="1" applyAlignment="1">
      <alignment/>
    </xf>
    <xf numFmtId="2" fontId="0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2" fontId="0" fillId="0" borderId="4" xfId="0" applyNumberFormat="1" applyBorder="1" applyAlignment="1">
      <alignment/>
    </xf>
    <xf numFmtId="2" fontId="5" fillId="2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2" borderId="3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6" xfId="0" applyNumberFormat="1" applyBorder="1" applyAlignment="1">
      <alignment/>
    </xf>
    <xf numFmtId="2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2" fontId="0" fillId="2" borderId="16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1" fontId="5" fillId="2" borderId="12" xfId="0" applyNumberFormat="1" applyFont="1" applyFill="1" applyBorder="1" applyAlignment="1">
      <alignment/>
    </xf>
    <xf numFmtId="171" fontId="5" fillId="2" borderId="16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5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2" borderId="12" xfId="0" applyNumberFormat="1" applyFill="1" applyBorder="1" applyAlignment="1">
      <alignment/>
    </xf>
    <xf numFmtId="171" fontId="0" fillId="2" borderId="16" xfId="0" applyNumberFormat="1" applyFill="1" applyBorder="1" applyAlignment="1">
      <alignment/>
    </xf>
    <xf numFmtId="171" fontId="0" fillId="2" borderId="17" xfId="0" applyNumberFormat="1" applyFill="1" applyBorder="1" applyAlignment="1">
      <alignment/>
    </xf>
    <xf numFmtId="171" fontId="0" fillId="2" borderId="9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2"/>
  <sheetViews>
    <sheetView tabSelected="1" workbookViewId="0" topLeftCell="A53">
      <selection activeCell="C72" sqref="C72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3.7109375" style="0" customWidth="1"/>
    <col min="6" max="6" width="8.7109375" style="0" customWidth="1"/>
  </cols>
  <sheetData>
    <row r="1" spans="2:5" ht="13.5" thickBot="1">
      <c r="B1" s="8" t="s">
        <v>7</v>
      </c>
      <c r="C1" s="9"/>
      <c r="D1" s="9"/>
      <c r="E1" s="9"/>
    </row>
    <row r="2" spans="2:6" ht="26.25" customHeight="1">
      <c r="B2" s="45" t="s">
        <v>0</v>
      </c>
      <c r="C2" s="43" t="s">
        <v>4</v>
      </c>
      <c r="D2" s="43" t="s">
        <v>1</v>
      </c>
      <c r="E2" s="47" t="s">
        <v>5</v>
      </c>
      <c r="F2" s="48"/>
    </row>
    <row r="3" spans="2:16" ht="15.75" customHeight="1" thickBot="1">
      <c r="B3" s="46"/>
      <c r="C3" s="44"/>
      <c r="D3" s="44"/>
      <c r="E3" s="10" t="s">
        <v>2</v>
      </c>
      <c r="F3" s="14">
        <f>BPI!D13</f>
        <v>322.0833333333333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 hidden="1">
      <c r="B4" s="4">
        <v>38779</v>
      </c>
      <c r="C4" s="5"/>
      <c r="D4" s="6"/>
      <c r="E4" s="51"/>
      <c r="F4" s="52"/>
    </row>
    <row r="5" spans="2:6" ht="12.75" hidden="1">
      <c r="B5" s="4">
        <f aca="true" t="shared" si="0" ref="B5:B60">B4+7</f>
        <v>38786</v>
      </c>
      <c r="C5" s="5"/>
      <c r="D5" s="6"/>
      <c r="E5" s="53"/>
      <c r="F5" s="54"/>
    </row>
    <row r="6" spans="2:6" ht="12.75" hidden="1">
      <c r="B6" s="4">
        <f t="shared" si="0"/>
        <v>38793</v>
      </c>
      <c r="C6" s="5"/>
      <c r="D6" s="6"/>
      <c r="E6" s="53"/>
      <c r="F6" s="54"/>
    </row>
    <row r="7" spans="2:6" ht="12.75" hidden="1">
      <c r="B7" s="4">
        <f t="shared" si="0"/>
        <v>38800</v>
      </c>
      <c r="C7" s="5"/>
      <c r="D7" s="6"/>
      <c r="E7" s="53"/>
      <c r="F7" s="54"/>
    </row>
    <row r="8" spans="2:6" ht="12.75">
      <c r="B8" s="4">
        <v>39403</v>
      </c>
      <c r="C8" s="15">
        <f>(290+330+290+350+300+350)/6</f>
        <v>318.3333333333333</v>
      </c>
      <c r="D8" s="22"/>
      <c r="E8" s="49"/>
      <c r="F8" s="50"/>
    </row>
    <row r="9" spans="2:6" ht="13.5" thickBot="1">
      <c r="B9" s="7">
        <f>B8+7</f>
        <v>39410</v>
      </c>
      <c r="C9" s="12">
        <f>(290+330+290+350+300+350)/6</f>
        <v>318.3333333333333</v>
      </c>
      <c r="D9" s="21">
        <f>SUM(C8:C9)/COUNTA(C8:C9)</f>
        <v>318.3333333333333</v>
      </c>
      <c r="E9" s="57">
        <f>D9/F$3</f>
        <v>0.9883570504527813</v>
      </c>
      <c r="F9" s="58"/>
    </row>
    <row r="10" spans="2:6" ht="12.75">
      <c r="B10" s="30">
        <f t="shared" si="0"/>
        <v>39417</v>
      </c>
      <c r="C10" s="33">
        <f>(290+330+290+350+300+350)/6</f>
        <v>318.3333333333333</v>
      </c>
      <c r="D10" s="18"/>
      <c r="E10" s="51"/>
      <c r="F10" s="55"/>
    </row>
    <row r="11" spans="2:6" ht="12.75">
      <c r="B11" s="31">
        <f t="shared" si="0"/>
        <v>39424</v>
      </c>
      <c r="C11" s="34">
        <f>(290+320+290+350+310+350)/6</f>
        <v>318.3333333333333</v>
      </c>
      <c r="D11" s="6"/>
      <c r="E11" s="53"/>
      <c r="F11" s="56"/>
    </row>
    <row r="12" spans="2:11" ht="12.75">
      <c r="B12" s="31">
        <f t="shared" si="0"/>
        <v>39431</v>
      </c>
      <c r="C12" s="34">
        <f aca="true" t="shared" si="1" ref="C12:C18">(290+320+305+350+310+350)/6</f>
        <v>320.8333333333333</v>
      </c>
      <c r="D12" s="24"/>
      <c r="E12" s="59"/>
      <c r="F12" s="60"/>
      <c r="K12" s="23"/>
    </row>
    <row r="13" spans="2:10" ht="13.5" thickBot="1">
      <c r="B13" s="32">
        <f>B12+7</f>
        <v>39438</v>
      </c>
      <c r="C13" s="34">
        <f t="shared" si="1"/>
        <v>320.8333333333333</v>
      </c>
      <c r="D13" s="21">
        <f>SUM(C10:C13)/COUNTA(C10:C13)</f>
        <v>319.5833333333333</v>
      </c>
      <c r="E13" s="57">
        <f>D13/F$3</f>
        <v>0.9922380336351876</v>
      </c>
      <c r="F13" s="58"/>
      <c r="J13" t="s">
        <v>6</v>
      </c>
    </row>
    <row r="14" spans="2:7" ht="12.75">
      <c r="B14" s="16">
        <f t="shared" si="0"/>
        <v>39445</v>
      </c>
      <c r="C14" s="35">
        <f t="shared" si="1"/>
        <v>320.8333333333333</v>
      </c>
      <c r="D14" s="18"/>
      <c r="E14" s="51"/>
      <c r="F14" s="55"/>
      <c r="G14" t="s">
        <v>6</v>
      </c>
    </row>
    <row r="15" spans="2:9" ht="12.75">
      <c r="B15" s="4">
        <f t="shared" si="0"/>
        <v>39452</v>
      </c>
      <c r="C15" s="11">
        <f t="shared" si="1"/>
        <v>320.8333333333333</v>
      </c>
      <c r="D15" s="6"/>
      <c r="E15" s="53"/>
      <c r="F15" s="56"/>
      <c r="I15" t="s">
        <v>6</v>
      </c>
    </row>
    <row r="16" spans="2:7" ht="12.75">
      <c r="B16" s="4">
        <f t="shared" si="0"/>
        <v>39459</v>
      </c>
      <c r="C16" s="11">
        <f t="shared" si="1"/>
        <v>320.8333333333333</v>
      </c>
      <c r="D16" s="6"/>
      <c r="E16" s="53"/>
      <c r="F16" s="56"/>
      <c r="G16" t="s">
        <v>6</v>
      </c>
    </row>
    <row r="17" spans="2:8" ht="12.75">
      <c r="B17" s="4">
        <f t="shared" si="0"/>
        <v>39466</v>
      </c>
      <c r="C17" s="11">
        <f t="shared" si="1"/>
        <v>320.8333333333333</v>
      </c>
      <c r="D17" s="24"/>
      <c r="E17" s="59"/>
      <c r="F17" s="60"/>
      <c r="H17" t="s">
        <v>6</v>
      </c>
    </row>
    <row r="18" spans="2:9" ht="13.5" thickBot="1">
      <c r="B18" s="4">
        <f>B17+7</f>
        <v>39473</v>
      </c>
      <c r="C18" s="21">
        <f t="shared" si="1"/>
        <v>320.8333333333333</v>
      </c>
      <c r="D18" s="21">
        <f>SUM(C15:C18)/COUNTA(C15:C18)</f>
        <v>320.8333333333333</v>
      </c>
      <c r="E18" s="57">
        <f>D18/F$3</f>
        <v>0.9961190168175937</v>
      </c>
      <c r="F18" s="58"/>
      <c r="G18" t="s">
        <v>6</v>
      </c>
      <c r="H18" t="s">
        <v>6</v>
      </c>
      <c r="I18" s="26" t="s">
        <v>6</v>
      </c>
    </row>
    <row r="19" spans="2:9" ht="12.75">
      <c r="B19" s="16">
        <f t="shared" si="0"/>
        <v>39480</v>
      </c>
      <c r="C19" s="34">
        <f>(290+320+310+350+320+360)/6</f>
        <v>325</v>
      </c>
      <c r="D19" s="18"/>
      <c r="E19" s="51"/>
      <c r="F19" s="55"/>
      <c r="I19" t="s">
        <v>6</v>
      </c>
    </row>
    <row r="20" spans="2:9" ht="12.75">
      <c r="B20" s="4">
        <f t="shared" si="0"/>
        <v>39487</v>
      </c>
      <c r="C20" s="11">
        <f>(290+320+305+350+325+360)/6</f>
        <v>325</v>
      </c>
      <c r="D20" s="6"/>
      <c r="E20" s="53"/>
      <c r="F20" s="56"/>
      <c r="I20" t="s">
        <v>6</v>
      </c>
    </row>
    <row r="21" spans="2:11" ht="12.75">
      <c r="B21" s="4">
        <f t="shared" si="0"/>
        <v>39494</v>
      </c>
      <c r="C21" s="11">
        <f>(290+320+305+350+325+360)/6</f>
        <v>325</v>
      </c>
      <c r="D21" s="25"/>
      <c r="E21" s="61"/>
      <c r="F21" s="62"/>
      <c r="K21" t="s">
        <v>6</v>
      </c>
    </row>
    <row r="22" spans="2:9" ht="13.5" thickBot="1">
      <c r="B22" s="7">
        <f>B21+7</f>
        <v>39501</v>
      </c>
      <c r="C22" s="21">
        <f>(290+320+305+350+325+360)/6</f>
        <v>325</v>
      </c>
      <c r="D22" s="21">
        <f>SUM(C19:C22)/COUNTA(C19:C22)</f>
        <v>325</v>
      </c>
      <c r="E22" s="57">
        <f>D22/F$3</f>
        <v>1.0090556274256146</v>
      </c>
      <c r="F22" s="58"/>
      <c r="I22" t="s">
        <v>6</v>
      </c>
    </row>
    <row r="23" spans="2:8" ht="12.75">
      <c r="B23" s="16">
        <f t="shared" si="0"/>
        <v>39508</v>
      </c>
      <c r="C23" s="34">
        <f>(290+320+305+350+325+360)/6</f>
        <v>325</v>
      </c>
      <c r="D23" s="18"/>
      <c r="E23" s="51"/>
      <c r="F23" s="55"/>
      <c r="H23" t="s">
        <v>6</v>
      </c>
    </row>
    <row r="24" spans="2:10" ht="12.75">
      <c r="B24" s="4">
        <f t="shared" si="0"/>
        <v>39515</v>
      </c>
      <c r="C24" s="11">
        <f>(290+320+305+350+325+360)/6</f>
        <v>325</v>
      </c>
      <c r="D24" s="6"/>
      <c r="E24" s="53"/>
      <c r="F24" s="56"/>
      <c r="I24" t="s">
        <v>6</v>
      </c>
      <c r="J24" t="s">
        <v>6</v>
      </c>
    </row>
    <row r="25" spans="2:9" ht="12.75">
      <c r="B25" s="4">
        <f t="shared" si="0"/>
        <v>39522</v>
      </c>
      <c r="C25" s="11">
        <f>(290+325+305+360+330+365)/6</f>
        <v>329.1666666666667</v>
      </c>
      <c r="D25" s="24"/>
      <c r="E25" s="59"/>
      <c r="F25" s="60"/>
      <c r="I25" t="s">
        <v>6</v>
      </c>
    </row>
    <row r="26" spans="2:10" ht="13.5" thickBot="1">
      <c r="B26" s="7">
        <f>B25+7</f>
        <v>39529</v>
      </c>
      <c r="C26" s="21">
        <f>(290+325+305+360+330+370)/6</f>
        <v>330</v>
      </c>
      <c r="D26" s="21">
        <f>SUM(C23:C26)/COUNTA(C23:C26)</f>
        <v>327.2916666666667</v>
      </c>
      <c r="E26" s="57">
        <f>D26/F$3</f>
        <v>1.016170763260026</v>
      </c>
      <c r="F26" s="58"/>
      <c r="I26" t="s">
        <v>6</v>
      </c>
      <c r="J26" t="s">
        <v>6</v>
      </c>
    </row>
    <row r="27" spans="2:10" ht="12.75">
      <c r="B27" s="16">
        <f t="shared" si="0"/>
        <v>39536</v>
      </c>
      <c r="C27" s="34">
        <f>(290+325+305+360+330+370)/6</f>
        <v>330</v>
      </c>
      <c r="D27" s="18"/>
      <c r="E27" s="51"/>
      <c r="F27" s="55"/>
      <c r="J27" t="s">
        <v>6</v>
      </c>
    </row>
    <row r="28" spans="2:9" ht="12.75">
      <c r="B28" s="4">
        <f t="shared" si="0"/>
        <v>39543</v>
      </c>
      <c r="C28" s="11">
        <f>(300+340+325+380+340+390)/6</f>
        <v>345.8333333333333</v>
      </c>
      <c r="D28" s="6"/>
      <c r="E28" s="53"/>
      <c r="F28" s="56"/>
      <c r="H28" t="s">
        <v>6</v>
      </c>
      <c r="I28" t="s">
        <v>6</v>
      </c>
    </row>
    <row r="29" spans="2:9" ht="12.75">
      <c r="B29" s="4">
        <f t="shared" si="0"/>
        <v>39550</v>
      </c>
      <c r="C29" s="11">
        <f>(300+340+330+380+355+400)/6</f>
        <v>350.8333333333333</v>
      </c>
      <c r="D29" s="6"/>
      <c r="E29" s="53"/>
      <c r="F29" s="56"/>
      <c r="I29" t="s">
        <v>6</v>
      </c>
    </row>
    <row r="30" spans="2:10" ht="12.75">
      <c r="B30" s="4">
        <f t="shared" si="0"/>
        <v>39557</v>
      </c>
      <c r="C30" s="11">
        <f>(310+350+330+400+355+400)/6</f>
        <v>357.5</v>
      </c>
      <c r="D30" s="24"/>
      <c r="E30" s="59"/>
      <c r="F30" s="60"/>
      <c r="H30" t="s">
        <v>6</v>
      </c>
      <c r="J30" t="s">
        <v>6</v>
      </c>
    </row>
    <row r="31" spans="2:9" ht="13.5" thickBot="1">
      <c r="B31" s="7">
        <f>B30+7</f>
        <v>39564</v>
      </c>
      <c r="C31" s="21">
        <f>(310+350+350+400+355+410)/6</f>
        <v>362.5</v>
      </c>
      <c r="D31" s="21">
        <f>SUM(C28:C31)/COUNTA(C28:C31)</f>
        <v>354.16666666666663</v>
      </c>
      <c r="E31" s="57">
        <f>D31/F$3</f>
        <v>1.0996119016817594</v>
      </c>
      <c r="F31" s="58"/>
      <c r="I31" t="s">
        <v>6</v>
      </c>
    </row>
    <row r="32" spans="2:10" ht="12.75">
      <c r="B32" s="16">
        <f t="shared" si="0"/>
        <v>39571</v>
      </c>
      <c r="C32" s="11">
        <f>(320+350+360+430+360+425)/6</f>
        <v>374.1666666666667</v>
      </c>
      <c r="D32" s="18"/>
      <c r="E32" s="51"/>
      <c r="F32" s="55"/>
      <c r="H32" t="s">
        <v>6</v>
      </c>
      <c r="J32" t="s">
        <v>6</v>
      </c>
    </row>
    <row r="33" spans="2:10" ht="12.75">
      <c r="B33" s="4">
        <f t="shared" si="0"/>
        <v>39578</v>
      </c>
      <c r="C33" s="11">
        <f>(330+400+375+445+370+450)/6</f>
        <v>395</v>
      </c>
      <c r="D33" s="6"/>
      <c r="E33" s="53"/>
      <c r="F33" s="56"/>
      <c r="J33" t="s">
        <v>6</v>
      </c>
    </row>
    <row r="34" spans="2:6" ht="12.75">
      <c r="B34" s="4">
        <f>B33+7</f>
        <v>39585</v>
      </c>
      <c r="C34" s="11">
        <f>(360+400+400+455+390+475)/6</f>
        <v>413.3333333333333</v>
      </c>
      <c r="D34" s="24"/>
      <c r="E34" s="59"/>
      <c r="F34" s="60"/>
    </row>
    <row r="35" spans="2:9" ht="13.5" thickBot="1">
      <c r="B35" s="7">
        <f>B34+7</f>
        <v>39592</v>
      </c>
      <c r="C35" s="21">
        <f>(360+450+425+500+390+500)/6</f>
        <v>437.5</v>
      </c>
      <c r="D35" s="21">
        <f>SUM(C32:C35)/COUNTA(C32:C35)</f>
        <v>405</v>
      </c>
      <c r="E35" s="57">
        <f>D35/F$3</f>
        <v>1.257438551099612</v>
      </c>
      <c r="F35" s="58"/>
      <c r="I35" t="s">
        <v>6</v>
      </c>
    </row>
    <row r="36" spans="2:10" ht="12.75">
      <c r="B36" s="4">
        <f t="shared" si="0"/>
        <v>39599</v>
      </c>
      <c r="C36" s="11">
        <f>(400+450+425+525+400+525)/6</f>
        <v>454.1666666666667</v>
      </c>
      <c r="D36" s="6"/>
      <c r="E36" s="53"/>
      <c r="F36" s="56"/>
      <c r="H36" t="s">
        <v>6</v>
      </c>
      <c r="I36" t="s">
        <v>6</v>
      </c>
      <c r="J36" t="s">
        <v>6</v>
      </c>
    </row>
    <row r="37" spans="2:9" ht="12.75">
      <c r="B37" s="4">
        <f t="shared" si="0"/>
        <v>39606</v>
      </c>
      <c r="C37" s="11">
        <f>(400+450+460+550+420+550)/6</f>
        <v>471.6666666666667</v>
      </c>
      <c r="D37" s="6"/>
      <c r="E37" s="53"/>
      <c r="F37" s="56"/>
      <c r="I37" t="s">
        <v>6</v>
      </c>
    </row>
    <row r="38" spans="2:9" ht="12.75">
      <c r="B38" s="4">
        <f t="shared" si="0"/>
        <v>39613</v>
      </c>
      <c r="C38" s="11">
        <f>(400+450+460+550+420+600)/6</f>
        <v>480</v>
      </c>
      <c r="D38" s="6"/>
      <c r="E38" s="53"/>
      <c r="F38" s="56"/>
      <c r="H38" t="s">
        <v>6</v>
      </c>
      <c r="I38" t="s">
        <v>6</v>
      </c>
    </row>
    <row r="39" spans="2:6" ht="13.5" thickBot="1">
      <c r="B39" s="4">
        <f t="shared" si="0"/>
        <v>39620</v>
      </c>
      <c r="C39" s="11">
        <f>(400+450+460+550+420+625)/6</f>
        <v>484.1666666666667</v>
      </c>
      <c r="D39" s="21">
        <f>SUM(C36:C39)/COUNTA(C36:C39)</f>
        <v>472.50000000000006</v>
      </c>
      <c r="E39" s="57">
        <f>D39/F$3</f>
        <v>1.4670116429495474</v>
      </c>
      <c r="F39" s="58"/>
    </row>
    <row r="40" spans="2:9" ht="12.75">
      <c r="B40" s="16">
        <f t="shared" si="0"/>
        <v>39627</v>
      </c>
      <c r="C40" s="35">
        <f>(425+475+460+575+420+650)/6</f>
        <v>500.8333333333333</v>
      </c>
      <c r="D40" s="18"/>
      <c r="E40" s="51"/>
      <c r="F40" s="55"/>
      <c r="I40" t="s">
        <v>6</v>
      </c>
    </row>
    <row r="41" spans="2:10" ht="12.75">
      <c r="B41" s="4">
        <f t="shared" si="0"/>
        <v>39634</v>
      </c>
      <c r="C41" s="11">
        <f>(425+500+460+625+420+675)/6</f>
        <v>517.5</v>
      </c>
      <c r="D41" s="6"/>
      <c r="E41" s="53"/>
      <c r="F41" s="56"/>
      <c r="J41" t="s">
        <v>6</v>
      </c>
    </row>
    <row r="42" spans="2:9" ht="12.75">
      <c r="B42" s="4">
        <f t="shared" si="0"/>
        <v>39641</v>
      </c>
      <c r="C42" s="11">
        <f>(550+700+575+630+550+675)/6</f>
        <v>613.3333333333334</v>
      </c>
      <c r="D42" s="6"/>
      <c r="E42" s="53"/>
      <c r="F42" s="56"/>
      <c r="I42" t="s">
        <v>6</v>
      </c>
    </row>
    <row r="43" spans="2:10" ht="12.75">
      <c r="B43" s="4">
        <f t="shared" si="0"/>
        <v>39648</v>
      </c>
      <c r="C43" s="11">
        <f>(600+725+600+630+575+675)/6</f>
        <v>634.1666666666666</v>
      </c>
      <c r="D43" s="24"/>
      <c r="E43" s="59"/>
      <c r="F43" s="60"/>
      <c r="H43" t="s">
        <v>6</v>
      </c>
      <c r="I43" t="s">
        <v>6</v>
      </c>
      <c r="J43" t="s">
        <v>6</v>
      </c>
    </row>
    <row r="44" spans="2:9" ht="13.5" thickBot="1">
      <c r="B44" s="7">
        <f>B43+7</f>
        <v>39655</v>
      </c>
      <c r="C44" s="21">
        <f>(625+725+600+630+580+675)/6</f>
        <v>639.1666666666666</v>
      </c>
      <c r="D44" s="21">
        <f>SUM(C41:C44)/COUNTA(C41:C44)</f>
        <v>601.0416666666666</v>
      </c>
      <c r="E44" s="57">
        <f>D44/F$3</f>
        <v>1.8661060802069858</v>
      </c>
      <c r="F44" s="58"/>
      <c r="I44" t="s">
        <v>6</v>
      </c>
    </row>
    <row r="45" spans="2:10" ht="12.75">
      <c r="B45" s="16">
        <f t="shared" si="0"/>
        <v>39662</v>
      </c>
      <c r="C45" s="35">
        <f>(650+725+620+750+580+850)/6</f>
        <v>695.8333333333334</v>
      </c>
      <c r="D45" s="18"/>
      <c r="E45" s="51"/>
      <c r="F45" s="55"/>
      <c r="H45" t="s">
        <v>6</v>
      </c>
      <c r="J45" t="s">
        <v>6</v>
      </c>
    </row>
    <row r="46" spans="2:9" ht="12.75">
      <c r="B46" s="4">
        <f t="shared" si="0"/>
        <v>39669</v>
      </c>
      <c r="C46" s="11">
        <f>(650+725+625+775+725+865)/6</f>
        <v>727.5</v>
      </c>
      <c r="D46" s="6"/>
      <c r="E46" s="53"/>
      <c r="F46" s="56"/>
      <c r="I46" t="s">
        <v>6</v>
      </c>
    </row>
    <row r="47" spans="2:9" ht="12.75">
      <c r="B47" s="4">
        <f t="shared" si="0"/>
        <v>39676</v>
      </c>
      <c r="C47" s="11">
        <f>(650+725+650+850+725+865)/6</f>
        <v>744.1666666666666</v>
      </c>
      <c r="D47" s="24"/>
      <c r="E47" s="59"/>
      <c r="F47" s="60"/>
      <c r="I47" t="s">
        <v>6</v>
      </c>
    </row>
    <row r="48" spans="2:10" ht="13.5" thickBot="1">
      <c r="B48" s="7">
        <f>B47+7</f>
        <v>39683</v>
      </c>
      <c r="C48" s="11">
        <f>(650+725+650+850+750+865)/6</f>
        <v>748.3333333333334</v>
      </c>
      <c r="D48" s="21">
        <f>SUM(C45:C48)/COUNTA(C45:C48)</f>
        <v>728.9583333333334</v>
      </c>
      <c r="E48" s="57">
        <f>D48/F$3</f>
        <v>2.2632600258732216</v>
      </c>
      <c r="F48" s="58"/>
      <c r="I48" t="s">
        <v>6</v>
      </c>
      <c r="J48" t="s">
        <v>6</v>
      </c>
    </row>
    <row r="49" spans="2:9" ht="12.75">
      <c r="B49" s="30">
        <f t="shared" si="0"/>
        <v>39690</v>
      </c>
      <c r="C49" s="35">
        <f>(650+725+650+850+750+865)/6</f>
        <v>748.3333333333334</v>
      </c>
      <c r="D49" s="36"/>
      <c r="E49" s="51"/>
      <c r="F49" s="55"/>
      <c r="H49" t="s">
        <v>6</v>
      </c>
      <c r="I49" t="s">
        <v>6</v>
      </c>
    </row>
    <row r="50" spans="2:9" ht="12.75">
      <c r="B50" s="31">
        <f t="shared" si="0"/>
        <v>39697</v>
      </c>
      <c r="C50" s="11">
        <f>(650+725+650+775+750+875)/6</f>
        <v>737.5</v>
      </c>
      <c r="D50" s="37"/>
      <c r="E50" s="53"/>
      <c r="F50" s="56"/>
      <c r="I50" t="s">
        <v>6</v>
      </c>
    </row>
    <row r="51" spans="2:8" ht="12.75">
      <c r="B51" s="31">
        <f t="shared" si="0"/>
        <v>39704</v>
      </c>
      <c r="C51" s="11">
        <f>(650+700+650+775+750+875)/6</f>
        <v>733.3333333333334</v>
      </c>
      <c r="D51" s="38"/>
      <c r="E51" s="59"/>
      <c r="F51" s="60"/>
      <c r="H51" t="s">
        <v>6</v>
      </c>
    </row>
    <row r="52" spans="2:9" ht="13.5" thickBot="1">
      <c r="B52" s="32">
        <f>B51+7</f>
        <v>39711</v>
      </c>
      <c r="C52" s="11">
        <f>(650+690+625+775+725+875)/6</f>
        <v>723.3333333333334</v>
      </c>
      <c r="D52" s="21">
        <f>SUM(C49:C52)/COUNTA(C49:C52)</f>
        <v>735.6250000000001</v>
      </c>
      <c r="E52" s="57">
        <f>D52/F$3</f>
        <v>2.283958602846055</v>
      </c>
      <c r="F52" s="58"/>
      <c r="I52" t="s">
        <v>6</v>
      </c>
    </row>
    <row r="53" spans="2:10" ht="12.75">
      <c r="B53" s="30">
        <f t="shared" si="0"/>
        <v>39718</v>
      </c>
      <c r="C53" s="35">
        <f>(625+675+625+775+725+875)/6</f>
        <v>716.6666666666666</v>
      </c>
      <c r="D53" s="36"/>
      <c r="E53" s="51"/>
      <c r="F53" s="55"/>
      <c r="J53" t="s">
        <v>6</v>
      </c>
    </row>
    <row r="54" spans="2:9" ht="12.75">
      <c r="B54" s="31">
        <f t="shared" si="0"/>
        <v>39725</v>
      </c>
      <c r="C54" s="11">
        <f>(600+675+625+775+725+875)/6</f>
        <v>712.5</v>
      </c>
      <c r="D54" s="37"/>
      <c r="E54" s="53"/>
      <c r="F54" s="56"/>
      <c r="H54" t="s">
        <v>6</v>
      </c>
      <c r="I54" t="s">
        <v>6</v>
      </c>
    </row>
    <row r="55" spans="2:9" ht="12.75">
      <c r="B55" s="31">
        <f t="shared" si="0"/>
        <v>39732</v>
      </c>
      <c r="C55" s="11">
        <f>(560+675+625+750+725+825)/6</f>
        <v>693.3333333333334</v>
      </c>
      <c r="D55" s="37"/>
      <c r="E55" s="53"/>
      <c r="F55" s="56"/>
      <c r="I55" t="s">
        <v>6</v>
      </c>
    </row>
    <row r="56" spans="2:10" ht="12.75">
      <c r="B56" s="31">
        <f t="shared" si="0"/>
        <v>39739</v>
      </c>
      <c r="C56" s="11">
        <f>(550+625+500+725+700+815)/6</f>
        <v>652.5</v>
      </c>
      <c r="D56" s="38"/>
      <c r="E56" s="59"/>
      <c r="F56" s="60"/>
      <c r="H56" t="s">
        <v>6</v>
      </c>
      <c r="J56" t="s">
        <v>6</v>
      </c>
    </row>
    <row r="57" spans="2:9" ht="13.5" thickBot="1">
      <c r="B57" s="32">
        <f>B56+7</f>
        <v>39746</v>
      </c>
      <c r="C57" s="11">
        <f>(550+625+500+725+700+815)/6</f>
        <v>652.5</v>
      </c>
      <c r="D57" s="21">
        <f>SUM(C54:C57)/COUNTA(C54:C57)</f>
        <v>677.7083333333334</v>
      </c>
      <c r="E57" s="57">
        <f>D57/F$3</f>
        <v>2.1041397153945667</v>
      </c>
      <c r="F57" s="58"/>
      <c r="I57" t="s">
        <v>6</v>
      </c>
    </row>
    <row r="58" spans="2:8" ht="12.75">
      <c r="B58" s="30">
        <f t="shared" si="0"/>
        <v>39753</v>
      </c>
      <c r="C58" s="35">
        <f>(550+625+500+725+700+810)/6</f>
        <v>651.6666666666666</v>
      </c>
      <c r="D58" s="36"/>
      <c r="E58" s="51"/>
      <c r="F58" s="55"/>
      <c r="H58" t="s">
        <v>6</v>
      </c>
    </row>
    <row r="59" spans="2:9" ht="12.75">
      <c r="B59" s="31">
        <f t="shared" si="0"/>
        <v>39760</v>
      </c>
      <c r="C59" s="11">
        <f>(550+625+500+650+675+750)/6</f>
        <v>625</v>
      </c>
      <c r="D59" s="37"/>
      <c r="E59" s="53"/>
      <c r="F59" s="56"/>
      <c r="I59" t="s">
        <v>6</v>
      </c>
    </row>
    <row r="60" spans="2:9" ht="12.75">
      <c r="B60" s="31">
        <f t="shared" si="0"/>
        <v>39767</v>
      </c>
      <c r="C60" s="11">
        <f>(550+625+500+650+620+750)/6</f>
        <v>615.8333333333334</v>
      </c>
      <c r="D60" s="38"/>
      <c r="E60" s="59"/>
      <c r="F60" s="60"/>
      <c r="H60" t="s">
        <v>6</v>
      </c>
      <c r="I60" t="s">
        <v>6</v>
      </c>
    </row>
    <row r="61" spans="2:8" ht="13.5" thickBot="1">
      <c r="B61" s="32">
        <f>B60+7</f>
        <v>39774</v>
      </c>
      <c r="C61" s="11">
        <f>(550+625+500+650+620+725)/6</f>
        <v>611.6666666666666</v>
      </c>
      <c r="D61" s="21">
        <f>SUM(C58:C61)/COUNTA(C58:C61)</f>
        <v>626.0416666666666</v>
      </c>
      <c r="E61" s="57">
        <f>D61/F$3</f>
        <v>1.9437257438551099</v>
      </c>
      <c r="F61" s="58"/>
      <c r="H61" t="s">
        <v>6</v>
      </c>
    </row>
    <row r="62" spans="2:10" ht="12.75">
      <c r="B62" s="30">
        <f aca="true" t="shared" si="2" ref="B62:B91">B61+7</f>
        <v>39781</v>
      </c>
      <c r="C62" s="35">
        <f>(550+625+500+650+620+725)/6</f>
        <v>611.6666666666666</v>
      </c>
      <c r="D62" s="36"/>
      <c r="E62" s="51"/>
      <c r="F62" s="55"/>
      <c r="I62" t="s">
        <v>6</v>
      </c>
      <c r="J62" t="s">
        <v>6</v>
      </c>
    </row>
    <row r="63" spans="2:9" ht="12.75">
      <c r="B63" s="31">
        <f t="shared" si="2"/>
        <v>39788</v>
      </c>
      <c r="C63" s="11">
        <f>(537+610+500+575+600+650)/6</f>
        <v>578.6666666666666</v>
      </c>
      <c r="D63" s="37"/>
      <c r="E63" s="53"/>
      <c r="F63" s="56"/>
      <c r="I63" t="s">
        <v>6</v>
      </c>
    </row>
    <row r="64" spans="2:6" ht="12.75">
      <c r="B64" s="31">
        <f t="shared" si="2"/>
        <v>39795</v>
      </c>
      <c r="C64" s="11">
        <f>(537+610+500+575+600+650)/6</f>
        <v>578.6666666666666</v>
      </c>
      <c r="D64" s="38"/>
      <c r="E64" s="59"/>
      <c r="F64" s="60"/>
    </row>
    <row r="65" spans="2:9" ht="12.75">
      <c r="B65" s="31">
        <f t="shared" si="2"/>
        <v>39802</v>
      </c>
      <c r="C65" s="11">
        <f>(537+610+490+575+600+650)/6</f>
        <v>577</v>
      </c>
      <c r="D65" s="37"/>
      <c r="E65" s="53"/>
      <c r="F65" s="56"/>
      <c r="I65" t="s">
        <v>6</v>
      </c>
    </row>
    <row r="66" spans="2:9" ht="13.5" thickBot="1">
      <c r="B66" s="32">
        <f>B65+7</f>
        <v>39809</v>
      </c>
      <c r="C66" s="21">
        <f>(537+610+490+575+600+650)/6</f>
        <v>577</v>
      </c>
      <c r="D66" s="21">
        <f>SUM(C63:C66)/COUNTA(C63:C66)</f>
        <v>577.8333333333333</v>
      </c>
      <c r="E66" s="57">
        <f>D66/F$3</f>
        <v>1.7940491591203103</v>
      </c>
      <c r="F66" s="58"/>
      <c r="I66" t="s">
        <v>6</v>
      </c>
    </row>
    <row r="67" spans="2:10" ht="12.75">
      <c r="B67" s="30">
        <f t="shared" si="2"/>
        <v>39816</v>
      </c>
      <c r="C67" s="35">
        <f>(525+600+450+575+515+650)/6</f>
        <v>552.5</v>
      </c>
      <c r="D67" s="36"/>
      <c r="E67" s="51"/>
      <c r="F67" s="55"/>
      <c r="J67" t="s">
        <v>6</v>
      </c>
    </row>
    <row r="68" spans="2:6" ht="12.75">
      <c r="B68" s="31">
        <f t="shared" si="2"/>
        <v>39823</v>
      </c>
      <c r="C68" s="11">
        <f>(525+600+450+525+515+650)/6</f>
        <v>544.1666666666666</v>
      </c>
      <c r="D68" s="37"/>
      <c r="E68" s="41"/>
      <c r="F68" s="37"/>
    </row>
    <row r="69" spans="2:10" ht="12.75">
      <c r="B69" s="31">
        <f t="shared" si="2"/>
        <v>39830</v>
      </c>
      <c r="C69" s="11">
        <f>(450+600+400+525+515+575)/6</f>
        <v>510.8333333333333</v>
      </c>
      <c r="D69" s="37"/>
      <c r="E69" s="41"/>
      <c r="F69" s="37"/>
      <c r="I69" t="s">
        <v>6</v>
      </c>
      <c r="J69" t="s">
        <v>6</v>
      </c>
    </row>
    <row r="70" spans="2:9" ht="13.5" thickBot="1">
      <c r="B70" s="32">
        <f t="shared" si="2"/>
        <v>39837</v>
      </c>
      <c r="C70" s="11">
        <f>(450+600+400+525+515+575)/6</f>
        <v>510.8333333333333</v>
      </c>
      <c r="D70" s="21">
        <f>SUM(C67:C70)/COUNTA(C67:C70)</f>
        <v>529.5833333333333</v>
      </c>
      <c r="E70" s="57">
        <f>D70/F$3</f>
        <v>1.6442432082794307</v>
      </c>
      <c r="F70" s="58"/>
      <c r="I70" t="s">
        <v>6</v>
      </c>
    </row>
    <row r="71" spans="2:6" ht="12.75">
      <c r="B71" s="16">
        <f t="shared" si="2"/>
        <v>39844</v>
      </c>
      <c r="C71" s="35">
        <f>(450+600+400+525+515+575)/6</f>
        <v>510.8333333333333</v>
      </c>
      <c r="D71" s="18"/>
      <c r="E71" s="42"/>
      <c r="F71" s="36"/>
    </row>
    <row r="72" spans="2:9" ht="12.75">
      <c r="B72" s="4">
        <f t="shared" si="2"/>
        <v>39851</v>
      </c>
      <c r="C72" s="11">
        <f>(450+600+400+525+470+575)/6</f>
        <v>503.3333333333333</v>
      </c>
      <c r="D72" s="6"/>
      <c r="E72" s="41"/>
      <c r="F72" s="37"/>
      <c r="I72" t="s">
        <v>6</v>
      </c>
    </row>
    <row r="73" spans="2:6" ht="12.75">
      <c r="B73" s="4">
        <f t="shared" si="2"/>
        <v>39858</v>
      </c>
      <c r="C73" s="5"/>
      <c r="D73" s="6"/>
      <c r="E73" s="41"/>
      <c r="F73" s="37"/>
    </row>
    <row r="74" spans="2:8" ht="13.5" thickBot="1">
      <c r="B74" s="7">
        <f t="shared" si="2"/>
        <v>39865</v>
      </c>
      <c r="C74" s="39"/>
      <c r="D74" s="39"/>
      <c r="E74" s="63"/>
      <c r="F74" s="64"/>
      <c r="H74" t="s">
        <v>6</v>
      </c>
    </row>
    <row r="75" spans="2:9" ht="12.75">
      <c r="B75" s="16">
        <f t="shared" si="2"/>
        <v>39872</v>
      </c>
      <c r="C75" s="40"/>
      <c r="D75" s="18"/>
      <c r="E75" s="42"/>
      <c r="F75" s="36"/>
      <c r="I75" t="s">
        <v>6</v>
      </c>
    </row>
    <row r="76" spans="2:6" ht="12.75">
      <c r="B76" s="4">
        <f t="shared" si="2"/>
        <v>39879</v>
      </c>
      <c r="C76" s="5"/>
      <c r="D76" s="6"/>
      <c r="E76" s="41"/>
      <c r="F76" s="37"/>
    </row>
    <row r="77" spans="2:6" ht="12.75">
      <c r="B77" s="4">
        <f t="shared" si="2"/>
        <v>39886</v>
      </c>
      <c r="C77" s="5"/>
      <c r="D77" s="6"/>
      <c r="E77" s="41"/>
      <c r="F77" s="37"/>
    </row>
    <row r="78" spans="2:6" ht="13.5" thickBot="1">
      <c r="B78" s="7">
        <f t="shared" si="2"/>
        <v>39893</v>
      </c>
      <c r="C78" s="39"/>
      <c r="D78" s="39"/>
      <c r="E78" s="63"/>
      <c r="F78" s="64"/>
    </row>
    <row r="79" spans="2:6" ht="12.75">
      <c r="B79" s="16">
        <f t="shared" si="2"/>
        <v>39900</v>
      </c>
      <c r="C79" s="40"/>
      <c r="D79" s="18"/>
      <c r="E79" s="42"/>
      <c r="F79" s="36"/>
    </row>
    <row r="80" spans="2:10" ht="12.75">
      <c r="B80" s="4">
        <f t="shared" si="2"/>
        <v>39907</v>
      </c>
      <c r="C80" s="5"/>
      <c r="D80" s="6"/>
      <c r="E80" s="41"/>
      <c r="F80" s="37"/>
      <c r="J80" t="s">
        <v>6</v>
      </c>
    </row>
    <row r="81" spans="2:6" ht="12.75">
      <c r="B81" s="4">
        <f t="shared" si="2"/>
        <v>39914</v>
      </c>
      <c r="C81" s="5"/>
      <c r="D81" s="6"/>
      <c r="E81" s="41"/>
      <c r="F81" s="37"/>
    </row>
    <row r="82" spans="2:6" ht="12.75">
      <c r="B82" s="4">
        <f t="shared" si="2"/>
        <v>39921</v>
      </c>
      <c r="C82" s="5"/>
      <c r="D82" s="6"/>
      <c r="E82" s="41"/>
      <c r="F82" s="37"/>
    </row>
    <row r="83" spans="2:6" ht="13.5" thickBot="1">
      <c r="B83" s="7">
        <f t="shared" si="2"/>
        <v>39928</v>
      </c>
      <c r="C83" s="39"/>
      <c r="D83" s="39"/>
      <c r="E83" s="63"/>
      <c r="F83" s="64"/>
    </row>
    <row r="84" spans="2:6" ht="12.75">
      <c r="B84" s="16">
        <f t="shared" si="2"/>
        <v>39935</v>
      </c>
      <c r="C84" s="40"/>
      <c r="D84" s="18"/>
      <c r="E84" s="42"/>
      <c r="F84" s="36"/>
    </row>
    <row r="85" spans="2:6" ht="12.75">
      <c r="B85" s="4">
        <f t="shared" si="2"/>
        <v>39942</v>
      </c>
      <c r="C85" s="5"/>
      <c r="D85" s="6"/>
      <c r="E85" s="41"/>
      <c r="F85" s="37"/>
    </row>
    <row r="86" spans="2:6" ht="12.75">
      <c r="B86" s="4">
        <f t="shared" si="2"/>
        <v>39949</v>
      </c>
      <c r="C86" s="5"/>
      <c r="D86" s="6"/>
      <c r="E86" s="41"/>
      <c r="F86" s="37"/>
    </row>
    <row r="87" spans="2:6" ht="13.5" thickBot="1">
      <c r="B87" s="7">
        <f t="shared" si="2"/>
        <v>39956</v>
      </c>
      <c r="C87" s="39"/>
      <c r="D87" s="39"/>
      <c r="E87" s="63"/>
      <c r="F87" s="64"/>
    </row>
    <row r="88" spans="2:6" ht="12.75">
      <c r="B88" s="4">
        <f t="shared" si="2"/>
        <v>39963</v>
      </c>
      <c r="C88" s="40"/>
      <c r="D88" s="18"/>
      <c r="E88" s="42"/>
      <c r="F88" s="36"/>
    </row>
    <row r="89" spans="2:6" ht="12.75">
      <c r="B89" s="4">
        <f t="shared" si="2"/>
        <v>39970</v>
      </c>
      <c r="C89" s="5"/>
      <c r="D89" s="6"/>
      <c r="E89" s="41"/>
      <c r="F89" s="37"/>
    </row>
    <row r="90" spans="2:6" ht="12.75">
      <c r="B90" s="4">
        <f t="shared" si="2"/>
        <v>39977</v>
      </c>
      <c r="C90" s="5"/>
      <c r="D90" s="6"/>
      <c r="E90" s="41"/>
      <c r="F90" s="37"/>
    </row>
    <row r="91" spans="2:6" ht="12.75">
      <c r="B91" s="4">
        <f t="shared" si="2"/>
        <v>39984</v>
      </c>
      <c r="C91" s="5"/>
      <c r="D91" s="5"/>
      <c r="E91" s="65"/>
      <c r="F91" s="66"/>
    </row>
    <row r="92" spans="2:6" ht="12.75">
      <c r="B92" s="26"/>
      <c r="C92" s="26"/>
      <c r="D92" s="26"/>
      <c r="E92" s="26"/>
      <c r="F92" s="26"/>
    </row>
  </sheetData>
  <mergeCells count="74">
    <mergeCell ref="E87:F87"/>
    <mergeCell ref="E91:F91"/>
    <mergeCell ref="E70:F70"/>
    <mergeCell ref="E74:F74"/>
    <mergeCell ref="E78:F78"/>
    <mergeCell ref="E83:F83"/>
    <mergeCell ref="E66:F66"/>
    <mergeCell ref="E67:F67"/>
    <mergeCell ref="E60:F6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E40:F40"/>
    <mergeCell ref="E41:F41"/>
    <mergeCell ref="E42:F42"/>
    <mergeCell ref="E43:F43"/>
    <mergeCell ref="E36:F36"/>
    <mergeCell ref="E37:F37"/>
    <mergeCell ref="E38:F38"/>
    <mergeCell ref="E39:F39"/>
    <mergeCell ref="E17:F17"/>
    <mergeCell ref="E22:F22"/>
    <mergeCell ref="E26:F26"/>
    <mergeCell ref="E30:F30"/>
    <mergeCell ref="E28:F28"/>
    <mergeCell ref="E29:F29"/>
    <mergeCell ref="E18:F18"/>
    <mergeCell ref="E19:F19"/>
    <mergeCell ref="E20:F20"/>
    <mergeCell ref="E21:F21"/>
    <mergeCell ref="E33:F33"/>
    <mergeCell ref="E34:F34"/>
    <mergeCell ref="E35:F35"/>
    <mergeCell ref="E31:F31"/>
    <mergeCell ref="E32:F32"/>
    <mergeCell ref="E23:F23"/>
    <mergeCell ref="E24:F24"/>
    <mergeCell ref="E25:F25"/>
    <mergeCell ref="E27:F27"/>
    <mergeCell ref="E14:F14"/>
    <mergeCell ref="E15:F15"/>
    <mergeCell ref="E16:F16"/>
    <mergeCell ref="E13:F13"/>
    <mergeCell ref="E10:F10"/>
    <mergeCell ref="E11:F11"/>
    <mergeCell ref="E9:F9"/>
    <mergeCell ref="E12:F12"/>
    <mergeCell ref="E8:F8"/>
    <mergeCell ref="E4:F4"/>
    <mergeCell ref="E5:F5"/>
    <mergeCell ref="E6:F6"/>
    <mergeCell ref="E7:F7"/>
    <mergeCell ref="C2:C3"/>
    <mergeCell ref="D2:D3"/>
    <mergeCell ref="B2:B3"/>
    <mergeCell ref="E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H27" sqref="H27"/>
    </sheetView>
  </sheetViews>
  <sheetFormatPr defaultColWidth="9.140625" defaultRowHeight="12.75"/>
  <cols>
    <col min="2" max="2" width="18.00390625" style="0" bestFit="1" customWidth="1"/>
    <col min="3" max="3" width="15.8515625" style="0" customWidth="1"/>
    <col min="4" max="4" width="23.140625" style="0" customWidth="1"/>
  </cols>
  <sheetData>
    <row r="2" spans="2:4" ht="15" customHeight="1" thickBot="1">
      <c r="B2" s="67" t="s">
        <v>8</v>
      </c>
      <c r="C2" s="67"/>
      <c r="D2" s="67"/>
    </row>
    <row r="3" spans="2:4" ht="41.25" customHeight="1" thickBot="1">
      <c r="B3" s="2" t="s">
        <v>0</v>
      </c>
      <c r="C3" s="3" t="s">
        <v>4</v>
      </c>
      <c r="D3" s="3" t="s">
        <v>3</v>
      </c>
    </row>
    <row r="4" spans="2:4" ht="12.75" hidden="1">
      <c r="B4" s="4">
        <v>38758</v>
      </c>
      <c r="C4" s="11">
        <f>(200+235+200+275+220+300)/6</f>
        <v>238.33333333333334</v>
      </c>
      <c r="D4" s="6"/>
    </row>
    <row r="5" spans="2:4" ht="12.75" hidden="1">
      <c r="B5" s="4">
        <f aca="true" t="shared" si="0" ref="B5:B12">B4+7</f>
        <v>38765</v>
      </c>
      <c r="C5" s="11">
        <f>(200+235+200+280+220+300)/6</f>
        <v>239.16666666666666</v>
      </c>
      <c r="D5" s="6"/>
    </row>
    <row r="6" spans="2:4" ht="12.75" hidden="1">
      <c r="B6" s="4">
        <f t="shared" si="0"/>
        <v>38772</v>
      </c>
      <c r="C6" s="12">
        <f>(200+235+200+280+220+300)/6</f>
        <v>239.16666666666666</v>
      </c>
      <c r="D6" s="6"/>
    </row>
    <row r="7" spans="2:4" ht="12.75">
      <c r="B7" s="29">
        <v>39354</v>
      </c>
      <c r="C7" s="28">
        <f>(300+340+310+350+300+355)/6</f>
        <v>325.8333333333333</v>
      </c>
      <c r="D7" s="18"/>
    </row>
    <row r="8" spans="2:4" ht="12.75">
      <c r="B8" s="4">
        <f>B7+7</f>
        <v>39361</v>
      </c>
      <c r="C8" s="15">
        <f>(300+340+310+350+300+355)/6</f>
        <v>325.8333333333333</v>
      </c>
      <c r="D8" s="6"/>
    </row>
    <row r="9" spans="2:4" ht="12.75">
      <c r="B9" s="4">
        <f>B8+7</f>
        <v>39368</v>
      </c>
      <c r="C9" s="15">
        <f>(300+340+310+350+300+355)/6</f>
        <v>325.8333333333333</v>
      </c>
      <c r="D9" s="6"/>
    </row>
    <row r="10" spans="2:4" ht="12.75">
      <c r="B10" s="4">
        <f t="shared" si="0"/>
        <v>39375</v>
      </c>
      <c r="C10" s="15">
        <f>(300+340+310+350+300+355)/6</f>
        <v>325.8333333333333</v>
      </c>
      <c r="D10" s="6"/>
    </row>
    <row r="11" spans="2:4" ht="12.75">
      <c r="B11" s="27">
        <f t="shared" si="0"/>
        <v>39382</v>
      </c>
      <c r="C11" s="28">
        <f>(300+340+310+350+300+355)/6</f>
        <v>325.8333333333333</v>
      </c>
      <c r="D11" s="19"/>
    </row>
    <row r="12" spans="2:4" ht="13.5" thickBot="1">
      <c r="B12" s="4">
        <f t="shared" si="0"/>
        <v>39389</v>
      </c>
      <c r="C12" s="15">
        <f>(290+330+290+350+300+350)/6</f>
        <v>318.3333333333333</v>
      </c>
      <c r="D12" s="20"/>
    </row>
    <row r="13" spans="2:4" ht="13.5" thickBot="1">
      <c r="B13" s="7">
        <f>B12+7</f>
        <v>39396</v>
      </c>
      <c r="C13" s="12">
        <f>(290+330+290+350+300+350)/6</f>
        <v>318.3333333333333</v>
      </c>
      <c r="D13" s="17">
        <f>SUM(C10:C13)/COUNTA(C10:C13)</f>
        <v>322.0833333333333</v>
      </c>
    </row>
    <row r="15" spans="2:6" ht="12.75">
      <c r="B15" s="13"/>
      <c r="F15" t="s">
        <v>6</v>
      </c>
    </row>
    <row r="16" ht="12.75">
      <c r="C16" t="s">
        <v>6</v>
      </c>
    </row>
    <row r="17" ht="12.75">
      <c r="C17" t="s">
        <v>6</v>
      </c>
    </row>
    <row r="18" ht="12.75">
      <c r="D18" t="s">
        <v>6</v>
      </c>
    </row>
    <row r="19" ht="12.75">
      <c r="C19" t="s">
        <v>6</v>
      </c>
    </row>
    <row r="20" ht="12.75">
      <c r="D20" t="s">
        <v>6</v>
      </c>
    </row>
    <row r="21" ht="12.75">
      <c r="D21" t="s">
        <v>6</v>
      </c>
    </row>
    <row r="22" ht="12.75">
      <c r="D22" t="s">
        <v>6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2008-03-18T16:47:21Z</cp:lastPrinted>
  <dcterms:created xsi:type="dcterms:W3CDTF">2006-01-30T17:20:09Z</dcterms:created>
  <dcterms:modified xsi:type="dcterms:W3CDTF">2009-02-09T20:41:15Z</dcterms:modified>
  <cp:category/>
  <cp:version/>
  <cp:contentType/>
  <cp:contentStatus/>
</cp:coreProperties>
</file>