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9150" windowHeight="5985" activeTab="0"/>
  </bookViews>
  <sheets>
    <sheet name="Introduction" sheetId="1" r:id="rId1"/>
    <sheet name="Simple Corr. Output Model" sheetId="2" r:id="rId2"/>
    <sheet name="MP PR Error Envelope" sheetId="3" r:id="rId3"/>
    <sheet name="GPS RK PR Error" sheetId="4" r:id="rId4"/>
  </sheets>
  <definedNames/>
  <calcPr fullCalcOnLoad="1"/>
</workbook>
</file>

<file path=xl/sharedStrings.xml><?xml version="1.0" encoding="utf-8"?>
<sst xmlns="http://schemas.openxmlformats.org/spreadsheetml/2006/main" count="137" uniqueCount="109">
  <si>
    <t>Correlator seperation:</t>
  </si>
  <si>
    <t>delay (ft)</t>
  </si>
  <si>
    <t>delay(m )</t>
  </si>
  <si>
    <t>Tc</t>
  </si>
  <si>
    <t>delay fraction of chip</t>
  </si>
  <si>
    <t>d</t>
  </si>
  <si>
    <t>Se =</t>
  </si>
  <si>
    <t>Sl  =</t>
  </si>
  <si>
    <t>Sml</t>
  </si>
  <si>
    <r>
      <t>Relative MP Ampl.(</t>
    </r>
    <r>
      <rPr>
        <sz val="10"/>
        <rFont val="Symbol"/>
        <family val="1"/>
      </rPr>
      <t>a</t>
    </r>
    <r>
      <rPr>
        <sz val="10"/>
        <rFont val="Arial"/>
        <family val="0"/>
      </rPr>
      <t>):</t>
    </r>
  </si>
  <si>
    <r>
      <t>Phase of multipath(</t>
    </r>
    <r>
      <rPr>
        <sz val="10"/>
        <rFont val="Symbol"/>
        <family val="1"/>
      </rPr>
      <t>q</t>
    </r>
    <r>
      <rPr>
        <sz val="10"/>
        <rFont val="Arial"/>
        <family val="0"/>
      </rPr>
      <t>):</t>
    </r>
  </si>
  <si>
    <r>
      <t>delay,s (</t>
    </r>
    <r>
      <rPr>
        <sz val="10"/>
        <rFont val="Symbol"/>
        <family val="1"/>
      </rPr>
      <t>d</t>
    </r>
    <r>
      <rPr>
        <sz val="10"/>
        <rFont val="Arial"/>
        <family val="0"/>
      </rPr>
      <t>)</t>
    </r>
  </si>
  <si>
    <t>Se':</t>
  </si>
  <si>
    <t>Sl':</t>
  </si>
  <si>
    <t>e:</t>
  </si>
  <si>
    <r>
      <t>delay (</t>
    </r>
    <r>
      <rPr>
        <sz val="10"/>
        <rFont val="Symbol"/>
        <family val="1"/>
      </rPr>
      <t>d</t>
    </r>
    <r>
      <rPr>
        <sz val="10"/>
        <rFont val="Arial"/>
        <family val="0"/>
      </rPr>
      <t>):</t>
    </r>
  </si>
  <si>
    <t>time</t>
  </si>
  <si>
    <r>
      <t>F</t>
    </r>
    <r>
      <rPr>
        <sz val="10"/>
        <rFont val="Arial"/>
        <family val="0"/>
      </rPr>
      <t>(t)</t>
    </r>
  </si>
  <si>
    <r>
      <t>F</t>
    </r>
    <r>
      <rPr>
        <sz val="10"/>
        <rFont val="Arial"/>
        <family val="0"/>
      </rPr>
      <t>m(t)</t>
    </r>
  </si>
  <si>
    <t xml:space="preserve"> (total)</t>
  </si>
  <si>
    <t xml:space="preserve"> (multipath)</t>
  </si>
  <si>
    <t>error (ft)</t>
  </si>
  <si>
    <t>d*Tc</t>
  </si>
  <si>
    <t>Correlator seperation(d):</t>
  </si>
  <si>
    <r>
      <t xml:space="preserve">Sme
</t>
    </r>
    <r>
      <rPr>
        <sz val="10"/>
        <rFont val="Symbol"/>
        <family val="1"/>
      </rPr>
      <t>d</t>
    </r>
    <r>
      <rPr>
        <sz val="10"/>
        <rFont val="Arial"/>
        <family val="0"/>
      </rPr>
      <t>&lt;=(Tc-dTc/2)</t>
    </r>
  </si>
  <si>
    <r>
      <t xml:space="preserve">Sml 
</t>
    </r>
    <r>
      <rPr>
        <sz val="10"/>
        <rFont val="Symbol"/>
        <family val="1"/>
      </rPr>
      <t>d</t>
    </r>
    <r>
      <rPr>
        <sz val="10"/>
        <rFont val="Arial"/>
        <family val="0"/>
      </rPr>
      <t>&lt;=(dTc/2)</t>
    </r>
  </si>
  <si>
    <r>
      <t>Sml
(dTc/2)&lt;</t>
    </r>
    <r>
      <rPr>
        <sz val="10"/>
        <rFont val="Symbol"/>
        <family val="1"/>
      </rPr>
      <t>d
d</t>
    </r>
    <r>
      <rPr>
        <sz val="10"/>
        <rFont val="Arial"/>
        <family val="0"/>
      </rPr>
      <t>&lt;=(Tc+dTc/2)</t>
    </r>
  </si>
  <si>
    <t>error(m )</t>
  </si>
  <si>
    <t>correction delay (ns):</t>
  </si>
  <si>
    <t>Worst Case Error</t>
  </si>
  <si>
    <t>- The pink trace represents the theoritical correlator response for the desired signal.</t>
  </si>
  <si>
    <t xml:space="preserve">    samples and consequently the receiver's estimate of the timing of the correlation peak.</t>
  </si>
  <si>
    <t xml:space="preserve">- The GPS receiver determines the location of the correlator peak by delaying or advancing the time base until the early and late samples are of </t>
  </si>
  <si>
    <r>
      <t>- Before you use the models on the following sheets play around with this model, changing relative amplitude (</t>
    </r>
    <r>
      <rPr>
        <sz val="10"/>
        <rFont val="Symbol"/>
        <family val="1"/>
      </rPr>
      <t>a</t>
    </r>
    <r>
      <rPr>
        <sz val="10"/>
        <rFont val="Arial"/>
        <family val="0"/>
      </rPr>
      <t>), relative delay (</t>
    </r>
    <r>
      <rPr>
        <sz val="10"/>
        <rFont val="Symbol"/>
        <family val="1"/>
      </rPr>
      <t>d</t>
    </r>
    <r>
      <rPr>
        <sz val="10"/>
        <rFont val="Arial"/>
        <family val="0"/>
      </rPr>
      <t xml:space="preserve">), and correlator </t>
    </r>
  </si>
  <si>
    <t xml:space="preserve">  then appear as white noise due to the autocorrelation properties of the GPS Gold Codes</t>
  </si>
  <si>
    <r>
      <t xml:space="preserve">- The </t>
    </r>
    <r>
      <rPr>
        <i/>
        <sz val="10"/>
        <rFont val="Arial"/>
        <family val="2"/>
      </rPr>
      <t>correlator seperation</t>
    </r>
    <r>
      <rPr>
        <sz val="10"/>
        <rFont val="Arial"/>
        <family val="0"/>
      </rPr>
      <t xml:space="preserve"> is the distance between the early correlator sample and the late correlator sample (represented by blue diamonds), </t>
    </r>
  </si>
  <si>
    <t xml:space="preserve">  (common values are 0.1, 0.5, &amp; 1)</t>
  </si>
  <si>
    <t>Your source for quality GNSS Networking Solutions and Design Services, Now!</t>
  </si>
  <si>
    <t>Introduction:</t>
  </si>
  <si>
    <t>Robert Horton</t>
  </si>
  <si>
    <t>dBm</t>
  </si>
  <si>
    <t>Correlator Separation (d):</t>
  </si>
  <si>
    <t>Signal Level at Range</t>
  </si>
  <si>
    <t>Chips</t>
  </si>
  <si>
    <t>ns</t>
  </si>
  <si>
    <t>Convert correction to ns:</t>
  </si>
  <si>
    <t>Pseudo-Range Error Model</t>
  </si>
  <si>
    <t xml:space="preserve">    represents a difference of 12dB.</t>
  </si>
  <si>
    <t xml:space="preserve">     equal value.  If the correlator samples are effected by the presence of multipath, the receiver will adjust the time base more than it would </t>
  </si>
  <si>
    <t xml:space="preserve">     have otherwise in order to achieve equality in the samples, thus error is introduced. </t>
  </si>
  <si>
    <t>Conv. Of delay to ns:</t>
  </si>
  <si>
    <r>
      <t>delay's (</t>
    </r>
    <r>
      <rPr>
        <sz val="10"/>
        <rFont val="Symbol"/>
        <family val="1"/>
      </rPr>
      <t>d</t>
    </r>
    <r>
      <rPr>
        <sz val="10"/>
        <rFont val="Arial"/>
        <family val="0"/>
      </rPr>
      <t>)</t>
    </r>
  </si>
  <si>
    <t>This is a model of the pseudo-range error envelope from the GPS correlator output in the presence of classical multipath.</t>
  </si>
  <si>
    <t xml:space="preserve">-The multipath signal may also be somewhat reduced in amplitude relative to the direct, but this is not due to the greater distance the multipath travels. </t>
  </si>
  <si>
    <t xml:space="preserve">   multipath amplitude relative to the direct signal's amplitude at the receiver's antenna will not vary much over the additional distance.  This assumption </t>
  </si>
  <si>
    <t xml:space="preserve">   is not valid for the GPS re-radiator scenario.  In that scenario, the signal from the re-radiator will drop off rapidly relative to the desired signal as the </t>
  </si>
  <si>
    <t xml:space="preserve">   distance are calculated for you.</t>
  </si>
  <si>
    <t>Important Points to Remember in Understanding the Results:</t>
  </si>
  <si>
    <t>1.  This model assumes that the multipath signal arrives directly in phase with the desired, resulting in 100% constructive interference.</t>
  </si>
  <si>
    <t>2.  This model assumes that the multipath signal level relative to the desired signal level remains constant over the entire range of the analysis.  This</t>
  </si>
  <si>
    <t>Operational Instructions:</t>
  </si>
  <si>
    <t xml:space="preserve">This model was developed in Excel so that users would not require copies of Matlab in order to operate.  Consequently, there are limitations that I could </t>
  </si>
  <si>
    <t xml:space="preserve">  field until the two converge.</t>
  </si>
  <si>
    <t xml:space="preserve">Please enter the value from "C29" </t>
  </si>
  <si>
    <t>into "C30" until the two converge</t>
  </si>
  <si>
    <t xml:space="preserve">   </t>
  </si>
  <si>
    <t xml:space="preserve">  This MS Excel workbook includes analytical modes that has been developed to evaluate a GPS receiver that is operating in the presence of a GPS re-radiator system.  It is assumed that the operator of the GPS receiver desires for the receiver to generate navigation data from the signals received directly from the overhead satellites, and not from the GPS re-radiator.
  The workbook includes several spread sheets: 
  -  a simple spread spectrum correlator model, 
  -  a model that calculates the error envelope for the classical multipath scenario, 
  -  a model that applies the multipath models to the scenario of a GPS repeater.</t>
  </si>
  <si>
    <t>Operating Instructions:</t>
  </si>
  <si>
    <t xml:space="preserve">  All fields that require user input are shaded in yellow or blue.</t>
  </si>
  <si>
    <r>
      <t>-In the case of classical multipath, the multipath signals arrives at the receiver delayed in time (</t>
    </r>
    <r>
      <rPr>
        <sz val="10"/>
        <rFont val="Symbol"/>
        <family val="1"/>
      </rPr>
      <t>d</t>
    </r>
    <r>
      <rPr>
        <sz val="10"/>
        <rFont val="Arial"/>
        <family val="0"/>
      </rPr>
      <t xml:space="preserve">).  </t>
    </r>
  </si>
  <si>
    <t xml:space="preserve">    tenths of a dB relative to the direct.  If the multipath signal is lower in amplitude, it is the result of the properties of the reflector that created the </t>
  </si>
  <si>
    <r>
      <t>- This model requires the user to select the level of the multipath relative to the desired (</t>
    </r>
    <r>
      <rPr>
        <sz val="10"/>
        <rFont val="Symbol"/>
        <family val="1"/>
      </rPr>
      <t>a</t>
    </r>
    <r>
      <rPr>
        <sz val="10"/>
        <rFont val="Arial"/>
        <family val="0"/>
      </rPr>
      <t>) and to select the correlator seperation (</t>
    </r>
    <r>
      <rPr>
        <sz val="10"/>
        <rFont val="Arial"/>
        <family val="2"/>
      </rPr>
      <t>d</t>
    </r>
    <r>
      <rPr>
        <sz val="10"/>
        <rFont val="Symbol"/>
        <family val="1"/>
      </rPr>
      <t>)</t>
    </r>
    <r>
      <rPr>
        <sz val="10"/>
        <rFont val="Arial"/>
        <family val="0"/>
      </rPr>
      <t xml:space="preserve">.  The delay &amp; </t>
    </r>
  </si>
  <si>
    <t xml:space="preserve">     is not true for the case of interference from a GPS Repeater system.</t>
  </si>
  <si>
    <t xml:space="preserve">3.  This figure represets the envelope of the worst possible error that would be seen in a pseudo-range measurement.  The actual location fix is the result </t>
  </si>
  <si>
    <t xml:space="preserve">     of a calculation based on four or more pseudo-range measurements - few or none of which will experience this worst case scenario.</t>
  </si>
  <si>
    <r>
      <t xml:space="preserve">  not find ways around, such as allowing recurrsion. Therefore, in order to ensure the correct result, after the operator selects a </t>
    </r>
    <r>
      <rPr>
        <i/>
        <sz val="10"/>
        <rFont val="Arial"/>
        <family val="2"/>
      </rPr>
      <t>correlator separation</t>
    </r>
    <r>
      <rPr>
        <sz val="10"/>
        <rFont val="Arial"/>
        <family val="0"/>
      </rPr>
      <t xml:space="preserve"> </t>
    </r>
  </si>
  <si>
    <r>
      <t xml:space="preserve">  </t>
    </r>
    <r>
      <rPr>
        <i/>
        <sz val="10"/>
        <rFont val="Arial"/>
        <family val="2"/>
      </rPr>
      <t>distance</t>
    </r>
    <r>
      <rPr>
        <sz val="10"/>
        <rFont val="Arial"/>
        <family val="0"/>
      </rPr>
      <t xml:space="preserve"> (d) and a </t>
    </r>
    <r>
      <rPr>
        <i/>
        <sz val="10"/>
        <rFont val="Arial"/>
        <family val="2"/>
      </rPr>
      <t>relative signal level</t>
    </r>
    <r>
      <rPr>
        <sz val="10"/>
        <rFont val="Arial"/>
        <family val="0"/>
      </rPr>
      <t xml:space="preserve"> (</t>
    </r>
    <r>
      <rPr>
        <sz val="10"/>
        <rFont val="Symbol"/>
        <family val="1"/>
      </rPr>
      <t>a</t>
    </r>
    <r>
      <rPr>
        <sz val="10"/>
        <rFont val="Arial"/>
        <family val="0"/>
      </rPr>
      <t>), the operator will need to manually enter the value of the "</t>
    </r>
    <r>
      <rPr>
        <i/>
        <sz val="10"/>
        <rFont val="Arial"/>
        <family val="2"/>
      </rPr>
      <t>Worst Case Error</t>
    </r>
    <r>
      <rPr>
        <sz val="10"/>
        <rFont val="Arial"/>
        <family val="0"/>
      </rPr>
      <t>" into the "</t>
    </r>
    <r>
      <rPr>
        <i/>
        <sz val="10"/>
        <rFont val="Arial"/>
        <family val="2"/>
      </rPr>
      <t>correction delay</t>
    </r>
    <r>
      <rPr>
        <sz val="10"/>
        <rFont val="Arial"/>
        <family val="0"/>
      </rPr>
      <t xml:space="preserve">" </t>
    </r>
  </si>
  <si>
    <t xml:space="preserve">This is a model of the pseudo-range error envelope from the GPS correlator output in the presence of a </t>
  </si>
  <si>
    <t xml:space="preserve">    GPS Repeater Kit</t>
  </si>
  <si>
    <r>
      <t>-In the case of the GPS repreater, the signal also arrives at the receiver delayed in time (</t>
    </r>
    <r>
      <rPr>
        <sz val="10"/>
        <rFont val="Symbol"/>
        <family val="1"/>
      </rPr>
      <t>d</t>
    </r>
    <r>
      <rPr>
        <sz val="10"/>
        <rFont val="Arial"/>
        <family val="0"/>
      </rPr>
      <t xml:space="preserve">).  </t>
    </r>
  </si>
  <si>
    <t xml:space="preserve">-The repeated signal may also be somewhat reduced in amplitude relative to the direct, or it may infact be greater, depending on the range from </t>
  </si>
  <si>
    <t xml:space="preserve">   the re-radiator antenna. However, in this scenario, the repeated signal will drop off very rapidly relative to the desired signal due to RF propagation</t>
  </si>
  <si>
    <t xml:space="preserve">    correlator seperation (d) as well.  The delay &amp; distance are calculated for you.</t>
  </si>
  <si>
    <t>2.  This model assumes zero attenuation due to building materials</t>
  </si>
  <si>
    <t xml:space="preserve">This model was developed in Excel so that users would not require copies of Matlab in order to operate.  Consequently, there are limitations that I  </t>
  </si>
  <si>
    <r>
      <t xml:space="preserve">  could not find ways around, such as allowing recurrsion. Therefore, in order to ensure the correct result, after the operator selects a </t>
    </r>
    <r>
      <rPr>
        <i/>
        <sz val="10"/>
        <rFont val="Arial"/>
        <family val="2"/>
      </rPr>
      <t xml:space="preserve">correlator </t>
    </r>
  </si>
  <si>
    <r>
      <t xml:space="preserve">  </t>
    </r>
    <r>
      <rPr>
        <i/>
        <sz val="10"/>
        <rFont val="Arial"/>
        <family val="2"/>
      </rPr>
      <t>separation distance</t>
    </r>
    <r>
      <rPr>
        <sz val="10"/>
        <rFont val="Arial"/>
        <family val="0"/>
      </rPr>
      <t xml:space="preserve"> (d) and the System ERP &amp; direct satellite Received signal level</t>
    </r>
    <r>
      <rPr>
        <sz val="10"/>
        <rFont val="Arial"/>
        <family val="0"/>
      </rPr>
      <t xml:space="preserve">, the operator will need to manually enter the value of the </t>
    </r>
  </si>
  <si>
    <r>
      <t xml:space="preserve"> </t>
    </r>
    <r>
      <rPr>
        <i/>
        <sz val="10"/>
        <rFont val="Arial"/>
        <family val="2"/>
      </rPr>
      <t xml:space="preserve"> "Worst Case Error" </t>
    </r>
    <r>
      <rPr>
        <sz val="10"/>
        <rFont val="Arial"/>
        <family val="2"/>
      </rPr>
      <t>into the</t>
    </r>
    <r>
      <rPr>
        <i/>
        <sz val="10"/>
        <rFont val="Arial"/>
        <family val="2"/>
      </rPr>
      <t xml:space="preserve"> "correction delay" </t>
    </r>
    <r>
      <rPr>
        <sz val="10"/>
        <rFont val="Arial"/>
        <family val="0"/>
      </rPr>
      <t>field until the two converge.</t>
    </r>
  </si>
  <si>
    <t>3.  This figure represets the envelope of the worst possible error that would be seen in a pseudo-range measurement.  The actual location fix is the</t>
  </si>
  <si>
    <t xml:space="preserve">      result of a calculation based on four or more pseudo-range measurements - few or none of which will experience this worst case scenario.</t>
  </si>
  <si>
    <t>Level from Satellites Ava. at the Rx:</t>
  </si>
  <si>
    <t>Signal Level from Sat:</t>
  </si>
  <si>
    <t xml:space="preserve">This is a model of the GPS correlator output in the presence of multipath, possibly from a GPS repeater. </t>
  </si>
  <si>
    <t>- The red trace represents the theoritical correlator response to the delayed multipath signal.</t>
  </si>
  <si>
    <t>- The black trace represents the total correlator response in the presence of both the desire and the delayed multipath signal.</t>
  </si>
  <si>
    <t xml:space="preserve">    and is expressed as a fraction of a chip.  Typical correlator separations for GPS receivers are 0.1, 0.5, and 1.0, where 0.1 is most common.</t>
  </si>
  <si>
    <r>
      <t xml:space="preserve">- The relative amplitude of the desired signal from the satellite to the multipath signal is the variable </t>
    </r>
    <r>
      <rPr>
        <sz val="10"/>
        <rFont val="Symbol"/>
        <family val="1"/>
      </rPr>
      <t xml:space="preserve">a. </t>
    </r>
    <r>
      <rPr>
        <sz val="10"/>
        <rFont val="Arial"/>
        <family val="2"/>
      </rPr>
      <t xml:space="preserve"> The ratio goes as 20log, thus an </t>
    </r>
    <r>
      <rPr>
        <sz val="10"/>
        <rFont val="Symbol"/>
        <family val="1"/>
      </rPr>
      <t>a</t>
    </r>
    <r>
      <rPr>
        <sz val="10"/>
        <rFont val="Arial"/>
        <family val="2"/>
      </rPr>
      <t xml:space="preserve"> of 0.25</t>
    </r>
  </si>
  <si>
    <r>
      <t>- The relative delay of the multipath signal is the variable delta (</t>
    </r>
    <r>
      <rPr>
        <sz val="10"/>
        <rFont val="Symbol"/>
        <family val="1"/>
      </rPr>
      <t>d</t>
    </r>
    <r>
      <rPr>
        <sz val="10"/>
        <rFont val="Arial"/>
        <family val="0"/>
      </rPr>
      <t xml:space="preserve">) and is expressed as a fraction of a chip.  The delay will always be greater than </t>
    </r>
  </si>
  <si>
    <t xml:space="preserve">  zero.  Futhermore, if the delay is greater than Tc(1+ d/2), there is no longer any effect on the late correlator sample and the multipath signal will </t>
  </si>
  <si>
    <t xml:space="preserve">    seperation (common values are 0.1, 0.5, and 1) to get a feal for how the presence of the multipath signal will effect the values of the correlator </t>
  </si>
  <si>
    <t xml:space="preserve">   Since the satellite signals have traveled 1000's of mile through space, traveling a few hundred feet further does not reduce the signal more than one or two</t>
  </si>
  <si>
    <t xml:space="preserve">   multipath, or the result of attenuating obstacles along the path the multipath signal followed.   As such, it is a reasonable assumption that the</t>
  </si>
  <si>
    <t xml:space="preserve">   receiver moves away from the re-radiator antenna.  That scenario will be explored in the next worksheet.</t>
  </si>
  <si>
    <t xml:space="preserve">   effects, as the receiver is moved away from the repeater antenna (see the to the right).  This scenario will be explored in the worksheet below.</t>
  </si>
  <si>
    <t>- This model requires the user to select the ERP level of the repeater system and the received level of the desired.  The user must select the</t>
  </si>
  <si>
    <t>ERP of GPS Re-Raditor System*:</t>
  </si>
  <si>
    <t>* Note:  -74dBm represents the ERP level of a system that</t>
  </si>
  <si>
    <t xml:space="preserve">  would be compliant with the NTIA criteria (-140dBm </t>
  </si>
  <si>
    <t xml:space="preserve">  at 100ft.)</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</si>
</sst>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E+00"/>
    <numFmt numFmtId="166" formatCode="0.00000000000"/>
    <numFmt numFmtId="167" formatCode="0.00000"/>
    <numFmt numFmtId="168" formatCode="0.000000000000000000"/>
    <numFmt numFmtId="169" formatCode="0.000"/>
    <numFmt numFmtId="170" formatCode="&quot;Yes&quot;;&quot;Yes&quot;;&quot;No&quot;"/>
    <numFmt numFmtId="171" formatCode="&quot;True&quot;;&quot;True&quot;;&quot;False&quot;"/>
    <numFmt numFmtId="172" formatCode="&quot;On&quot;;&quot;On&quot;;&quot;Off&quot;"/>
    <numFmt numFmtId="173" formatCode="[$€-2]\ #,##0.00_);[Red]\([$€-2]\ #,##0.00\)"/>
  </numFmts>
  <fonts count="20">
    <font>
      <sz val="10"/>
      <name val="Arial"/>
      <family val="0"/>
    </font>
    <font>
      <sz val="8"/>
      <name val="Arial"/>
      <family val="0"/>
    </font>
    <font>
      <sz val="10"/>
      <name val="Symbol"/>
      <family val="1"/>
    </font>
    <font>
      <b/>
      <sz val="10.5"/>
      <name val="Arial"/>
      <family val="0"/>
    </font>
    <font>
      <b/>
      <sz val="8.75"/>
      <name val="Arial"/>
      <family val="0"/>
    </font>
    <font>
      <sz val="8.75"/>
      <name val="Arial"/>
      <family val="0"/>
    </font>
    <font>
      <sz val="8.25"/>
      <name val="Arial"/>
      <family val="2"/>
    </font>
    <font>
      <sz val="9"/>
      <name val="Arial"/>
      <family val="2"/>
    </font>
    <font>
      <b/>
      <sz val="10"/>
      <color indexed="10"/>
      <name val="Arial"/>
      <family val="2"/>
    </font>
    <font>
      <b/>
      <sz val="8"/>
      <name val="Arial"/>
      <family val="0"/>
    </font>
    <font>
      <b/>
      <sz val="10"/>
      <name val="Arial"/>
      <family val="0"/>
    </font>
    <font>
      <b/>
      <sz val="8.5"/>
      <name val="Arial"/>
      <family val="0"/>
    </font>
    <font>
      <sz val="8.5"/>
      <name val="Arial"/>
      <family val="0"/>
    </font>
    <font>
      <i/>
      <sz val="10"/>
      <name val="Arial"/>
      <family val="2"/>
    </font>
    <font>
      <u val="single"/>
      <sz val="10"/>
      <name val="Arial"/>
      <family val="2"/>
    </font>
    <font>
      <sz val="12"/>
      <name val="Times New Roman"/>
      <family val="1"/>
    </font>
    <font>
      <b/>
      <i/>
      <sz val="9"/>
      <name val="Arial"/>
      <family val="2"/>
    </font>
    <font>
      <b/>
      <sz val="14"/>
      <name val="Arial"/>
      <family val="2"/>
    </font>
    <font>
      <b/>
      <i/>
      <sz val="10"/>
      <name val="Arial"/>
      <family val="2"/>
    </font>
    <font>
      <sz val="10.5"/>
      <name val="Arial"/>
      <family val="0"/>
    </font>
  </fonts>
  <fills count="5">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4"/>
        <bgColor indexed="64"/>
      </patternFill>
    </fill>
  </fills>
  <borders count="7">
    <border>
      <left/>
      <right/>
      <top/>
      <bottom/>
      <diagonal/>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4">
    <xf numFmtId="0" fontId="0" fillId="0" borderId="0" xfId="0" applyAlignment="1">
      <alignment/>
    </xf>
    <xf numFmtId="11" fontId="0" fillId="0" borderId="0" xfId="0" applyNumberFormat="1" applyAlignment="1">
      <alignment/>
    </xf>
    <xf numFmtId="2" fontId="0" fillId="0" borderId="0" xfId="0" applyNumberFormat="1" applyAlignment="1">
      <alignment/>
    </xf>
    <xf numFmtId="10" fontId="0" fillId="0" borderId="0" xfId="0" applyNumberFormat="1" applyAlignment="1">
      <alignment/>
    </xf>
    <xf numFmtId="0" fontId="0" fillId="0" borderId="0" xfId="0" applyNumberFormat="1" applyAlignment="1">
      <alignment/>
    </xf>
    <xf numFmtId="0" fontId="2" fillId="0" borderId="0" xfId="0" applyFont="1" applyAlignment="1">
      <alignment horizontal="center"/>
    </xf>
    <xf numFmtId="164" fontId="0" fillId="0" borderId="0" xfId="0" applyNumberFormat="1" applyAlignment="1">
      <alignment/>
    </xf>
    <xf numFmtId="0" fontId="0" fillId="2" borderId="0" xfId="0" applyFill="1" applyAlignment="1">
      <alignment horizontal="center" wrapText="1"/>
    </xf>
    <xf numFmtId="165" fontId="0" fillId="0" borderId="0" xfId="0" applyNumberFormat="1" applyAlignment="1">
      <alignment/>
    </xf>
    <xf numFmtId="166" fontId="0" fillId="0" borderId="0" xfId="0" applyNumberFormat="1" applyAlignment="1">
      <alignment/>
    </xf>
    <xf numFmtId="0" fontId="0" fillId="0" borderId="0" xfId="0" applyFont="1" applyAlignment="1">
      <alignment/>
    </xf>
    <xf numFmtId="0" fontId="0" fillId="0" borderId="0" xfId="0" applyAlignment="1">
      <alignment horizontal="center"/>
    </xf>
    <xf numFmtId="0" fontId="0" fillId="0" borderId="0" xfId="0" applyFont="1" applyAlignment="1">
      <alignment horizontal="center"/>
    </xf>
    <xf numFmtId="0" fontId="0" fillId="0" borderId="0" xfId="0" applyFont="1" applyAlignment="1">
      <alignment horizontal="center" wrapText="1"/>
    </xf>
    <xf numFmtId="2" fontId="0" fillId="0" borderId="0" xfId="0" applyNumberFormat="1" applyAlignment="1">
      <alignment horizontal="center"/>
    </xf>
    <xf numFmtId="169" fontId="0" fillId="0" borderId="0" xfId="0" applyNumberFormat="1" applyAlignment="1">
      <alignment horizontal="left"/>
    </xf>
    <xf numFmtId="169" fontId="0" fillId="0" borderId="0" xfId="0" applyNumberFormat="1" applyAlignment="1">
      <alignment/>
    </xf>
    <xf numFmtId="1" fontId="0" fillId="0" borderId="0" xfId="0" applyNumberFormat="1" applyAlignment="1">
      <alignment/>
    </xf>
    <xf numFmtId="0" fontId="0" fillId="2" borderId="0" xfId="0" applyFill="1" applyAlignment="1">
      <alignment horizontal="center"/>
    </xf>
    <xf numFmtId="0" fontId="0" fillId="0" borderId="0" xfId="0" applyBorder="1" applyAlignment="1">
      <alignment horizontal="center"/>
    </xf>
    <xf numFmtId="2" fontId="0" fillId="0" borderId="0" xfId="0" applyNumberFormat="1" applyAlignment="1" quotePrefix="1">
      <alignment/>
    </xf>
    <xf numFmtId="0" fontId="0" fillId="3" borderId="1" xfId="0" applyFill="1" applyBorder="1" applyAlignment="1">
      <alignment/>
    </xf>
    <xf numFmtId="2" fontId="0" fillId="3" borderId="2" xfId="0" applyNumberFormat="1" applyFill="1" applyBorder="1" applyAlignment="1">
      <alignment/>
    </xf>
    <xf numFmtId="0" fontId="0" fillId="3" borderId="3" xfId="0" applyFill="1" applyBorder="1" applyAlignment="1">
      <alignment/>
    </xf>
    <xf numFmtId="2" fontId="0" fillId="3" borderId="3"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15" fillId="0" borderId="0" xfId="0" applyFont="1" applyAlignment="1">
      <alignment/>
    </xf>
    <xf numFmtId="0" fontId="16" fillId="0" borderId="0" xfId="0" applyFont="1" applyAlignment="1">
      <alignment/>
    </xf>
    <xf numFmtId="0" fontId="17" fillId="0" borderId="0" xfId="0" applyFont="1" applyAlignment="1">
      <alignment horizontal="center"/>
    </xf>
    <xf numFmtId="0" fontId="14" fillId="0" borderId="0" xfId="0" applyFont="1" applyAlignment="1">
      <alignment/>
    </xf>
    <xf numFmtId="1" fontId="0" fillId="2" borderId="0" xfId="0" applyNumberFormat="1" applyFill="1" applyAlignment="1">
      <alignment horizontal="center"/>
    </xf>
    <xf numFmtId="14" fontId="0" fillId="0" borderId="0" xfId="0" applyNumberFormat="1" applyAlignment="1">
      <alignment/>
    </xf>
    <xf numFmtId="0" fontId="0" fillId="0" borderId="0" xfId="0" applyBorder="1" applyAlignment="1">
      <alignment/>
    </xf>
    <xf numFmtId="1" fontId="0" fillId="2" borderId="0" xfId="0" applyNumberFormat="1" applyFill="1" applyAlignment="1">
      <alignment horizontal="center" wrapText="1"/>
    </xf>
    <xf numFmtId="0" fontId="0" fillId="0" borderId="0" xfId="0" applyAlignment="1" quotePrefix="1">
      <alignment/>
    </xf>
    <xf numFmtId="0" fontId="10" fillId="0" borderId="0" xfId="0" applyFont="1" applyAlignment="1">
      <alignment/>
    </xf>
    <xf numFmtId="0" fontId="0" fillId="0" borderId="0" xfId="0" applyFont="1" applyAlignment="1" quotePrefix="1">
      <alignment/>
    </xf>
    <xf numFmtId="0" fontId="0" fillId="3" borderId="4" xfId="0" applyFill="1" applyBorder="1" applyAlignment="1">
      <alignment/>
    </xf>
    <xf numFmtId="1" fontId="0" fillId="3" borderId="5" xfId="0" applyNumberFormat="1" applyFill="1" applyBorder="1" applyAlignment="1">
      <alignment/>
    </xf>
    <xf numFmtId="0" fontId="0" fillId="3" borderId="6" xfId="0" applyFill="1" applyBorder="1" applyAlignment="1">
      <alignment/>
    </xf>
    <xf numFmtId="1" fontId="0" fillId="3" borderId="2" xfId="0" applyNumberFormat="1" applyFill="1" applyBorder="1" applyAlignment="1">
      <alignment/>
    </xf>
    <xf numFmtId="0" fontId="0" fillId="4" borderId="1" xfId="0" applyFill="1" applyBorder="1" applyAlignment="1">
      <alignment/>
    </xf>
    <xf numFmtId="1" fontId="0" fillId="4" borderId="2" xfId="0" applyNumberFormat="1" applyFill="1" applyBorder="1" applyAlignment="1">
      <alignment/>
    </xf>
    <xf numFmtId="2" fontId="0" fillId="4" borderId="3" xfId="0" applyNumberFormat="1" applyFill="1" applyBorder="1" applyAlignment="1">
      <alignment/>
    </xf>
    <xf numFmtId="0" fontId="0" fillId="4" borderId="3" xfId="0" applyFill="1" applyBorder="1" applyAlignment="1">
      <alignment/>
    </xf>
    <xf numFmtId="0" fontId="18" fillId="0" borderId="0" xfId="0" applyFont="1" applyBorder="1" applyAlignment="1">
      <alignment/>
    </xf>
    <xf numFmtId="1" fontId="0" fillId="0" borderId="0" xfId="0" applyNumberFormat="1" applyFill="1" applyBorder="1" applyAlignment="1">
      <alignment/>
    </xf>
    <xf numFmtId="0" fontId="14" fillId="0" borderId="0" xfId="0" applyFont="1" applyAlignment="1">
      <alignment/>
    </xf>
    <xf numFmtId="0" fontId="0" fillId="3" borderId="2" xfId="0" applyFill="1" applyBorder="1" applyAlignment="1">
      <alignment/>
    </xf>
    <xf numFmtId="2" fontId="0" fillId="4" borderId="2" xfId="0" applyNumberFormat="1" applyFill="1" applyBorder="1" applyAlignment="1">
      <alignment/>
    </xf>
    <xf numFmtId="0" fontId="0" fillId="4" borderId="2" xfId="0" applyFill="1" applyBorder="1" applyAlignment="1">
      <alignment/>
    </xf>
    <xf numFmtId="0" fontId="8" fillId="0" borderId="0" xfId="0" applyFont="1" applyAlignment="1">
      <alignment horizontal="left"/>
    </xf>
    <xf numFmtId="0" fontId="0" fillId="0" borderId="0" xfId="0"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Correlator Output in Presence of Delayed Repeater Signal</a:t>
            </a:r>
          </a:p>
        </c:rich>
      </c:tx>
      <c:layout/>
      <c:spPr>
        <a:noFill/>
        <a:ln>
          <a:noFill/>
        </a:ln>
      </c:spPr>
    </c:title>
    <c:plotArea>
      <c:layout>
        <c:manualLayout>
          <c:xMode val="edge"/>
          <c:yMode val="edge"/>
          <c:x val="0.06225"/>
          <c:y val="0.1125"/>
          <c:w val="0.89425"/>
          <c:h val="0.841"/>
        </c:manualLayout>
      </c:layout>
      <c:lineChart>
        <c:grouping val="standard"/>
        <c:varyColors val="0"/>
        <c:ser>
          <c:idx val="0"/>
          <c:order val="0"/>
          <c:tx>
            <c:v>Corr. Output, Direct Path</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'Simple Corr. Output Model'!$A$44:$A$94</c:f>
              <c:numCache>
                <c:ptCount val="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cat>
          <c:val>
            <c:numRef>
              <c:f>'Simple Corr. Output Model'!$C$44:$C$94</c:f>
              <c:numCache>
                <c:ptCount val="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val>
          <c:smooth val="0"/>
        </c:ser>
        <c:ser>
          <c:idx val="1"/>
          <c:order val="1"/>
          <c:tx>
            <c:v>Corr. Output, Delayed Repeater Signal</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'Simple Corr. Output Model'!$A$44:$A$94</c:f>
              <c:numCache>
                <c:ptCount val="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cat>
          <c:val>
            <c:numRef>
              <c:f>'Simple Corr. Output Model'!$D$44:$D$94</c:f>
              <c:numCache>
                <c:ptCount val="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val>
          <c:smooth val="0"/>
        </c:ser>
        <c:ser>
          <c:idx val="2"/>
          <c:order val="2"/>
          <c:tx>
            <c:v>Overall Corr. Output</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'Simple Corr. Output Model'!$A$44:$A$94</c:f>
              <c:numCache>
                <c:ptCount val="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cat>
          <c:val>
            <c:numRef>
              <c:f>'Simple Corr. Output Model'!$E$44:$E$94</c:f>
              <c:numCache>
                <c:ptCount val="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val>
          <c:smooth val="0"/>
        </c:ser>
        <c:ser>
          <c:idx val="3"/>
          <c:order val="3"/>
          <c:tx>
            <c:v>Early-Late Corr. Samples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cat>
            <c:numRef>
              <c:f>'Simple Corr. Output Model'!$A$44:$A$94</c:f>
              <c:numCache>
                <c:ptCount val="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cat>
          <c:val>
            <c:numRef>
              <c:f>'Simple Corr. Output Model'!$F$44:$F$94</c:f>
              <c:numCache>
                <c:ptCount val="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val>
          <c:smooth val="0"/>
        </c:ser>
        <c:marker val="1"/>
        <c:axId val="18757264"/>
        <c:axId val="34597649"/>
      </c:lineChart>
      <c:catAx>
        <c:axId val="18757264"/>
        <c:scaling>
          <c:orientation val="minMax"/>
        </c:scaling>
        <c:axPos val="b"/>
        <c:title>
          <c:tx>
            <c:rich>
              <a:bodyPr vert="horz" rot="0" anchor="ctr"/>
              <a:lstStyle/>
              <a:p>
                <a:pPr algn="ctr">
                  <a:defRPr/>
                </a:pPr>
                <a:r>
                  <a:rPr lang="en-US"/>
                  <a:t>Delay ( fraction of Tc)</a:t>
                </a:r>
              </a:p>
            </c:rich>
          </c:tx>
          <c:layout/>
          <c:overlay val="0"/>
          <c:spPr>
            <a:noFill/>
            <a:ln>
              <a:noFill/>
            </a:ln>
          </c:spPr>
        </c:title>
        <c:delete val="0"/>
        <c:numFmt formatCode="General" sourceLinked="1"/>
        <c:majorTickMark val="out"/>
        <c:minorTickMark val="none"/>
        <c:tickLblPos val="nextTo"/>
        <c:crossAx val="34597649"/>
        <c:crossesAt val="0"/>
        <c:auto val="1"/>
        <c:lblOffset val="100"/>
        <c:noMultiLvlLbl val="0"/>
      </c:catAx>
      <c:valAx>
        <c:axId val="34597649"/>
        <c:scaling>
          <c:orientation val="minMax"/>
          <c:min val="0"/>
        </c:scaling>
        <c:axPos val="l"/>
        <c:title>
          <c:tx>
            <c:rich>
              <a:bodyPr vert="horz" rot="-5400000" anchor="ctr"/>
              <a:lstStyle/>
              <a:p>
                <a:pPr algn="ctr">
                  <a:defRPr/>
                </a:pPr>
                <a:r>
                  <a:rPr lang="en-US"/>
                  <a:t>Corr. Output Level</a:t>
                </a:r>
              </a:p>
            </c:rich>
          </c:tx>
          <c:layout/>
          <c:overlay val="0"/>
          <c:spPr>
            <a:noFill/>
            <a:ln>
              <a:noFill/>
            </a:ln>
          </c:spPr>
        </c:title>
        <c:majorGridlines/>
        <c:delete val="0"/>
        <c:numFmt formatCode="General" sourceLinked="1"/>
        <c:majorTickMark val="out"/>
        <c:minorTickMark val="none"/>
        <c:tickLblPos val="nextTo"/>
        <c:crossAx val="18757264"/>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Worst Case Pseudo Range Error Due to Repeated Signal</a:t>
            </a:r>
          </a:p>
        </c:rich>
      </c:tx>
      <c:layout/>
      <c:spPr>
        <a:noFill/>
        <a:ln>
          <a:noFill/>
        </a:ln>
      </c:spPr>
    </c:title>
    <c:plotArea>
      <c:layout>
        <c:manualLayout>
          <c:xMode val="edge"/>
          <c:yMode val="edge"/>
          <c:x val="0.058"/>
          <c:y val="0.105"/>
          <c:w val="0.92325"/>
          <c:h val="0.856"/>
        </c:manualLayout>
      </c:layout>
      <c:lineChart>
        <c:grouping val="standard"/>
        <c:varyColors val="0"/>
        <c:ser>
          <c:idx val="0"/>
          <c:order val="0"/>
          <c:tx>
            <c:v>Error (ft)</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'MP PR Error Envelope'!$C$46:$C$198</c:f>
              <c:numCache>
                <c:ptCount val="1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numCache>
            </c:numRef>
          </c:cat>
          <c:val>
            <c:numRef>
              <c:f>'MP PR Error Envelope'!$M$46:$M$198</c:f>
              <c:numCache>
                <c:ptCount val="1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numCache>
            </c:numRef>
          </c:val>
          <c:smooth val="0"/>
        </c:ser>
        <c:axId val="42943386"/>
        <c:axId val="50946155"/>
      </c:lineChart>
      <c:catAx>
        <c:axId val="42943386"/>
        <c:scaling>
          <c:orientation val="minMax"/>
        </c:scaling>
        <c:axPos val="b"/>
        <c:title>
          <c:tx>
            <c:rich>
              <a:bodyPr vert="horz" rot="0" anchor="ctr"/>
              <a:lstStyle/>
              <a:p>
                <a:pPr algn="ctr">
                  <a:defRPr/>
                </a:pPr>
                <a:r>
                  <a:rPr lang="en-US" cap="none" sz="875" b="1" i="0" u="none" baseline="0">
                    <a:latin typeface="Arial"/>
                    <a:ea typeface="Arial"/>
                    <a:cs typeface="Arial"/>
                  </a:rPr>
                  <a:t>Delay (ft)</a:t>
                </a:r>
              </a:p>
            </c:rich>
          </c:tx>
          <c:layout>
            <c:manualLayout>
              <c:xMode val="factor"/>
              <c:yMode val="factor"/>
              <c:x val="-0.01725"/>
              <c:y val="0"/>
            </c:manualLayout>
          </c:layout>
          <c:overlay val="0"/>
          <c:spPr>
            <a:noFill/>
            <a:ln>
              <a:noFill/>
            </a:ln>
          </c:spPr>
        </c:title>
        <c:delete val="0"/>
        <c:numFmt formatCode="0" sourceLinked="0"/>
        <c:majorTickMark val="out"/>
        <c:minorTickMark val="none"/>
        <c:tickLblPos val="nextTo"/>
        <c:txPr>
          <a:bodyPr vert="horz" rot="-5400000"/>
          <a:lstStyle/>
          <a:p>
            <a:pPr>
              <a:defRPr lang="en-US" cap="none" sz="875" b="0" i="0" u="none" baseline="0">
                <a:latin typeface="Arial"/>
                <a:ea typeface="Arial"/>
                <a:cs typeface="Arial"/>
              </a:defRPr>
            </a:pPr>
          </a:p>
        </c:txPr>
        <c:crossAx val="50946155"/>
        <c:crossesAt val="0"/>
        <c:auto val="1"/>
        <c:lblOffset val="100"/>
        <c:noMultiLvlLbl val="0"/>
      </c:catAx>
      <c:valAx>
        <c:axId val="50946155"/>
        <c:scaling>
          <c:orientation val="minMax"/>
          <c:min val="0"/>
        </c:scaling>
        <c:axPos val="l"/>
        <c:title>
          <c:tx>
            <c:rich>
              <a:bodyPr vert="horz" rot="-5400000" anchor="ctr"/>
              <a:lstStyle/>
              <a:p>
                <a:pPr algn="ctr">
                  <a:defRPr/>
                </a:pPr>
                <a:r>
                  <a:rPr lang="en-US" cap="none" sz="875" b="1" i="0" u="none" baseline="0">
                    <a:latin typeface="Arial"/>
                    <a:ea typeface="Arial"/>
                    <a:cs typeface="Arial"/>
                  </a:rPr>
                  <a:t>Error (ft)</a:t>
                </a:r>
              </a:p>
            </c:rich>
          </c:tx>
          <c:layout/>
          <c:overlay val="0"/>
          <c:spPr>
            <a:noFill/>
            <a:ln>
              <a:noFill/>
            </a:ln>
          </c:spPr>
        </c:title>
        <c:majorGridlines/>
        <c:delete val="0"/>
        <c:numFmt formatCode="General" sourceLinked="1"/>
        <c:majorTickMark val="out"/>
        <c:minorTickMark val="none"/>
        <c:tickLblPos val="nextTo"/>
        <c:crossAx val="42943386"/>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Worst Case Pseudo Range Error Die to Repeated Signal</a:t>
            </a:r>
          </a:p>
        </c:rich>
      </c:tx>
      <c:layout/>
      <c:spPr>
        <a:noFill/>
        <a:ln>
          <a:noFill/>
        </a:ln>
      </c:spPr>
    </c:title>
    <c:plotArea>
      <c:layout>
        <c:manualLayout>
          <c:xMode val="edge"/>
          <c:yMode val="edge"/>
          <c:x val="0.0565"/>
          <c:y val="0.123"/>
          <c:w val="0.92475"/>
          <c:h val="0.801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'MP PR Error Envelope'!$B$46:$B$198</c:f>
              <c:numCache>
                <c:ptCount val="1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numCache>
            </c:numRef>
          </c:cat>
          <c:val>
            <c:numRef>
              <c:f>'MP PR Error Envelope'!$L$46:$L$198</c:f>
              <c:numCache>
                <c:ptCount val="1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numCache>
            </c:numRef>
          </c:val>
          <c:smooth val="0"/>
        </c:ser>
        <c:axId val="55862212"/>
        <c:axId val="32997861"/>
      </c:lineChart>
      <c:catAx>
        <c:axId val="55862212"/>
        <c:scaling>
          <c:orientation val="minMax"/>
        </c:scaling>
        <c:axPos val="b"/>
        <c:title>
          <c:tx>
            <c:rich>
              <a:bodyPr vert="horz" rot="0" anchor="ctr"/>
              <a:lstStyle/>
              <a:p>
                <a:pPr algn="ctr">
                  <a:defRPr/>
                </a:pPr>
                <a:r>
                  <a:rPr lang="en-US" cap="none" sz="800" b="1" i="0" u="none" baseline="0">
                    <a:latin typeface="Arial"/>
                    <a:ea typeface="Arial"/>
                    <a:cs typeface="Arial"/>
                  </a:rPr>
                  <a:t>Delay (m)</a:t>
                </a:r>
              </a:p>
            </c:rich>
          </c:tx>
          <c:layout>
            <c:manualLayout>
              <c:xMode val="factor"/>
              <c:yMode val="factor"/>
              <c:x val="-0.0145"/>
              <c:y val="0"/>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32997861"/>
        <c:crossesAt val="0"/>
        <c:auto val="1"/>
        <c:lblOffset val="100"/>
        <c:noMultiLvlLbl val="0"/>
      </c:catAx>
      <c:valAx>
        <c:axId val="32997861"/>
        <c:scaling>
          <c:orientation val="minMax"/>
          <c:min val="0"/>
        </c:scaling>
        <c:axPos val="l"/>
        <c:title>
          <c:tx>
            <c:rich>
              <a:bodyPr vert="horz" rot="-5400000" anchor="ctr"/>
              <a:lstStyle/>
              <a:p>
                <a:pPr algn="ctr">
                  <a:defRPr/>
                </a:pPr>
                <a:r>
                  <a:rPr lang="en-US" cap="none" sz="800" b="1" i="0" u="none" baseline="0">
                    <a:latin typeface="Arial"/>
                    <a:ea typeface="Arial"/>
                    <a:cs typeface="Arial"/>
                  </a:rPr>
                  <a:t>Error (m)</a:t>
                </a:r>
              </a:p>
            </c:rich>
          </c:tx>
          <c:layout/>
          <c:overlay val="0"/>
          <c:spPr>
            <a:noFill/>
            <a:ln>
              <a:noFill/>
            </a:ln>
          </c:spPr>
        </c:title>
        <c:majorGridlines/>
        <c:delete val="0"/>
        <c:numFmt formatCode="General" sourceLinked="1"/>
        <c:majorTickMark val="out"/>
        <c:minorTickMark val="none"/>
        <c:tickLblPos val="nextTo"/>
        <c:crossAx val="55862212"/>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Worst Case Pseudo Range Error Due to Repeated Signal</a:t>
            </a:r>
          </a:p>
        </c:rich>
      </c:tx>
      <c:layout/>
      <c:spPr>
        <a:noFill/>
        <a:ln>
          <a:noFill/>
        </a:ln>
      </c:spPr>
    </c:title>
    <c:plotArea>
      <c:layout>
        <c:manualLayout>
          <c:xMode val="edge"/>
          <c:yMode val="edge"/>
          <c:x val="0.04075"/>
          <c:y val="0.109"/>
          <c:w val="0.9355"/>
          <c:h val="0.83225"/>
        </c:manualLayout>
      </c:layout>
      <c:lineChart>
        <c:grouping val="standard"/>
        <c:varyColors val="0"/>
        <c:ser>
          <c:idx val="0"/>
          <c:order val="0"/>
          <c:tx>
            <c:v>Error (ft)</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'GPS RK PR Error'!$C$45:$C$197</c:f>
              <c:numCache/>
            </c:numRef>
          </c:cat>
          <c:val>
            <c:numRef>
              <c:f>'GPS RK PR Error'!$O$45:$O$197</c:f>
              <c:numCache/>
            </c:numRef>
          </c:val>
          <c:smooth val="0"/>
        </c:ser>
        <c:axId val="28545294"/>
        <c:axId val="55581055"/>
      </c:lineChart>
      <c:catAx>
        <c:axId val="28545294"/>
        <c:scaling>
          <c:orientation val="minMax"/>
        </c:scaling>
        <c:axPos val="b"/>
        <c:title>
          <c:tx>
            <c:rich>
              <a:bodyPr vert="horz" rot="0" anchor="ctr"/>
              <a:lstStyle/>
              <a:p>
                <a:pPr algn="ctr">
                  <a:defRPr/>
                </a:pPr>
                <a:r>
                  <a:rPr lang="en-US" cap="none" sz="850" b="1" i="0" u="none" baseline="0">
                    <a:latin typeface="Arial"/>
                    <a:ea typeface="Arial"/>
                    <a:cs typeface="Arial"/>
                  </a:rPr>
                  <a:t>Delay (ft)</a:t>
                </a:r>
              </a:p>
            </c:rich>
          </c:tx>
          <c:layout>
            <c:manualLayout>
              <c:xMode val="factor"/>
              <c:yMode val="factor"/>
              <c:x val="-0.01375"/>
              <c:y val="0"/>
            </c:manualLayout>
          </c:layout>
          <c:overlay val="0"/>
          <c:spPr>
            <a:noFill/>
            <a:ln>
              <a:noFill/>
            </a:ln>
          </c:spPr>
        </c:title>
        <c:delete val="0"/>
        <c:numFmt formatCode="0" sourceLinked="0"/>
        <c:majorTickMark val="out"/>
        <c:minorTickMark val="none"/>
        <c:tickLblPos val="nextTo"/>
        <c:txPr>
          <a:bodyPr vert="horz" rot="-5400000"/>
          <a:lstStyle/>
          <a:p>
            <a:pPr>
              <a:defRPr lang="en-US" cap="none" sz="825" b="0" i="0" u="none" baseline="0">
                <a:latin typeface="Arial"/>
                <a:ea typeface="Arial"/>
                <a:cs typeface="Arial"/>
              </a:defRPr>
            </a:pPr>
          </a:p>
        </c:txPr>
        <c:crossAx val="55581055"/>
        <c:crossesAt val="0"/>
        <c:auto val="1"/>
        <c:lblOffset val="100"/>
        <c:noMultiLvlLbl val="0"/>
      </c:catAx>
      <c:valAx>
        <c:axId val="55581055"/>
        <c:scaling>
          <c:orientation val="minMax"/>
          <c:min val="0"/>
        </c:scaling>
        <c:axPos val="l"/>
        <c:title>
          <c:tx>
            <c:rich>
              <a:bodyPr vert="horz" rot="-5400000" anchor="ctr"/>
              <a:lstStyle/>
              <a:p>
                <a:pPr algn="ctr">
                  <a:defRPr/>
                </a:pPr>
                <a:r>
                  <a:rPr lang="en-US" cap="none" sz="850" b="1" i="0" u="none" baseline="0">
                    <a:latin typeface="Arial"/>
                    <a:ea typeface="Arial"/>
                    <a:cs typeface="Arial"/>
                  </a:rPr>
                  <a:t>Error (ft)</a:t>
                </a:r>
              </a:p>
            </c:rich>
          </c:tx>
          <c:layout/>
          <c:overlay val="0"/>
          <c:spPr>
            <a:noFill/>
            <a:ln>
              <a:noFill/>
            </a:ln>
          </c:spPr>
        </c:title>
        <c:majorGridlines/>
        <c:delete val="0"/>
        <c:numFmt formatCode="General" sourceLinked="1"/>
        <c:majorTickMark val="out"/>
        <c:minorTickMark val="none"/>
        <c:tickLblPos val="nextTo"/>
        <c:crossAx val="28545294"/>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Worst Case Pseudo Range Error Die to Repeated Signal</a:t>
            </a:r>
          </a:p>
        </c:rich>
      </c:tx>
      <c:layout/>
      <c:spPr>
        <a:noFill/>
        <a:ln>
          <a:noFill/>
        </a:ln>
      </c:spPr>
    </c:title>
    <c:plotArea>
      <c:layout>
        <c:manualLayout>
          <c:xMode val="edge"/>
          <c:yMode val="edge"/>
          <c:x val="0.05325"/>
          <c:y val="0.1135"/>
          <c:w val="0.927"/>
          <c:h val="0.822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'GPS RK PR Error'!$B$45:$B$197</c:f>
              <c:numCache/>
            </c:numRef>
          </c:cat>
          <c:val>
            <c:numRef>
              <c:f>'GPS RK PR Error'!$N$45:$N$197</c:f>
              <c:numCache/>
            </c:numRef>
          </c:val>
          <c:smooth val="0"/>
        </c:ser>
        <c:axId val="30467448"/>
        <c:axId val="5771577"/>
      </c:lineChart>
      <c:catAx>
        <c:axId val="30467448"/>
        <c:scaling>
          <c:orientation val="minMax"/>
        </c:scaling>
        <c:axPos val="b"/>
        <c:title>
          <c:tx>
            <c:rich>
              <a:bodyPr vert="horz" rot="0" anchor="ctr"/>
              <a:lstStyle/>
              <a:p>
                <a:pPr algn="ctr">
                  <a:defRPr/>
                </a:pPr>
                <a:r>
                  <a:rPr lang="en-US" cap="none" sz="800" b="1" i="0" u="none" baseline="0">
                    <a:latin typeface="Arial"/>
                    <a:ea typeface="Arial"/>
                    <a:cs typeface="Arial"/>
                  </a:rPr>
                  <a:t>Delay (m)</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5771577"/>
        <c:crossesAt val="0"/>
        <c:auto val="1"/>
        <c:lblOffset val="100"/>
        <c:noMultiLvlLbl val="0"/>
      </c:catAx>
      <c:valAx>
        <c:axId val="5771577"/>
        <c:scaling>
          <c:orientation val="minMax"/>
          <c:min val="0"/>
        </c:scaling>
        <c:axPos val="l"/>
        <c:title>
          <c:tx>
            <c:rich>
              <a:bodyPr vert="horz" rot="-5400000" anchor="ctr"/>
              <a:lstStyle/>
              <a:p>
                <a:pPr algn="ctr">
                  <a:defRPr/>
                </a:pPr>
                <a:r>
                  <a:rPr lang="en-US" cap="none" sz="800" b="1" i="0" u="none" baseline="0">
                    <a:latin typeface="Arial"/>
                    <a:ea typeface="Arial"/>
                    <a:cs typeface="Arial"/>
                  </a:rPr>
                  <a:t>Error (m)</a:t>
                </a:r>
              </a:p>
            </c:rich>
          </c:tx>
          <c:layout/>
          <c:overlay val="0"/>
          <c:spPr>
            <a:noFill/>
            <a:ln>
              <a:noFill/>
            </a:ln>
          </c:spPr>
        </c:title>
        <c:majorGridlines/>
        <c:delete val="0"/>
        <c:numFmt formatCode="General" sourceLinked="1"/>
        <c:majorTickMark val="out"/>
        <c:minorTickMark val="none"/>
        <c:tickLblPos val="nextTo"/>
        <c:crossAx val="30467448"/>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RF Propagation</a:t>
            </a:r>
          </a:p>
        </c:rich>
      </c:tx>
      <c:layout>
        <c:manualLayout>
          <c:xMode val="factor"/>
          <c:yMode val="factor"/>
          <c:x val="0.0135"/>
          <c:y val="-0.0115"/>
        </c:manualLayout>
      </c:layout>
      <c:spPr>
        <a:noFill/>
        <a:ln>
          <a:noFill/>
        </a:ln>
      </c:spPr>
    </c:title>
    <c:plotArea>
      <c:layout>
        <c:manualLayout>
          <c:xMode val="edge"/>
          <c:yMode val="edge"/>
          <c:x val="0.01975"/>
          <c:y val="0.06375"/>
          <c:w val="0.80475"/>
          <c:h val="0.8895"/>
        </c:manualLayout>
      </c:layout>
      <c:lineChart>
        <c:grouping val="standard"/>
        <c:varyColors val="0"/>
        <c:ser>
          <c:idx val="0"/>
          <c:order val="0"/>
          <c:tx>
            <c:v>Sig. Lvl. From GPS R.K.</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'GPS RK PR Error'!$C$45:$C$197</c:f>
              <c:numCache/>
            </c:numRef>
          </c:cat>
          <c:val>
            <c:numRef>
              <c:f>'GPS RK PR Error'!$E$45:$E$197</c:f>
              <c:numCache/>
            </c:numRef>
          </c:val>
          <c:smooth val="0"/>
        </c:ser>
        <c:ser>
          <c:idx val="1"/>
          <c:order val="1"/>
          <c:tx>
            <c:v>Sig. Lvl. From Sat.</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'GPS RK PR Error'!$C$45:$C$197</c:f>
              <c:numCache/>
            </c:numRef>
          </c:cat>
          <c:val>
            <c:numRef>
              <c:f>'GPS RK PR Error'!$R$45:$R$197</c:f>
              <c:numCache/>
            </c:numRef>
          </c:val>
          <c:smooth val="0"/>
        </c:ser>
        <c:axId val="51944194"/>
        <c:axId val="64844563"/>
      </c:lineChart>
      <c:catAx>
        <c:axId val="51944194"/>
        <c:scaling>
          <c:orientation val="minMax"/>
        </c:scaling>
        <c:axPos val="b"/>
        <c:title>
          <c:tx>
            <c:rich>
              <a:bodyPr vert="horz" rot="0" anchor="ctr"/>
              <a:lstStyle/>
              <a:p>
                <a:pPr algn="ctr">
                  <a:defRPr/>
                </a:pPr>
                <a:r>
                  <a:rPr lang="en-US" cap="none" sz="1050" b="1" i="0" u="none" baseline="0">
                    <a:latin typeface="Arial"/>
                    <a:ea typeface="Arial"/>
                    <a:cs typeface="Arial"/>
                  </a:rPr>
                  <a:t>Dist. (ft.)</a:t>
                </a:r>
              </a:p>
            </c:rich>
          </c:tx>
          <c:layout/>
          <c:overlay val="0"/>
          <c:spPr>
            <a:noFill/>
            <a:ln>
              <a:noFill/>
            </a:ln>
          </c:spPr>
        </c:title>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4844563"/>
        <c:crossesAt val="-170"/>
        <c:auto val="1"/>
        <c:lblOffset val="100"/>
        <c:noMultiLvlLbl val="0"/>
      </c:catAx>
      <c:valAx>
        <c:axId val="64844563"/>
        <c:scaling>
          <c:orientation val="minMax"/>
          <c:max val="-75"/>
          <c:min val="-170"/>
        </c:scaling>
        <c:axPos val="l"/>
        <c:majorGridlines/>
        <c:delete val="0"/>
        <c:numFmt formatCode="General" sourceLinked="1"/>
        <c:majorTickMark val="out"/>
        <c:minorTickMark val="none"/>
        <c:tickLblPos val="nextTo"/>
        <c:crossAx val="51944194"/>
        <c:crossesAt val="1"/>
        <c:crossBetween val="midCat"/>
        <c:dispUnits/>
      </c:valAx>
      <c:spPr>
        <a:solidFill>
          <a:srgbClr val="C0C0C0"/>
        </a:solidFill>
        <a:ln w="12700">
          <a:solidFill>
            <a:srgbClr val="808080"/>
          </a:solidFill>
        </a:ln>
      </c:spPr>
    </c:plotArea>
    <c:legend>
      <c:legendPos val="r"/>
      <c:layout>
        <c:manualLayout>
          <c:xMode val="edge"/>
          <c:yMode val="edge"/>
          <c:x val="0.83225"/>
          <c:y val="0.1815"/>
          <c:w val="0.15975"/>
          <c:h val="0.5232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xdr:row>
      <xdr:rowOff>19050</xdr:rowOff>
    </xdr:from>
    <xdr:to>
      <xdr:col>2</xdr:col>
      <xdr:colOff>209550</xdr:colOff>
      <xdr:row>5</xdr:row>
      <xdr:rowOff>76200</xdr:rowOff>
    </xdr:to>
    <xdr:pic>
      <xdr:nvPicPr>
        <xdr:cNvPr id="1" name="Picture 1"/>
        <xdr:cNvPicPr preferRelativeResize="1">
          <a:picLocks noChangeAspect="0"/>
        </xdr:cNvPicPr>
      </xdr:nvPicPr>
      <xdr:blipFill>
        <a:blip r:embed="rId1"/>
        <a:stretch>
          <a:fillRect/>
        </a:stretch>
      </xdr:blipFill>
      <xdr:spPr>
        <a:xfrm>
          <a:off x="57150" y="180975"/>
          <a:ext cx="1371600" cy="781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123825</xdr:colOff>
      <xdr:row>19</xdr:row>
      <xdr:rowOff>47625</xdr:rowOff>
    </xdr:from>
    <xdr:to>
      <xdr:col>11</xdr:col>
      <xdr:colOff>581025</xdr:colOff>
      <xdr:row>36</xdr:row>
      <xdr:rowOff>142875</xdr:rowOff>
    </xdr:to>
    <xdr:graphicFrame>
      <xdr:nvGraphicFramePr>
        <xdr:cNvPr id="1" name="Chart 5"/>
        <xdr:cNvGraphicFramePr/>
      </xdr:nvGraphicFramePr>
      <xdr:xfrm>
        <a:off x="2095500" y="3143250"/>
        <a:ext cx="5829300" cy="28670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352425</xdr:colOff>
      <xdr:row>23</xdr:row>
      <xdr:rowOff>66675</xdr:rowOff>
    </xdr:from>
    <xdr:to>
      <xdr:col>10</xdr:col>
      <xdr:colOff>857250</xdr:colOff>
      <xdr:row>37</xdr:row>
      <xdr:rowOff>0</xdr:rowOff>
    </xdr:to>
    <xdr:graphicFrame>
      <xdr:nvGraphicFramePr>
        <xdr:cNvPr id="1" name="Chart 5"/>
        <xdr:cNvGraphicFramePr/>
      </xdr:nvGraphicFramePr>
      <xdr:xfrm>
        <a:off x="3381375" y="3790950"/>
        <a:ext cx="5172075" cy="2257425"/>
      </xdr:xfrm>
      <a:graphic>
        <a:graphicData uri="http://schemas.openxmlformats.org/drawingml/2006/chart">
          <c:chart xmlns:c="http://schemas.openxmlformats.org/drawingml/2006/chart" r:id="rId1"/>
        </a:graphicData>
      </a:graphic>
    </xdr:graphicFrame>
    <xdr:clientData/>
  </xdr:twoCellAnchor>
  <xdr:twoCellAnchor>
    <xdr:from>
      <xdr:col>11</xdr:col>
      <xdr:colOff>9525</xdr:colOff>
      <xdr:row>23</xdr:row>
      <xdr:rowOff>66675</xdr:rowOff>
    </xdr:from>
    <xdr:to>
      <xdr:col>20</xdr:col>
      <xdr:colOff>57150</xdr:colOff>
      <xdr:row>36</xdr:row>
      <xdr:rowOff>152400</xdr:rowOff>
    </xdr:to>
    <xdr:graphicFrame>
      <xdr:nvGraphicFramePr>
        <xdr:cNvPr id="2" name="Chart 8"/>
        <xdr:cNvGraphicFramePr/>
      </xdr:nvGraphicFramePr>
      <xdr:xfrm>
        <a:off x="8610600" y="3790950"/>
        <a:ext cx="5153025" cy="2247900"/>
      </xdr:xfrm>
      <a:graphic>
        <a:graphicData uri="http://schemas.openxmlformats.org/drawingml/2006/chart">
          <c:chart xmlns:c="http://schemas.openxmlformats.org/drawingml/2006/chart" r:id="rId2"/>
        </a:graphicData>
      </a:graphic>
    </xdr:graphicFrame>
    <xdr:clientData/>
  </xdr:twoCellAnchor>
  <xdr:twoCellAnchor>
    <xdr:from>
      <xdr:col>3</xdr:col>
      <xdr:colOff>57150</xdr:colOff>
      <xdr:row>30</xdr:row>
      <xdr:rowOff>95250</xdr:rowOff>
    </xdr:from>
    <xdr:to>
      <xdr:col>3</xdr:col>
      <xdr:colOff>276225</xdr:colOff>
      <xdr:row>31</xdr:row>
      <xdr:rowOff>76200</xdr:rowOff>
    </xdr:to>
    <xdr:sp>
      <xdr:nvSpPr>
        <xdr:cNvPr id="3" name="AutoShape 21"/>
        <xdr:cNvSpPr>
          <a:spLocks/>
        </xdr:cNvSpPr>
      </xdr:nvSpPr>
      <xdr:spPr>
        <a:xfrm>
          <a:off x="2371725" y="4991100"/>
          <a:ext cx="219075" cy="152400"/>
        </a:xfrm>
        <a:custGeom>
          <a:pathLst>
            <a:path h="23" w="23">
              <a:moveTo>
                <a:pt x="1" y="0"/>
              </a:moveTo>
              <a:lnTo>
                <a:pt x="23" y="11"/>
              </a:lnTo>
              <a:lnTo>
                <a:pt x="0" y="23"/>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419100</xdr:colOff>
      <xdr:row>20</xdr:row>
      <xdr:rowOff>19050</xdr:rowOff>
    </xdr:from>
    <xdr:to>
      <xdr:col>10</xdr:col>
      <xdr:colOff>590550</xdr:colOff>
      <xdr:row>36</xdr:row>
      <xdr:rowOff>142875</xdr:rowOff>
    </xdr:to>
    <xdr:graphicFrame>
      <xdr:nvGraphicFramePr>
        <xdr:cNvPr id="1" name="Chart 1"/>
        <xdr:cNvGraphicFramePr/>
      </xdr:nvGraphicFramePr>
      <xdr:xfrm>
        <a:off x="3305175" y="3257550"/>
        <a:ext cx="4895850" cy="2781300"/>
      </xdr:xfrm>
      <a:graphic>
        <a:graphicData uri="http://schemas.openxmlformats.org/drawingml/2006/chart">
          <c:chart xmlns:c="http://schemas.openxmlformats.org/drawingml/2006/chart" r:id="rId1"/>
        </a:graphicData>
      </a:graphic>
    </xdr:graphicFrame>
    <xdr:clientData/>
  </xdr:twoCellAnchor>
  <xdr:twoCellAnchor>
    <xdr:from>
      <xdr:col>11</xdr:col>
      <xdr:colOff>57150</xdr:colOff>
      <xdr:row>20</xdr:row>
      <xdr:rowOff>19050</xdr:rowOff>
    </xdr:from>
    <xdr:to>
      <xdr:col>18</xdr:col>
      <xdr:colOff>428625</xdr:colOff>
      <xdr:row>36</xdr:row>
      <xdr:rowOff>133350</xdr:rowOff>
    </xdr:to>
    <xdr:graphicFrame>
      <xdr:nvGraphicFramePr>
        <xdr:cNvPr id="2" name="Chart 3"/>
        <xdr:cNvGraphicFramePr/>
      </xdr:nvGraphicFramePr>
      <xdr:xfrm>
        <a:off x="8286750" y="3257550"/>
        <a:ext cx="4914900" cy="2771775"/>
      </xdr:xfrm>
      <a:graphic>
        <a:graphicData uri="http://schemas.openxmlformats.org/drawingml/2006/chart">
          <c:chart xmlns:c="http://schemas.openxmlformats.org/drawingml/2006/chart" r:id="rId2"/>
        </a:graphicData>
      </a:graphic>
    </xdr:graphicFrame>
    <xdr:clientData/>
  </xdr:twoCellAnchor>
  <xdr:twoCellAnchor>
    <xdr:from>
      <xdr:col>4</xdr:col>
      <xdr:colOff>28575</xdr:colOff>
      <xdr:row>25</xdr:row>
      <xdr:rowOff>95250</xdr:rowOff>
    </xdr:from>
    <xdr:to>
      <xdr:col>4</xdr:col>
      <xdr:colOff>247650</xdr:colOff>
      <xdr:row>26</xdr:row>
      <xdr:rowOff>76200</xdr:rowOff>
    </xdr:to>
    <xdr:sp>
      <xdr:nvSpPr>
        <xdr:cNvPr id="3" name="AutoShape 5"/>
        <xdr:cNvSpPr>
          <a:spLocks/>
        </xdr:cNvSpPr>
      </xdr:nvSpPr>
      <xdr:spPr>
        <a:xfrm>
          <a:off x="2914650" y="4191000"/>
          <a:ext cx="219075" cy="152400"/>
        </a:xfrm>
        <a:custGeom>
          <a:pathLst>
            <a:path h="23" w="23">
              <a:moveTo>
                <a:pt x="1" y="0"/>
              </a:moveTo>
              <a:lnTo>
                <a:pt x="23" y="11"/>
              </a:lnTo>
              <a:lnTo>
                <a:pt x="0" y="23"/>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57150</xdr:colOff>
      <xdr:row>2</xdr:row>
      <xdr:rowOff>123825</xdr:rowOff>
    </xdr:from>
    <xdr:to>
      <xdr:col>18</xdr:col>
      <xdr:colOff>428625</xdr:colOff>
      <xdr:row>19</xdr:row>
      <xdr:rowOff>133350</xdr:rowOff>
    </xdr:to>
    <xdr:graphicFrame>
      <xdr:nvGraphicFramePr>
        <xdr:cNvPr id="4" name="Chart 6"/>
        <xdr:cNvGraphicFramePr/>
      </xdr:nvGraphicFramePr>
      <xdr:xfrm>
        <a:off x="8286750" y="447675"/>
        <a:ext cx="4914900" cy="27622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3:I26"/>
  <sheetViews>
    <sheetView tabSelected="1" workbookViewId="0" topLeftCell="A1">
      <selection activeCell="A15" sqref="A15"/>
    </sheetView>
  </sheetViews>
  <sheetFormatPr defaultColWidth="9.140625" defaultRowHeight="12.75"/>
  <cols>
    <col min="5" max="5" width="10.140625" style="0" bestFit="1" customWidth="1"/>
  </cols>
  <sheetData>
    <row r="3" ht="15.75">
      <c r="A3" s="27"/>
    </row>
    <row r="4" ht="15.75">
      <c r="A4" s="27"/>
    </row>
    <row r="7" ht="12.75">
      <c r="A7" s="28" t="s">
        <v>37</v>
      </c>
    </row>
    <row r="12" ht="18">
      <c r="E12" s="29" t="s">
        <v>46</v>
      </c>
    </row>
    <row r="14" ht="12.75">
      <c r="E14" s="11" t="s">
        <v>39</v>
      </c>
    </row>
    <row r="15" ht="12.75">
      <c r="E15" s="32">
        <v>38653</v>
      </c>
    </row>
    <row r="18" ht="12.75">
      <c r="A18" s="30" t="s">
        <v>38</v>
      </c>
    </row>
    <row r="19" spans="1:9" ht="120" customHeight="1">
      <c r="A19" s="53" t="s">
        <v>66</v>
      </c>
      <c r="B19" s="53"/>
      <c r="C19" s="53"/>
      <c r="D19" s="53"/>
      <c r="E19" s="53"/>
      <c r="F19" s="53"/>
      <c r="G19" s="53"/>
      <c r="H19" s="53"/>
      <c r="I19" s="53"/>
    </row>
    <row r="21" ht="12.75">
      <c r="A21" s="48" t="s">
        <v>67</v>
      </c>
    </row>
    <row r="23" ht="12.75">
      <c r="A23" t="s">
        <v>68</v>
      </c>
    </row>
    <row r="26" ht="12.75">
      <c r="A26" t="s">
        <v>65</v>
      </c>
    </row>
  </sheetData>
  <mergeCells count="1">
    <mergeCell ref="A19:I19"/>
  </mergeCells>
  <printOptions/>
  <pageMargins left="0.75" right="0.75" top="1" bottom="1" header="0.5" footer="0.5"/>
  <pageSetup horizontalDpi="600" verticalDpi="600" orientation="portrait" r:id="rId2"/>
  <headerFooter alignWithMargins="0">
    <oddFooter>&amp;LAuthor:_R. Horton
Doc. No.:_15&amp;COrg.:_Mgt.
Rev.:_A&amp;R&amp;D</oddFooter>
  </headerFooter>
  <drawing r:id="rId1"/>
</worksheet>
</file>

<file path=xl/worksheets/sheet2.xml><?xml version="1.0" encoding="utf-8"?>
<worksheet xmlns="http://schemas.openxmlformats.org/spreadsheetml/2006/main" xmlns:r="http://schemas.openxmlformats.org/officeDocument/2006/relationships">
  <dimension ref="A1:F94"/>
  <sheetViews>
    <sheetView workbookViewId="0" topLeftCell="A1">
      <selection activeCell="C26" sqref="C26"/>
    </sheetView>
  </sheetViews>
  <sheetFormatPr defaultColWidth="9.140625" defaultRowHeight="12.75"/>
  <cols>
    <col min="1" max="1" width="9.57421875" style="0" bestFit="1" customWidth="1"/>
    <col min="2" max="2" width="9.57421875" style="2" customWidth="1"/>
    <col min="3" max="3" width="10.421875" style="0" customWidth="1"/>
    <col min="4" max="4" width="12.140625" style="0" customWidth="1"/>
    <col min="5" max="5" width="10.28125" style="0" customWidth="1"/>
    <col min="8" max="8" width="12.421875" style="0" bestFit="1" customWidth="1"/>
  </cols>
  <sheetData>
    <row r="1" ht="12.75">
      <c r="A1" t="s">
        <v>92</v>
      </c>
    </row>
    <row r="2" ht="12.75">
      <c r="A2" s="20" t="s">
        <v>30</v>
      </c>
    </row>
    <row r="3" ht="12.75">
      <c r="A3" s="20" t="s">
        <v>93</v>
      </c>
    </row>
    <row r="4" ht="12.75">
      <c r="A4" s="20" t="s">
        <v>94</v>
      </c>
    </row>
    <row r="5" ht="12.75">
      <c r="A5" s="20" t="s">
        <v>35</v>
      </c>
    </row>
    <row r="6" ht="12.75">
      <c r="A6" s="2" t="s">
        <v>95</v>
      </c>
    </row>
    <row r="7" ht="12.75">
      <c r="A7" s="20" t="s">
        <v>96</v>
      </c>
    </row>
    <row r="8" ht="12.75">
      <c r="A8" s="2" t="s">
        <v>47</v>
      </c>
    </row>
    <row r="9" ht="12.75">
      <c r="A9" s="20" t="s">
        <v>97</v>
      </c>
    </row>
    <row r="10" ht="12.75">
      <c r="A10" s="2" t="s">
        <v>98</v>
      </c>
    </row>
    <row r="11" ht="12.75">
      <c r="A11" s="2" t="s">
        <v>34</v>
      </c>
    </row>
    <row r="12" ht="12.75">
      <c r="A12" s="20" t="s">
        <v>32</v>
      </c>
    </row>
    <row r="13" ht="12.75">
      <c r="A13" s="2" t="s">
        <v>48</v>
      </c>
    </row>
    <row r="14" ht="12.75">
      <c r="A14" s="2" t="s">
        <v>49</v>
      </c>
    </row>
    <row r="15" ht="12.75">
      <c r="A15" s="20" t="s">
        <v>33</v>
      </c>
    </row>
    <row r="16" ht="12.75">
      <c r="A16" s="2" t="s">
        <v>99</v>
      </c>
    </row>
    <row r="17" ht="12.75">
      <c r="A17" s="2" t="s">
        <v>31</v>
      </c>
    </row>
    <row r="18" ht="13.5" thickBot="1"/>
    <row r="19" spans="1:4" ht="13.5" thickBot="1">
      <c r="A19" s="21" t="s">
        <v>0</v>
      </c>
      <c r="B19" s="22"/>
      <c r="C19" s="23">
        <v>0.1</v>
      </c>
      <c r="D19" t="s">
        <v>36</v>
      </c>
    </row>
    <row r="20" spans="1:3" ht="13.5" thickBot="1">
      <c r="A20" s="21" t="s">
        <v>9</v>
      </c>
      <c r="B20" s="22"/>
      <c r="C20" s="23">
        <v>0.25</v>
      </c>
    </row>
    <row r="21" spans="1:3" ht="13.5" thickBot="1">
      <c r="A21" s="21" t="s">
        <v>15</v>
      </c>
      <c r="B21" s="22"/>
      <c r="C21" s="24">
        <v>0.6</v>
      </c>
    </row>
    <row r="24" spans="1:3" ht="12.75">
      <c r="A24" s="25"/>
      <c r="B24" s="26"/>
      <c r="C24" s="26"/>
    </row>
    <row r="25" ht="12.75">
      <c r="C25" s="10"/>
    </row>
    <row r="40" spans="1:3" ht="12.75">
      <c r="A40" t="s">
        <v>3</v>
      </c>
      <c r="C40" s="1">
        <v>1</v>
      </c>
    </row>
    <row r="41" spans="1:3" ht="12.75">
      <c r="A41" t="s">
        <v>5</v>
      </c>
      <c r="C41" s="1">
        <f>C19</f>
        <v>0.1</v>
      </c>
    </row>
    <row r="42" spans="4:5" ht="12.75">
      <c r="D42" s="5" t="s">
        <v>18</v>
      </c>
      <c r="E42" s="5" t="s">
        <v>17</v>
      </c>
    </row>
    <row r="43" spans="1:5" ht="12.75">
      <c r="A43" t="s">
        <v>16</v>
      </c>
      <c r="B43" s="2" t="s">
        <v>5</v>
      </c>
      <c r="C43" s="5" t="s">
        <v>17</v>
      </c>
      <c r="D43" t="s">
        <v>20</v>
      </c>
      <c r="E43" t="s">
        <v>19</v>
      </c>
    </row>
    <row r="44" spans="1:6" ht="12.75">
      <c r="A44">
        <v>-1</v>
      </c>
      <c r="B44" s="2">
        <f aca="true" t="shared" si="0" ref="B44:B75">IF(ABS(ABS(A44)-(C$41/2))&lt;0.00000001,C44,0)</f>
        <v>0</v>
      </c>
      <c r="C44">
        <f aca="true" t="shared" si="1" ref="C44:C75">IF(A44&lt;0,((1/$C$40)*A44+1),IF(((-1/$C$40)*A44+1)&lt;0,0,((-1/$C$40)*A44+1)))</f>
        <v>0</v>
      </c>
      <c r="D44" s="2">
        <f aca="true" t="shared" si="2" ref="D44:D75">IF(C$21-C$40&gt;A44,0,IF(A44&lt;C$21,(C$20/C$40)*(A44-(C$21-C$40)),IF(A44&lt;(C$21+C$40),(-C$20/C$40)*(A44-(C$21+C$40)),0)))</f>
        <v>0</v>
      </c>
      <c r="E44" s="2">
        <f>D44+C44</f>
        <v>0</v>
      </c>
      <c r="F44">
        <f>IF(B44&gt;0,E44,-1)</f>
        <v>-1</v>
      </c>
    </row>
    <row r="45" spans="1:6" ht="12.75">
      <c r="A45">
        <f>A44+0.05</f>
        <v>-0.95</v>
      </c>
      <c r="B45" s="2">
        <f t="shared" si="0"/>
        <v>0</v>
      </c>
      <c r="C45">
        <f t="shared" si="1"/>
        <v>0.050000000000000044</v>
      </c>
      <c r="D45" s="2">
        <f t="shared" si="2"/>
        <v>0</v>
      </c>
      <c r="E45" s="2">
        <f aca="true" t="shared" si="3" ref="E45:E94">D45+C45</f>
        <v>0.050000000000000044</v>
      </c>
      <c r="F45">
        <f aca="true" t="shared" si="4" ref="F45:F94">IF(B45&gt;0,E45,-1)</f>
        <v>-1</v>
      </c>
    </row>
    <row r="46" spans="1:6" ht="12.75">
      <c r="A46">
        <f aca="true" t="shared" si="5" ref="A46:A94">A45+0.05</f>
        <v>-0.8999999999999999</v>
      </c>
      <c r="B46" s="2">
        <f t="shared" si="0"/>
        <v>0</v>
      </c>
      <c r="C46">
        <f t="shared" si="1"/>
        <v>0.10000000000000009</v>
      </c>
      <c r="D46" s="2">
        <f t="shared" si="2"/>
        <v>0</v>
      </c>
      <c r="E46" s="2">
        <f t="shared" si="3"/>
        <v>0.10000000000000009</v>
      </c>
      <c r="F46">
        <f t="shared" si="4"/>
        <v>-1</v>
      </c>
    </row>
    <row r="47" spans="1:6" ht="12.75">
      <c r="A47">
        <f t="shared" si="5"/>
        <v>-0.8499999999999999</v>
      </c>
      <c r="B47" s="2">
        <f t="shared" si="0"/>
        <v>0</v>
      </c>
      <c r="C47">
        <f t="shared" si="1"/>
        <v>0.15000000000000013</v>
      </c>
      <c r="D47" s="2">
        <f t="shared" si="2"/>
        <v>0</v>
      </c>
      <c r="E47" s="2">
        <f t="shared" si="3"/>
        <v>0.15000000000000013</v>
      </c>
      <c r="F47">
        <f t="shared" si="4"/>
        <v>-1</v>
      </c>
    </row>
    <row r="48" spans="1:6" ht="12.75">
      <c r="A48">
        <f t="shared" si="5"/>
        <v>-0.7999999999999998</v>
      </c>
      <c r="B48" s="2">
        <f t="shared" si="0"/>
        <v>0</v>
      </c>
      <c r="C48">
        <f t="shared" si="1"/>
        <v>0.20000000000000018</v>
      </c>
      <c r="D48" s="2">
        <f t="shared" si="2"/>
        <v>0</v>
      </c>
      <c r="E48" s="2">
        <f t="shared" si="3"/>
        <v>0.20000000000000018</v>
      </c>
      <c r="F48">
        <f t="shared" si="4"/>
        <v>-1</v>
      </c>
    </row>
    <row r="49" spans="1:6" ht="12.75">
      <c r="A49">
        <f t="shared" si="5"/>
        <v>-0.7499999999999998</v>
      </c>
      <c r="B49" s="2">
        <f t="shared" si="0"/>
        <v>0</v>
      </c>
      <c r="C49">
        <f t="shared" si="1"/>
        <v>0.2500000000000002</v>
      </c>
      <c r="D49" s="2">
        <f t="shared" si="2"/>
        <v>0</v>
      </c>
      <c r="E49" s="2">
        <f t="shared" si="3"/>
        <v>0.2500000000000002</v>
      </c>
      <c r="F49">
        <f t="shared" si="4"/>
        <v>-1</v>
      </c>
    </row>
    <row r="50" spans="1:6" ht="12.75">
      <c r="A50">
        <f t="shared" si="5"/>
        <v>-0.6999999999999997</v>
      </c>
      <c r="B50" s="2">
        <f t="shared" si="0"/>
        <v>0</v>
      </c>
      <c r="C50">
        <f t="shared" si="1"/>
        <v>0.30000000000000027</v>
      </c>
      <c r="D50" s="2">
        <f t="shared" si="2"/>
        <v>0</v>
      </c>
      <c r="E50" s="2">
        <f t="shared" si="3"/>
        <v>0.30000000000000027</v>
      </c>
      <c r="F50">
        <f t="shared" si="4"/>
        <v>-1</v>
      </c>
    </row>
    <row r="51" spans="1:6" ht="12.75">
      <c r="A51">
        <f t="shared" si="5"/>
        <v>-0.6499999999999997</v>
      </c>
      <c r="B51" s="2">
        <f t="shared" si="0"/>
        <v>0</v>
      </c>
      <c r="C51">
        <f t="shared" si="1"/>
        <v>0.3500000000000003</v>
      </c>
      <c r="D51" s="2">
        <f t="shared" si="2"/>
        <v>0</v>
      </c>
      <c r="E51" s="2">
        <f t="shared" si="3"/>
        <v>0.3500000000000003</v>
      </c>
      <c r="F51">
        <f t="shared" si="4"/>
        <v>-1</v>
      </c>
    </row>
    <row r="52" spans="1:6" ht="12.75">
      <c r="A52">
        <f t="shared" si="5"/>
        <v>-0.5999999999999996</v>
      </c>
      <c r="B52" s="2">
        <f t="shared" si="0"/>
        <v>0</v>
      </c>
      <c r="C52">
        <f t="shared" si="1"/>
        <v>0.40000000000000036</v>
      </c>
      <c r="D52" s="2">
        <f t="shared" si="2"/>
        <v>0</v>
      </c>
      <c r="E52" s="2">
        <f t="shared" si="3"/>
        <v>0.40000000000000036</v>
      </c>
      <c r="F52">
        <f t="shared" si="4"/>
        <v>-1</v>
      </c>
    </row>
    <row r="53" spans="1:6" ht="12.75">
      <c r="A53">
        <f t="shared" si="5"/>
        <v>-0.5499999999999996</v>
      </c>
      <c r="B53" s="2">
        <f t="shared" si="0"/>
        <v>0</v>
      </c>
      <c r="C53">
        <f t="shared" si="1"/>
        <v>0.4500000000000004</v>
      </c>
      <c r="D53" s="2">
        <f t="shared" si="2"/>
        <v>0</v>
      </c>
      <c r="E53" s="2">
        <f t="shared" si="3"/>
        <v>0.4500000000000004</v>
      </c>
      <c r="F53">
        <f t="shared" si="4"/>
        <v>-1</v>
      </c>
    </row>
    <row r="54" spans="1:6" ht="12.75">
      <c r="A54">
        <f t="shared" si="5"/>
        <v>-0.4999999999999996</v>
      </c>
      <c r="B54" s="2">
        <f t="shared" si="0"/>
        <v>0</v>
      </c>
      <c r="C54">
        <f t="shared" si="1"/>
        <v>0.5000000000000004</v>
      </c>
      <c r="D54" s="2">
        <f t="shared" si="2"/>
        <v>0</v>
      </c>
      <c r="E54" s="2">
        <f t="shared" si="3"/>
        <v>0.5000000000000004</v>
      </c>
      <c r="F54">
        <f t="shared" si="4"/>
        <v>-1</v>
      </c>
    </row>
    <row r="55" spans="1:6" ht="12.75">
      <c r="A55">
        <f t="shared" si="5"/>
        <v>-0.4499999999999996</v>
      </c>
      <c r="B55" s="2">
        <f t="shared" si="0"/>
        <v>0</v>
      </c>
      <c r="C55">
        <f t="shared" si="1"/>
        <v>0.5500000000000004</v>
      </c>
      <c r="D55" s="2">
        <f t="shared" si="2"/>
        <v>0</v>
      </c>
      <c r="E55" s="2">
        <f t="shared" si="3"/>
        <v>0.5500000000000004</v>
      </c>
      <c r="F55">
        <f t="shared" si="4"/>
        <v>-1</v>
      </c>
    </row>
    <row r="56" spans="1:6" ht="12.75">
      <c r="A56">
        <f t="shared" si="5"/>
        <v>-0.39999999999999963</v>
      </c>
      <c r="B56" s="2">
        <f t="shared" si="0"/>
        <v>0</v>
      </c>
      <c r="C56">
        <f t="shared" si="1"/>
        <v>0.6000000000000003</v>
      </c>
      <c r="D56" s="2">
        <f t="shared" si="2"/>
        <v>9.71445146547012E-17</v>
      </c>
      <c r="E56" s="2">
        <f t="shared" si="3"/>
        <v>0.6000000000000004</v>
      </c>
      <c r="F56">
        <f t="shared" si="4"/>
        <v>-1</v>
      </c>
    </row>
    <row r="57" spans="1:6" ht="12.75">
      <c r="A57">
        <f t="shared" si="5"/>
        <v>-0.34999999999999964</v>
      </c>
      <c r="B57" s="2">
        <f t="shared" si="0"/>
        <v>0</v>
      </c>
      <c r="C57">
        <f t="shared" si="1"/>
        <v>0.6500000000000004</v>
      </c>
      <c r="D57" s="2">
        <f t="shared" si="2"/>
        <v>0.012500000000000094</v>
      </c>
      <c r="E57" s="2">
        <f t="shared" si="3"/>
        <v>0.6625000000000004</v>
      </c>
      <c r="F57">
        <f t="shared" si="4"/>
        <v>-1</v>
      </c>
    </row>
    <row r="58" spans="1:6" ht="12.75">
      <c r="A58">
        <f t="shared" si="5"/>
        <v>-0.29999999999999966</v>
      </c>
      <c r="B58" s="2">
        <f t="shared" si="0"/>
        <v>0</v>
      </c>
      <c r="C58">
        <f t="shared" si="1"/>
        <v>0.7000000000000004</v>
      </c>
      <c r="D58" s="2">
        <f t="shared" si="2"/>
        <v>0.02500000000000009</v>
      </c>
      <c r="E58" s="2">
        <f t="shared" si="3"/>
        <v>0.7250000000000005</v>
      </c>
      <c r="F58">
        <f t="shared" si="4"/>
        <v>-1</v>
      </c>
    </row>
    <row r="59" spans="1:6" ht="12.75">
      <c r="A59">
        <f t="shared" si="5"/>
        <v>-0.24999999999999967</v>
      </c>
      <c r="B59" s="2">
        <f t="shared" si="0"/>
        <v>0</v>
      </c>
      <c r="C59">
        <f t="shared" si="1"/>
        <v>0.7500000000000003</v>
      </c>
      <c r="D59" s="2">
        <f t="shared" si="2"/>
        <v>0.03750000000000009</v>
      </c>
      <c r="E59" s="2">
        <f t="shared" si="3"/>
        <v>0.7875000000000004</v>
      </c>
      <c r="F59">
        <f t="shared" si="4"/>
        <v>-1</v>
      </c>
    </row>
    <row r="60" spans="1:6" ht="12.75">
      <c r="A60">
        <f t="shared" si="5"/>
        <v>-0.19999999999999968</v>
      </c>
      <c r="B60" s="2">
        <f t="shared" si="0"/>
        <v>0</v>
      </c>
      <c r="C60">
        <f t="shared" si="1"/>
        <v>0.8000000000000003</v>
      </c>
      <c r="D60" s="2">
        <f t="shared" si="2"/>
        <v>0.050000000000000086</v>
      </c>
      <c r="E60" s="2">
        <f t="shared" si="3"/>
        <v>0.8500000000000003</v>
      </c>
      <c r="F60">
        <f t="shared" si="4"/>
        <v>-1</v>
      </c>
    </row>
    <row r="61" spans="1:6" ht="12.75">
      <c r="A61">
        <f t="shared" si="5"/>
        <v>-0.1499999999999997</v>
      </c>
      <c r="B61" s="2">
        <f t="shared" si="0"/>
        <v>0</v>
      </c>
      <c r="C61">
        <f t="shared" si="1"/>
        <v>0.8500000000000003</v>
      </c>
      <c r="D61" s="2">
        <f t="shared" si="2"/>
        <v>0.06250000000000008</v>
      </c>
      <c r="E61" s="2">
        <f t="shared" si="3"/>
        <v>0.9125000000000004</v>
      </c>
      <c r="F61">
        <f t="shared" si="4"/>
        <v>-1</v>
      </c>
    </row>
    <row r="62" spans="1:6" ht="12.75">
      <c r="A62">
        <f t="shared" si="5"/>
        <v>-0.09999999999999969</v>
      </c>
      <c r="B62" s="2">
        <f t="shared" si="0"/>
        <v>0</v>
      </c>
      <c r="C62">
        <f t="shared" si="1"/>
        <v>0.9000000000000004</v>
      </c>
      <c r="D62" s="2">
        <f t="shared" si="2"/>
        <v>0.07500000000000008</v>
      </c>
      <c r="E62" s="2">
        <f t="shared" si="3"/>
        <v>0.9750000000000004</v>
      </c>
      <c r="F62">
        <f t="shared" si="4"/>
        <v>-1</v>
      </c>
    </row>
    <row r="63" spans="1:6" ht="12.75">
      <c r="A63">
        <f t="shared" si="5"/>
        <v>-0.049999999999999684</v>
      </c>
      <c r="B63" s="2">
        <f t="shared" si="0"/>
        <v>0.9500000000000003</v>
      </c>
      <c r="C63">
        <f t="shared" si="1"/>
        <v>0.9500000000000003</v>
      </c>
      <c r="D63" s="2">
        <f t="shared" si="2"/>
        <v>0.08750000000000008</v>
      </c>
      <c r="E63" s="2">
        <f t="shared" si="3"/>
        <v>1.0375000000000003</v>
      </c>
      <c r="F63">
        <f t="shared" si="4"/>
        <v>1.0375000000000003</v>
      </c>
    </row>
    <row r="64" spans="1:6" ht="12.75">
      <c r="A64">
        <f t="shared" si="5"/>
        <v>3.191891195797325E-16</v>
      </c>
      <c r="B64" s="2">
        <f t="shared" si="0"/>
        <v>0</v>
      </c>
      <c r="C64">
        <f t="shared" si="1"/>
        <v>0.9999999999999997</v>
      </c>
      <c r="D64" s="2">
        <f t="shared" si="2"/>
        <v>0.10000000000000009</v>
      </c>
      <c r="E64" s="2">
        <f t="shared" si="3"/>
        <v>1.0999999999999996</v>
      </c>
      <c r="F64">
        <f t="shared" si="4"/>
        <v>-1</v>
      </c>
    </row>
    <row r="65" spans="1:6" ht="12.75">
      <c r="A65">
        <f t="shared" si="5"/>
        <v>0.05000000000000032</v>
      </c>
      <c r="B65" s="2">
        <f t="shared" si="0"/>
        <v>0.9499999999999997</v>
      </c>
      <c r="C65">
        <f t="shared" si="1"/>
        <v>0.9499999999999997</v>
      </c>
      <c r="D65" s="2">
        <f t="shared" si="2"/>
        <v>0.11250000000000009</v>
      </c>
      <c r="E65" s="2">
        <f t="shared" si="3"/>
        <v>1.0624999999999998</v>
      </c>
      <c r="F65">
        <f t="shared" si="4"/>
        <v>1.0624999999999998</v>
      </c>
    </row>
    <row r="66" spans="1:6" ht="12.75">
      <c r="A66">
        <f t="shared" si="5"/>
        <v>0.10000000000000032</v>
      </c>
      <c r="B66" s="2">
        <f t="shared" si="0"/>
        <v>0</v>
      </c>
      <c r="C66">
        <f t="shared" si="1"/>
        <v>0.8999999999999997</v>
      </c>
      <c r="D66" s="2">
        <f t="shared" si="2"/>
        <v>0.12500000000000008</v>
      </c>
      <c r="E66" s="2">
        <f t="shared" si="3"/>
        <v>1.0249999999999997</v>
      </c>
      <c r="F66">
        <f t="shared" si="4"/>
        <v>-1</v>
      </c>
    </row>
    <row r="67" spans="1:6" ht="12.75">
      <c r="A67">
        <f t="shared" si="5"/>
        <v>0.15000000000000033</v>
      </c>
      <c r="B67" s="2">
        <f t="shared" si="0"/>
        <v>0</v>
      </c>
      <c r="C67">
        <f t="shared" si="1"/>
        <v>0.8499999999999996</v>
      </c>
      <c r="D67" s="2">
        <f t="shared" si="2"/>
        <v>0.1375000000000001</v>
      </c>
      <c r="E67" s="2">
        <f t="shared" si="3"/>
        <v>0.9874999999999997</v>
      </c>
      <c r="F67">
        <f t="shared" si="4"/>
        <v>-1</v>
      </c>
    </row>
    <row r="68" spans="1:6" ht="12.75">
      <c r="A68">
        <f t="shared" si="5"/>
        <v>0.20000000000000034</v>
      </c>
      <c r="B68" s="2">
        <f t="shared" si="0"/>
        <v>0</v>
      </c>
      <c r="C68">
        <f t="shared" si="1"/>
        <v>0.7999999999999996</v>
      </c>
      <c r="D68" s="2">
        <f t="shared" si="2"/>
        <v>0.15000000000000008</v>
      </c>
      <c r="E68" s="2">
        <f t="shared" si="3"/>
        <v>0.9499999999999997</v>
      </c>
      <c r="F68">
        <f t="shared" si="4"/>
        <v>-1</v>
      </c>
    </row>
    <row r="69" spans="1:6" ht="12.75">
      <c r="A69">
        <f t="shared" si="5"/>
        <v>0.25000000000000033</v>
      </c>
      <c r="B69" s="2">
        <f t="shared" si="0"/>
        <v>0</v>
      </c>
      <c r="C69">
        <f t="shared" si="1"/>
        <v>0.7499999999999997</v>
      </c>
      <c r="D69" s="2">
        <f t="shared" si="2"/>
        <v>0.1625000000000001</v>
      </c>
      <c r="E69" s="2">
        <f t="shared" si="3"/>
        <v>0.9124999999999998</v>
      </c>
      <c r="F69">
        <f t="shared" si="4"/>
        <v>-1</v>
      </c>
    </row>
    <row r="70" spans="1:6" ht="12.75">
      <c r="A70">
        <f t="shared" si="5"/>
        <v>0.3000000000000003</v>
      </c>
      <c r="B70" s="2">
        <f t="shared" si="0"/>
        <v>0</v>
      </c>
      <c r="C70">
        <f t="shared" si="1"/>
        <v>0.6999999999999997</v>
      </c>
      <c r="D70" s="2">
        <f t="shared" si="2"/>
        <v>0.1750000000000001</v>
      </c>
      <c r="E70" s="2">
        <f t="shared" si="3"/>
        <v>0.8749999999999998</v>
      </c>
      <c r="F70">
        <f t="shared" si="4"/>
        <v>-1</v>
      </c>
    </row>
    <row r="71" spans="1:6" ht="12.75">
      <c r="A71">
        <f t="shared" si="5"/>
        <v>0.3500000000000003</v>
      </c>
      <c r="B71" s="2">
        <f t="shared" si="0"/>
        <v>0</v>
      </c>
      <c r="C71">
        <f t="shared" si="1"/>
        <v>0.6499999999999997</v>
      </c>
      <c r="D71" s="2">
        <f t="shared" si="2"/>
        <v>0.18750000000000008</v>
      </c>
      <c r="E71" s="2">
        <f t="shared" si="3"/>
        <v>0.8374999999999998</v>
      </c>
      <c r="F71">
        <f t="shared" si="4"/>
        <v>-1</v>
      </c>
    </row>
    <row r="72" spans="1:6" ht="12.75">
      <c r="A72">
        <f t="shared" si="5"/>
        <v>0.4000000000000003</v>
      </c>
      <c r="B72" s="2">
        <f t="shared" si="0"/>
        <v>0</v>
      </c>
      <c r="C72">
        <f t="shared" si="1"/>
        <v>0.5999999999999996</v>
      </c>
      <c r="D72" s="2">
        <f t="shared" si="2"/>
        <v>0.20000000000000007</v>
      </c>
      <c r="E72" s="2">
        <f t="shared" si="3"/>
        <v>0.7999999999999997</v>
      </c>
      <c r="F72">
        <f t="shared" si="4"/>
        <v>-1</v>
      </c>
    </row>
    <row r="73" spans="1:6" ht="12.75">
      <c r="A73">
        <f t="shared" si="5"/>
        <v>0.4500000000000003</v>
      </c>
      <c r="B73" s="2">
        <f t="shared" si="0"/>
        <v>0</v>
      </c>
      <c r="C73">
        <f t="shared" si="1"/>
        <v>0.5499999999999997</v>
      </c>
      <c r="D73" s="2">
        <f t="shared" si="2"/>
        <v>0.21250000000000008</v>
      </c>
      <c r="E73" s="2">
        <f t="shared" si="3"/>
        <v>0.7624999999999997</v>
      </c>
      <c r="F73">
        <f t="shared" si="4"/>
        <v>-1</v>
      </c>
    </row>
    <row r="74" spans="1:6" ht="12.75">
      <c r="A74">
        <f t="shared" si="5"/>
        <v>0.5000000000000003</v>
      </c>
      <c r="B74" s="2">
        <f t="shared" si="0"/>
        <v>0</v>
      </c>
      <c r="C74">
        <f t="shared" si="1"/>
        <v>0.49999999999999967</v>
      </c>
      <c r="D74" s="2">
        <f t="shared" si="2"/>
        <v>0.2250000000000001</v>
      </c>
      <c r="E74" s="2">
        <f t="shared" si="3"/>
        <v>0.7249999999999998</v>
      </c>
      <c r="F74">
        <f t="shared" si="4"/>
        <v>-1</v>
      </c>
    </row>
    <row r="75" spans="1:6" ht="12.75">
      <c r="A75">
        <f t="shared" si="5"/>
        <v>0.5500000000000004</v>
      </c>
      <c r="B75" s="2">
        <f t="shared" si="0"/>
        <v>0</v>
      </c>
      <c r="C75">
        <f t="shared" si="1"/>
        <v>0.4499999999999996</v>
      </c>
      <c r="D75" s="2">
        <f t="shared" si="2"/>
        <v>0.2375000000000001</v>
      </c>
      <c r="E75" s="2">
        <f t="shared" si="3"/>
        <v>0.6874999999999998</v>
      </c>
      <c r="F75">
        <f t="shared" si="4"/>
        <v>-1</v>
      </c>
    </row>
    <row r="76" spans="1:6" ht="12.75">
      <c r="A76">
        <f t="shared" si="5"/>
        <v>0.6000000000000004</v>
      </c>
      <c r="B76" s="2">
        <f aca="true" t="shared" si="6" ref="B76:B94">IF(ABS(ABS(A76)-(C$41/2))&lt;0.00000001,C76,0)</f>
        <v>0</v>
      </c>
      <c r="C76">
        <f aca="true" t="shared" si="7" ref="C76:C94">IF(A76&lt;0,((1/$C$40)*A76+1),IF(((-1/$C$40)*A76+1)&lt;0,0,((-1/$C$40)*A76+1)))</f>
        <v>0.3999999999999996</v>
      </c>
      <c r="D76" s="2">
        <f aca="true" t="shared" si="8" ref="D76:D94">IF(C$21-C$40&gt;A76,0,IF(A76&lt;C$21,(C$20/C$40)*(A76-(C$21-C$40)),IF(A76&lt;(C$21+C$40),(-C$20/C$40)*(A76-(C$21+C$40)),0)))</f>
        <v>0.24999999999999992</v>
      </c>
      <c r="E76" s="2">
        <f t="shared" si="3"/>
        <v>0.6499999999999995</v>
      </c>
      <c r="F76">
        <f t="shared" si="4"/>
        <v>-1</v>
      </c>
    </row>
    <row r="77" spans="1:6" ht="12.75">
      <c r="A77">
        <f t="shared" si="5"/>
        <v>0.6500000000000005</v>
      </c>
      <c r="B77" s="2">
        <f t="shared" si="6"/>
        <v>0</v>
      </c>
      <c r="C77">
        <f t="shared" si="7"/>
        <v>0.34999999999999953</v>
      </c>
      <c r="D77" s="2">
        <f t="shared" si="8"/>
        <v>0.2374999999999999</v>
      </c>
      <c r="E77" s="2">
        <f t="shared" si="3"/>
        <v>0.5874999999999995</v>
      </c>
      <c r="F77">
        <f t="shared" si="4"/>
        <v>-1</v>
      </c>
    </row>
    <row r="78" spans="1:6" ht="12.75">
      <c r="A78">
        <f t="shared" si="5"/>
        <v>0.7000000000000005</v>
      </c>
      <c r="B78" s="2">
        <f t="shared" si="6"/>
        <v>0</v>
      </c>
      <c r="C78">
        <f t="shared" si="7"/>
        <v>0.2999999999999995</v>
      </c>
      <c r="D78" s="2">
        <f t="shared" si="8"/>
        <v>0.2249999999999999</v>
      </c>
      <c r="E78" s="2">
        <f t="shared" si="3"/>
        <v>0.5249999999999994</v>
      </c>
      <c r="F78">
        <f t="shared" si="4"/>
        <v>-1</v>
      </c>
    </row>
    <row r="79" spans="1:6" ht="12.75">
      <c r="A79">
        <f t="shared" si="5"/>
        <v>0.7500000000000006</v>
      </c>
      <c r="B79" s="2">
        <f t="shared" si="6"/>
        <v>0</v>
      </c>
      <c r="C79">
        <f t="shared" si="7"/>
        <v>0.24999999999999944</v>
      </c>
      <c r="D79" s="2">
        <f t="shared" si="8"/>
        <v>0.21249999999999988</v>
      </c>
      <c r="E79" s="2">
        <f t="shared" si="3"/>
        <v>0.46249999999999936</v>
      </c>
      <c r="F79">
        <f t="shared" si="4"/>
        <v>-1</v>
      </c>
    </row>
    <row r="80" spans="1:6" ht="12.75">
      <c r="A80">
        <f t="shared" si="5"/>
        <v>0.8000000000000006</v>
      </c>
      <c r="B80" s="2">
        <f t="shared" si="6"/>
        <v>0</v>
      </c>
      <c r="C80">
        <f t="shared" si="7"/>
        <v>0.1999999999999994</v>
      </c>
      <c r="D80" s="2">
        <f t="shared" si="8"/>
        <v>0.19999999999999987</v>
      </c>
      <c r="E80" s="2">
        <f t="shared" si="3"/>
        <v>0.39999999999999925</v>
      </c>
      <c r="F80">
        <f t="shared" si="4"/>
        <v>-1</v>
      </c>
    </row>
    <row r="81" spans="1:6" ht="12.75">
      <c r="A81">
        <f t="shared" si="5"/>
        <v>0.8500000000000006</v>
      </c>
      <c r="B81" s="2">
        <f t="shared" si="6"/>
        <v>0</v>
      </c>
      <c r="C81">
        <f t="shared" si="7"/>
        <v>0.14999999999999936</v>
      </c>
      <c r="D81" s="2">
        <f t="shared" si="8"/>
        <v>0.18749999999999986</v>
      </c>
      <c r="E81" s="2">
        <f t="shared" si="3"/>
        <v>0.33749999999999925</v>
      </c>
      <c r="F81">
        <f t="shared" si="4"/>
        <v>-1</v>
      </c>
    </row>
    <row r="82" spans="1:6" ht="12.75">
      <c r="A82">
        <f t="shared" si="5"/>
        <v>0.9000000000000007</v>
      </c>
      <c r="B82" s="2">
        <f t="shared" si="6"/>
        <v>0</v>
      </c>
      <c r="C82">
        <f t="shared" si="7"/>
        <v>0.09999999999999931</v>
      </c>
      <c r="D82" s="2">
        <f t="shared" si="8"/>
        <v>0.17499999999999985</v>
      </c>
      <c r="E82" s="2">
        <f t="shared" si="3"/>
        <v>0.27499999999999913</v>
      </c>
      <c r="F82">
        <f t="shared" si="4"/>
        <v>-1</v>
      </c>
    </row>
    <row r="83" spans="1:6" ht="12.75">
      <c r="A83">
        <f t="shared" si="5"/>
        <v>0.9500000000000007</v>
      </c>
      <c r="B83" s="2">
        <f t="shared" si="6"/>
        <v>0</v>
      </c>
      <c r="C83">
        <f t="shared" si="7"/>
        <v>0.04999999999999927</v>
      </c>
      <c r="D83" s="2">
        <f t="shared" si="8"/>
        <v>0.16249999999999984</v>
      </c>
      <c r="E83" s="2">
        <f t="shared" si="3"/>
        <v>0.2124999999999991</v>
      </c>
      <c r="F83">
        <f t="shared" si="4"/>
        <v>-1</v>
      </c>
    </row>
    <row r="84" spans="1:6" ht="12.75">
      <c r="A84">
        <f t="shared" si="5"/>
        <v>1.0000000000000007</v>
      </c>
      <c r="B84" s="2">
        <f t="shared" si="6"/>
        <v>0</v>
      </c>
      <c r="C84">
        <f t="shared" si="7"/>
        <v>0</v>
      </c>
      <c r="D84" s="2">
        <f t="shared" si="8"/>
        <v>0.14999999999999986</v>
      </c>
      <c r="E84" s="2">
        <f t="shared" si="3"/>
        <v>0.14999999999999986</v>
      </c>
      <c r="F84">
        <f t="shared" si="4"/>
        <v>-1</v>
      </c>
    </row>
    <row r="85" spans="1:6" ht="12.75">
      <c r="A85">
        <f t="shared" si="5"/>
        <v>1.0500000000000007</v>
      </c>
      <c r="B85" s="2">
        <f t="shared" si="6"/>
        <v>0</v>
      </c>
      <c r="C85">
        <f t="shared" si="7"/>
        <v>0</v>
      </c>
      <c r="D85" s="2">
        <f t="shared" si="8"/>
        <v>0.13749999999999984</v>
      </c>
      <c r="E85" s="2">
        <f t="shared" si="3"/>
        <v>0.13749999999999984</v>
      </c>
      <c r="F85">
        <f t="shared" si="4"/>
        <v>-1</v>
      </c>
    </row>
    <row r="86" spans="1:6" ht="12.75">
      <c r="A86">
        <f t="shared" si="5"/>
        <v>1.1000000000000008</v>
      </c>
      <c r="B86" s="2">
        <f t="shared" si="6"/>
        <v>0</v>
      </c>
      <c r="C86">
        <f t="shared" si="7"/>
        <v>0</v>
      </c>
      <c r="D86" s="2">
        <f t="shared" si="8"/>
        <v>0.12499999999999983</v>
      </c>
      <c r="E86" s="2">
        <f t="shared" si="3"/>
        <v>0.12499999999999983</v>
      </c>
      <c r="F86">
        <f t="shared" si="4"/>
        <v>-1</v>
      </c>
    </row>
    <row r="87" spans="1:6" ht="12.75">
      <c r="A87">
        <f t="shared" si="5"/>
        <v>1.1500000000000008</v>
      </c>
      <c r="B87" s="2">
        <f t="shared" si="6"/>
        <v>0</v>
      </c>
      <c r="C87">
        <f t="shared" si="7"/>
        <v>0</v>
      </c>
      <c r="D87" s="2">
        <f t="shared" si="8"/>
        <v>0.11249999999999982</v>
      </c>
      <c r="E87" s="2">
        <f t="shared" si="3"/>
        <v>0.11249999999999982</v>
      </c>
      <c r="F87">
        <f t="shared" si="4"/>
        <v>-1</v>
      </c>
    </row>
    <row r="88" spans="1:6" ht="12.75">
      <c r="A88">
        <f t="shared" si="5"/>
        <v>1.2000000000000008</v>
      </c>
      <c r="B88" s="2">
        <f t="shared" si="6"/>
        <v>0</v>
      </c>
      <c r="C88">
        <f t="shared" si="7"/>
        <v>0</v>
      </c>
      <c r="D88" s="2">
        <f t="shared" si="8"/>
        <v>0.09999999999999981</v>
      </c>
      <c r="E88" s="2">
        <f t="shared" si="3"/>
        <v>0.09999999999999981</v>
      </c>
      <c r="F88">
        <f t="shared" si="4"/>
        <v>-1</v>
      </c>
    </row>
    <row r="89" spans="1:6" ht="12.75">
      <c r="A89">
        <f t="shared" si="5"/>
        <v>1.2500000000000009</v>
      </c>
      <c r="B89" s="2">
        <f t="shared" si="6"/>
        <v>0</v>
      </c>
      <c r="C89">
        <f t="shared" si="7"/>
        <v>0</v>
      </c>
      <c r="D89" s="2">
        <f t="shared" si="8"/>
        <v>0.0874999999999998</v>
      </c>
      <c r="E89" s="2">
        <f t="shared" si="3"/>
        <v>0.0874999999999998</v>
      </c>
      <c r="F89">
        <f t="shared" si="4"/>
        <v>-1</v>
      </c>
    </row>
    <row r="90" spans="1:6" ht="12.75">
      <c r="A90">
        <f t="shared" si="5"/>
        <v>1.300000000000001</v>
      </c>
      <c r="B90" s="2">
        <f t="shared" si="6"/>
        <v>0</v>
      </c>
      <c r="C90">
        <f t="shared" si="7"/>
        <v>0</v>
      </c>
      <c r="D90" s="2">
        <f t="shared" si="8"/>
        <v>0.07499999999999979</v>
      </c>
      <c r="E90" s="2">
        <f t="shared" si="3"/>
        <v>0.07499999999999979</v>
      </c>
      <c r="F90">
        <f t="shared" si="4"/>
        <v>-1</v>
      </c>
    </row>
    <row r="91" spans="1:6" ht="12.75">
      <c r="A91">
        <f t="shared" si="5"/>
        <v>1.350000000000001</v>
      </c>
      <c r="B91" s="2">
        <f t="shared" si="6"/>
        <v>0</v>
      </c>
      <c r="C91">
        <f t="shared" si="7"/>
        <v>0</v>
      </c>
      <c r="D91" s="2">
        <f t="shared" si="8"/>
        <v>0.06249999999999978</v>
      </c>
      <c r="E91" s="2">
        <f t="shared" si="3"/>
        <v>0.06249999999999978</v>
      </c>
      <c r="F91">
        <f t="shared" si="4"/>
        <v>-1</v>
      </c>
    </row>
    <row r="92" spans="1:6" ht="12.75">
      <c r="A92">
        <f t="shared" si="5"/>
        <v>1.400000000000001</v>
      </c>
      <c r="B92" s="2">
        <f t="shared" si="6"/>
        <v>0</v>
      </c>
      <c r="C92">
        <f t="shared" si="7"/>
        <v>0</v>
      </c>
      <c r="D92" s="2">
        <f t="shared" si="8"/>
        <v>0.04999999999999977</v>
      </c>
      <c r="E92" s="2">
        <f t="shared" si="3"/>
        <v>0.04999999999999977</v>
      </c>
      <c r="F92">
        <f t="shared" si="4"/>
        <v>-1</v>
      </c>
    </row>
    <row r="93" spans="1:6" ht="12.75">
      <c r="A93">
        <f t="shared" si="5"/>
        <v>1.450000000000001</v>
      </c>
      <c r="B93" s="2">
        <f t="shared" si="6"/>
        <v>0</v>
      </c>
      <c r="C93">
        <f t="shared" si="7"/>
        <v>0</v>
      </c>
      <c r="D93" s="2">
        <f t="shared" si="8"/>
        <v>0.037499999999999756</v>
      </c>
      <c r="E93" s="2">
        <f t="shared" si="3"/>
        <v>0.037499999999999756</v>
      </c>
      <c r="F93">
        <f t="shared" si="4"/>
        <v>-1</v>
      </c>
    </row>
    <row r="94" spans="1:6" ht="12.75">
      <c r="A94">
        <f t="shared" si="5"/>
        <v>1.500000000000001</v>
      </c>
      <c r="B94" s="2">
        <f t="shared" si="6"/>
        <v>0</v>
      </c>
      <c r="C94">
        <f t="shared" si="7"/>
        <v>0</v>
      </c>
      <c r="D94" s="2">
        <f t="shared" si="8"/>
        <v>0.024999999999999745</v>
      </c>
      <c r="E94" s="2">
        <f t="shared" si="3"/>
        <v>0.024999999999999745</v>
      </c>
      <c r="F94">
        <f t="shared" si="4"/>
        <v>-1</v>
      </c>
    </row>
  </sheetData>
  <printOptions/>
  <pageMargins left="0.75" right="0.75" top="1.22" bottom="0.83" header="0.25" footer="0.33"/>
  <pageSetup horizontalDpi="600" verticalDpi="600" orientation="landscape" r:id="rId3"/>
  <headerFooter alignWithMargins="0">
    <oddHeader>&amp;L&amp;G
&amp;"Arial,Bold Italic"Your source for quality GNSS Networking Solutions and Design Services, Now!</oddHeader>
    <oddFooter>&amp;LAuthor:_R. Horton
Doc. No.:_15&amp;COrg.:_Mgt.
Rev.:_A&amp;R&amp;D</oddFooter>
  </headerFooter>
  <drawing r:id="rId1"/>
  <legacyDrawingHF r:id="rId2"/>
</worksheet>
</file>

<file path=xl/worksheets/sheet3.xml><?xml version="1.0" encoding="utf-8"?>
<worksheet xmlns="http://schemas.openxmlformats.org/spreadsheetml/2006/main" xmlns:r="http://schemas.openxmlformats.org/officeDocument/2006/relationships">
  <dimension ref="A1:P248"/>
  <sheetViews>
    <sheetView workbookViewId="0" topLeftCell="A1">
      <selection activeCell="A10" sqref="A10"/>
    </sheetView>
  </sheetViews>
  <sheetFormatPr defaultColWidth="9.140625" defaultRowHeight="12.75"/>
  <cols>
    <col min="1" max="1" width="9.8515625" style="0" customWidth="1"/>
    <col min="2" max="2" width="14.00390625" style="17" bestFit="1" customWidth="1"/>
    <col min="3" max="3" width="10.8515625" style="0" bestFit="1" customWidth="1"/>
    <col min="4" max="4" width="10.7109375" style="0" customWidth="1"/>
    <col min="5" max="5" width="12.57421875" style="0" customWidth="1"/>
    <col min="6" max="6" width="12.140625" style="0" customWidth="1"/>
    <col min="7" max="7" width="13.140625" style="0" customWidth="1"/>
    <col min="8" max="8" width="10.140625" style="0" customWidth="1"/>
    <col min="9" max="9" width="9.421875" style="0" bestFit="1" customWidth="1"/>
    <col min="10" max="10" width="12.57421875" style="0" customWidth="1"/>
    <col min="11" max="11" width="13.57421875" style="0" customWidth="1"/>
    <col min="12" max="13" width="9.421875" style="0" bestFit="1" customWidth="1"/>
    <col min="14" max="14" width="23.7109375" style="0" hidden="1" customWidth="1"/>
    <col min="15" max="15" width="12.00390625" style="0" bestFit="1" customWidth="1"/>
  </cols>
  <sheetData>
    <row r="1" spans="1:10" ht="12.75">
      <c r="A1" t="s">
        <v>52</v>
      </c>
      <c r="B1" s="2"/>
      <c r="F1" s="12"/>
      <c r="G1" s="11"/>
      <c r="H1" s="13"/>
      <c r="I1" s="12"/>
      <c r="J1" s="13"/>
    </row>
    <row r="2" spans="1:10" ht="12.75">
      <c r="A2" s="35" t="s">
        <v>69</v>
      </c>
      <c r="B2" s="2"/>
      <c r="F2" s="12"/>
      <c r="G2" s="11"/>
      <c r="H2" s="13"/>
      <c r="I2" s="12"/>
      <c r="J2" s="13"/>
    </row>
    <row r="3" spans="1:10" ht="12.75">
      <c r="A3" s="35" t="s">
        <v>53</v>
      </c>
      <c r="B3" s="2"/>
      <c r="F3" s="12"/>
      <c r="G3" s="11"/>
      <c r="H3" s="13"/>
      <c r="I3" s="12"/>
      <c r="J3" s="13"/>
    </row>
    <row r="4" spans="1:10" ht="12.75">
      <c r="A4" t="s">
        <v>100</v>
      </c>
      <c r="B4" s="2"/>
      <c r="F4" s="12"/>
      <c r="G4" s="11"/>
      <c r="H4" s="13"/>
      <c r="I4" s="12"/>
      <c r="J4" s="13"/>
    </row>
    <row r="5" spans="1:10" ht="12.75">
      <c r="A5" t="s">
        <v>70</v>
      </c>
      <c r="B5" s="2"/>
      <c r="F5" s="12"/>
      <c r="G5" s="11"/>
      <c r="H5" s="13"/>
      <c r="I5" s="12"/>
      <c r="J5" s="13"/>
    </row>
    <row r="6" spans="1:10" ht="12.75">
      <c r="A6" t="s">
        <v>101</v>
      </c>
      <c r="B6" s="2"/>
      <c r="F6" s="12"/>
      <c r="G6" s="11"/>
      <c r="H6" s="13"/>
      <c r="I6" s="12"/>
      <c r="J6" s="13"/>
    </row>
    <row r="7" spans="1:10" ht="12.75">
      <c r="A7" t="s">
        <v>54</v>
      </c>
      <c r="B7" s="2"/>
      <c r="F7" s="12"/>
      <c r="G7" s="11"/>
      <c r="H7" s="13"/>
      <c r="I7" s="12"/>
      <c r="J7" s="13"/>
    </row>
    <row r="8" spans="1:10" ht="12.75">
      <c r="A8" t="s">
        <v>55</v>
      </c>
      <c r="B8" s="2"/>
      <c r="F8" s="12"/>
      <c r="G8" s="11"/>
      <c r="H8" s="13"/>
      <c r="I8" s="12"/>
      <c r="J8" s="13"/>
    </row>
    <row r="9" spans="1:10" ht="12.75">
      <c r="A9" t="s">
        <v>102</v>
      </c>
      <c r="B9" s="2"/>
      <c r="F9" s="12"/>
      <c r="G9" s="11"/>
      <c r="H9" s="13"/>
      <c r="I9" s="12"/>
      <c r="J9" s="13"/>
    </row>
    <row r="10" spans="1:10" ht="12.75">
      <c r="A10" s="20" t="s">
        <v>71</v>
      </c>
      <c r="B10" s="2"/>
      <c r="F10" s="11"/>
      <c r="G10" s="11"/>
      <c r="H10" s="2"/>
      <c r="I10" s="16"/>
      <c r="J10" s="2"/>
    </row>
    <row r="11" spans="1:10" ht="12.75">
      <c r="A11" t="s">
        <v>56</v>
      </c>
      <c r="F11" s="11"/>
      <c r="G11" s="11"/>
      <c r="H11" s="2"/>
      <c r="I11" s="16"/>
      <c r="J11" s="2"/>
    </row>
    <row r="12" spans="6:10" ht="12.75">
      <c r="F12" s="11"/>
      <c r="G12" s="11"/>
      <c r="H12" s="2"/>
      <c r="I12" s="16"/>
      <c r="J12" s="2"/>
    </row>
    <row r="13" spans="1:10" ht="12.75">
      <c r="A13" s="36" t="s">
        <v>57</v>
      </c>
      <c r="F13" s="11"/>
      <c r="G13" s="11"/>
      <c r="H13" s="2"/>
      <c r="I13" s="16"/>
      <c r="J13" s="2"/>
    </row>
    <row r="14" spans="1:10" ht="12.75">
      <c r="A14" s="37" t="s">
        <v>58</v>
      </c>
      <c r="F14" s="11"/>
      <c r="G14" s="11"/>
      <c r="H14" s="2"/>
      <c r="I14" s="16"/>
      <c r="J14" s="2"/>
    </row>
    <row r="15" spans="1:10" ht="12.75">
      <c r="A15" s="37" t="s">
        <v>59</v>
      </c>
      <c r="F15" s="11"/>
      <c r="G15" s="11"/>
      <c r="H15" s="2"/>
      <c r="I15" s="16"/>
      <c r="J15" s="2"/>
    </row>
    <row r="16" spans="1:10" ht="12.75">
      <c r="A16" s="10" t="s">
        <v>72</v>
      </c>
      <c r="F16" s="11"/>
      <c r="G16" s="11"/>
      <c r="H16" s="2"/>
      <c r="I16" s="16"/>
      <c r="J16" s="2"/>
    </row>
    <row r="17" spans="1:10" ht="12.75">
      <c r="A17" s="35" t="s">
        <v>73</v>
      </c>
      <c r="F17" s="11"/>
      <c r="G17" s="11"/>
      <c r="H17" s="2"/>
      <c r="I17" s="16"/>
      <c r="J17" s="2"/>
    </row>
    <row r="18" spans="1:10" ht="12.75">
      <c r="A18" t="s">
        <v>74</v>
      </c>
      <c r="F18" s="11"/>
      <c r="G18" s="11"/>
      <c r="H18" s="2"/>
      <c r="I18" s="16"/>
      <c r="J18" s="2"/>
    </row>
    <row r="19" spans="6:10" ht="12.75">
      <c r="F19" s="11"/>
      <c r="G19" s="11"/>
      <c r="H19" s="2"/>
      <c r="I19" s="16"/>
      <c r="J19" s="2"/>
    </row>
    <row r="20" spans="1:10" ht="12.75">
      <c r="A20" s="36" t="s">
        <v>60</v>
      </c>
      <c r="F20" s="11"/>
      <c r="G20" s="11"/>
      <c r="H20" s="2"/>
      <c r="I20" s="16"/>
      <c r="J20" s="2"/>
    </row>
    <row r="21" spans="1:10" ht="12.75">
      <c r="A21" s="35" t="s">
        <v>61</v>
      </c>
      <c r="F21" s="11"/>
      <c r="G21" s="11"/>
      <c r="H21" s="2"/>
      <c r="I21" s="16"/>
      <c r="J21" s="2"/>
    </row>
    <row r="22" spans="1:10" ht="12.75">
      <c r="A22" t="s">
        <v>75</v>
      </c>
      <c r="F22" s="11"/>
      <c r="G22" s="11"/>
      <c r="H22" s="2"/>
      <c r="I22" s="16"/>
      <c r="J22" s="2"/>
    </row>
    <row r="23" spans="1:10" ht="12.75">
      <c r="A23" t="s">
        <v>76</v>
      </c>
      <c r="F23" s="11"/>
      <c r="G23" s="11"/>
      <c r="H23" s="2"/>
      <c r="I23" s="16"/>
      <c r="J23" s="2"/>
    </row>
    <row r="24" spans="1:10" ht="12.75">
      <c r="A24" t="s">
        <v>62</v>
      </c>
      <c r="F24" s="11"/>
      <c r="G24" s="11"/>
      <c r="H24" s="2"/>
      <c r="I24" s="16"/>
      <c r="J24" s="2"/>
    </row>
    <row r="25" spans="6:10" ht="13.5" thickBot="1">
      <c r="F25" s="11"/>
      <c r="G25" s="11"/>
      <c r="H25" s="2"/>
      <c r="I25" s="16"/>
      <c r="J25" s="2"/>
    </row>
    <row r="26" spans="1:10" ht="13.5" thickBot="1">
      <c r="A26" s="21" t="s">
        <v>23</v>
      </c>
      <c r="B26" s="41"/>
      <c r="C26" s="23">
        <v>0.1</v>
      </c>
      <c r="F26" s="11"/>
      <c r="G26" s="11"/>
      <c r="H26" s="2"/>
      <c r="I26" s="16"/>
      <c r="J26" s="2"/>
    </row>
    <row r="27" spans="1:10" ht="13.5" thickBot="1">
      <c r="A27" s="38" t="s">
        <v>9</v>
      </c>
      <c r="B27" s="39"/>
      <c r="C27" s="40">
        <v>0.25</v>
      </c>
      <c r="F27" s="11"/>
      <c r="G27" s="11"/>
      <c r="H27" s="2"/>
      <c r="I27" s="16"/>
      <c r="J27" s="2"/>
    </row>
    <row r="28" spans="4:10" ht="12.75">
      <c r="D28" s="33"/>
      <c r="E28" s="33"/>
      <c r="F28" s="19"/>
      <c r="G28" s="11"/>
      <c r="H28" s="2"/>
      <c r="I28" s="16"/>
      <c r="J28" s="2"/>
    </row>
    <row r="29" spans="1:10" ht="12.75">
      <c r="A29" s="46" t="s">
        <v>63</v>
      </c>
      <c r="E29" s="33"/>
      <c r="F29" s="19"/>
      <c r="G29" s="11"/>
      <c r="H29" s="2"/>
      <c r="I29" s="16"/>
      <c r="J29" s="2"/>
    </row>
    <row r="30" spans="1:10" ht="13.5" thickBot="1">
      <c r="A30" s="46" t="s">
        <v>64</v>
      </c>
      <c r="E30" s="19"/>
      <c r="F30" s="19"/>
      <c r="G30" s="11"/>
      <c r="H30" s="2"/>
      <c r="I30" s="16"/>
      <c r="J30" s="2"/>
    </row>
    <row r="31" spans="1:10" ht="13.5" thickBot="1">
      <c r="A31" s="42" t="s">
        <v>29</v>
      </c>
      <c r="B31" s="43"/>
      <c r="C31" s="44">
        <f>MAX(M46:M198)</f>
        <v>12.02653920459356</v>
      </c>
      <c r="E31" s="19"/>
      <c r="F31" s="19"/>
      <c r="G31" s="11"/>
      <c r="H31" s="2"/>
      <c r="I31" s="16"/>
      <c r="J31" s="2"/>
    </row>
    <row r="32" spans="1:10" ht="13.5" thickBot="1">
      <c r="A32" s="42" t="s">
        <v>28</v>
      </c>
      <c r="B32" s="43"/>
      <c r="C32" s="45">
        <v>12.03</v>
      </c>
      <c r="D32" s="33"/>
      <c r="E32" s="19"/>
      <c r="F32" s="19"/>
      <c r="G32" s="11"/>
      <c r="H32" s="2"/>
      <c r="I32" s="16"/>
      <c r="J32" s="2"/>
    </row>
    <row r="33" spans="1:10" ht="12.75">
      <c r="A33" s="25"/>
      <c r="B33" s="47"/>
      <c r="C33" s="25"/>
      <c r="D33" s="33"/>
      <c r="E33" s="19"/>
      <c r="F33" s="19"/>
      <c r="G33" s="11"/>
      <c r="H33" s="2"/>
      <c r="I33" s="16"/>
      <c r="J33" s="2"/>
    </row>
    <row r="34" spans="1:10" ht="12.75">
      <c r="A34" s="25"/>
      <c r="B34" s="47"/>
      <c r="C34" s="25"/>
      <c r="D34" s="33"/>
      <c r="E34" s="19"/>
      <c r="F34" s="19"/>
      <c r="G34" s="11"/>
      <c r="H34" s="2"/>
      <c r="I34" s="16"/>
      <c r="J34" s="2"/>
    </row>
    <row r="35" spans="1:10" ht="12.75">
      <c r="A35" s="25"/>
      <c r="B35" s="47"/>
      <c r="C35" s="25"/>
      <c r="D35" s="33"/>
      <c r="E35" s="19"/>
      <c r="F35" s="19"/>
      <c r="G35" s="11"/>
      <c r="H35" s="2"/>
      <c r="I35" s="16"/>
      <c r="J35" s="2"/>
    </row>
    <row r="36" spans="1:10" ht="12.75">
      <c r="A36" s="25"/>
      <c r="B36" s="47"/>
      <c r="C36" s="25"/>
      <c r="D36" s="33"/>
      <c r="E36" s="19"/>
      <c r="F36" s="19"/>
      <c r="G36" s="11"/>
      <c r="H36" s="2"/>
      <c r="I36" s="16"/>
      <c r="J36" s="2"/>
    </row>
    <row r="37" spans="4:10" ht="12.75">
      <c r="D37" s="33"/>
      <c r="E37" s="33"/>
      <c r="F37" s="19"/>
      <c r="G37" s="11"/>
      <c r="H37" s="2"/>
      <c r="I37" s="16"/>
      <c r="J37" s="2"/>
    </row>
    <row r="38" spans="4:10" ht="12.75">
      <c r="D38" s="33"/>
      <c r="E38" s="33"/>
      <c r="F38" s="19"/>
      <c r="G38" s="11"/>
      <c r="H38" s="2"/>
      <c r="I38" s="16"/>
      <c r="J38" s="2"/>
    </row>
    <row r="39" spans="1:10" ht="12.75">
      <c r="A39" t="s">
        <v>50</v>
      </c>
      <c r="C39">
        <f>C32*0.000000001</f>
        <v>1.2030000000000001E-08</v>
      </c>
      <c r="F39" s="11"/>
      <c r="G39" s="11"/>
      <c r="H39" s="2"/>
      <c r="I39" s="16"/>
      <c r="J39" s="2"/>
    </row>
    <row r="40" spans="1:10" ht="12.75">
      <c r="A40" t="s">
        <v>22</v>
      </c>
      <c r="B40" s="4">
        <f>C26*B42</f>
        <v>9.775171065493646E-08</v>
      </c>
      <c r="F40" s="11"/>
      <c r="G40" s="11"/>
      <c r="H40" s="2"/>
      <c r="I40" s="16"/>
      <c r="J40" s="2"/>
    </row>
    <row r="41" spans="1:10" ht="12.75">
      <c r="A41" t="s">
        <v>10</v>
      </c>
      <c r="C41">
        <v>0</v>
      </c>
      <c r="F41" s="11"/>
      <c r="G41" s="11"/>
      <c r="H41" s="2"/>
      <c r="I41" s="16"/>
      <c r="J41" s="2"/>
    </row>
    <row r="42" spans="1:10" ht="12.75">
      <c r="A42" t="s">
        <v>3</v>
      </c>
      <c r="B42" s="4">
        <f>1/1023000</f>
        <v>9.775171065493646E-07</v>
      </c>
      <c r="F42" s="11"/>
      <c r="G42" s="11"/>
      <c r="H42" s="2"/>
      <c r="I42" s="16"/>
      <c r="J42" s="2"/>
    </row>
    <row r="43" spans="1:10" ht="12.75">
      <c r="A43" t="s">
        <v>6</v>
      </c>
      <c r="B43" s="17">
        <f>(1/$B$42)*(-$B$40/2)+1</f>
        <v>0.95</v>
      </c>
      <c r="F43" s="11"/>
      <c r="G43" s="11"/>
      <c r="H43" s="2"/>
      <c r="I43" s="16"/>
      <c r="J43" s="2"/>
    </row>
    <row r="44" spans="1:10" ht="12.75">
      <c r="A44" t="s">
        <v>7</v>
      </c>
      <c r="B44" s="17">
        <f>(-1/B42)*(B40/2)+1</f>
        <v>0.95</v>
      </c>
      <c r="F44" s="11"/>
      <c r="G44" s="11"/>
      <c r="H44" s="2"/>
      <c r="I44" s="16"/>
      <c r="J44" s="2"/>
    </row>
    <row r="45" spans="1:13" ht="38.25">
      <c r="A45" s="7" t="s">
        <v>51</v>
      </c>
      <c r="B45" s="34" t="s">
        <v>2</v>
      </c>
      <c r="C45" s="7" t="s">
        <v>1</v>
      </c>
      <c r="D45" s="7" t="s">
        <v>4</v>
      </c>
      <c r="E45" s="7" t="s">
        <v>24</v>
      </c>
      <c r="F45" s="7" t="s">
        <v>25</v>
      </c>
      <c r="G45" s="7" t="s">
        <v>26</v>
      </c>
      <c r="H45" s="7" t="s">
        <v>8</v>
      </c>
      <c r="I45" s="7" t="s">
        <v>12</v>
      </c>
      <c r="J45" s="7" t="s">
        <v>13</v>
      </c>
      <c r="K45" s="7" t="s">
        <v>14</v>
      </c>
      <c r="L45" s="7" t="s">
        <v>27</v>
      </c>
      <c r="M45" s="7" t="s">
        <v>21</v>
      </c>
    </row>
    <row r="46" spans="1:14" ht="12.75">
      <c r="A46" s="1">
        <v>1E-08</v>
      </c>
      <c r="B46" s="17">
        <f>300000000*A46</f>
        <v>3</v>
      </c>
      <c r="C46" s="2">
        <f>B46/0.3048</f>
        <v>9.84251968503937</v>
      </c>
      <c r="D46" s="3">
        <f aca="true" t="shared" si="0" ref="D46:D77">A46/$B$42</f>
        <v>0.010230000000000001</v>
      </c>
      <c r="E46">
        <f aca="true" t="shared" si="1" ref="E46:E77">IF((A46&lt;=(B$42-B$40/2)),COS(C$41)*(C$27/B$42)*((-B$40/2)-(A46-B$42)),0)</f>
        <v>0.2349425</v>
      </c>
      <c r="F46" s="8">
        <f aca="true" t="shared" si="2" ref="F46:F77">COS($C$41)*(-$C$27/$B$42)*(($B$40/2)-(A46+$B$42))</f>
        <v>0.24005749999999995</v>
      </c>
      <c r="G46" s="6">
        <f aca="true" t="shared" si="3" ref="G46:G77">IF((AND(((B$40/2)&lt;A46),(A46&lt;=(B$42+B$40/2)))),COS($C$41)*($C$27/$B$42)*(($B$40/2)-(A46-$B$42)),0)</f>
        <v>0</v>
      </c>
      <c r="H46" s="4">
        <f aca="true" t="shared" si="4" ref="H46:H77">IF(A46&lt;=($B$40/2),F46,G46)</f>
        <v>0.24005749999999995</v>
      </c>
      <c r="I46">
        <f aca="true" t="shared" si="5" ref="I46:I77">E46+$B$43</f>
        <v>1.1849425</v>
      </c>
      <c r="J46">
        <f aca="true" t="shared" si="6" ref="J46:J77">H46+$B$44</f>
        <v>1.1900575</v>
      </c>
      <c r="K46" s="9">
        <f aca="true" t="shared" si="7" ref="K46:K77">IF((A46-C$39)&lt;=B$40/2,(C$27*A46/(1+C$27)),IF(AND((B$40/2&lt;(A46-C$39)),((A46-C$39)&lt;=(B$42-B$40/2))),(C$27*B$40/2),IF(AND((B$42-B$40/2)&lt;(A46-C$39),(A46-C$39)&lt;=(B$42+B$40/2)),C$27*(B$40/2-A46+B$42)/(2-C$27),0)))</f>
        <v>2E-09</v>
      </c>
      <c r="L46" s="2">
        <f>300000000*K46</f>
        <v>0.6000000000000001</v>
      </c>
      <c r="M46" s="2">
        <f>L46/0.3048</f>
        <v>1.9685039370078743</v>
      </c>
      <c r="N46" s="9" t="str">
        <f aca="true" t="shared" si="8" ref="N46:N77">IF(A46&lt;=B$40/2,"del&lt;=dTc/2",IF(AND((B$40/2&lt;A46),(A46&lt;=(B$42-B$40/2))),"dTc/2&lt;del&lt;=(TC-dTc/2)",IF(AND((B$42-B$40/2)&lt;A46,A46&lt;=(B$42+B$40/2)),"(Tc-dTc/2)&lt;del&lt;=(Tc+dTc/2)",0)))</f>
        <v>del&lt;=dTc/2</v>
      </c>
    </row>
    <row r="47" spans="1:14" ht="12.75">
      <c r="A47" s="1">
        <f>A46+0.00000001</f>
        <v>2E-08</v>
      </c>
      <c r="B47" s="17">
        <f aca="true" t="shared" si="9" ref="B47:B110">300000000*A47</f>
        <v>6</v>
      </c>
      <c r="C47" s="2">
        <f aca="true" t="shared" si="10" ref="C47:C110">B47/0.3048</f>
        <v>19.68503937007874</v>
      </c>
      <c r="D47" s="3">
        <f t="shared" si="0"/>
        <v>0.020460000000000002</v>
      </c>
      <c r="E47">
        <f t="shared" si="1"/>
        <v>0.23238499999999998</v>
      </c>
      <c r="F47" s="8">
        <f t="shared" si="2"/>
        <v>0.24261499999999997</v>
      </c>
      <c r="G47" s="6">
        <f t="shared" si="3"/>
        <v>0</v>
      </c>
      <c r="H47" s="4">
        <f t="shared" si="4"/>
        <v>0.24261499999999997</v>
      </c>
      <c r="I47">
        <f t="shared" si="5"/>
        <v>1.182385</v>
      </c>
      <c r="J47">
        <f t="shared" si="6"/>
        <v>1.192615</v>
      </c>
      <c r="K47" s="9">
        <f t="shared" si="7"/>
        <v>4E-09</v>
      </c>
      <c r="L47" s="2">
        <f aca="true" t="shared" si="11" ref="L47:L110">300000000*K47</f>
        <v>1.2000000000000002</v>
      </c>
      <c r="M47" s="2">
        <f aca="true" t="shared" si="12" ref="M47:M110">L47/0.3048</f>
        <v>3.9370078740157486</v>
      </c>
      <c r="N47" s="9" t="str">
        <f t="shared" si="8"/>
        <v>del&lt;=dTc/2</v>
      </c>
    </row>
    <row r="48" spans="1:14" ht="12.75">
      <c r="A48" s="1">
        <f aca="true" t="shared" si="13" ref="A48:A65">A47+0.00000001</f>
        <v>3.0000000000000004E-08</v>
      </c>
      <c r="B48" s="17">
        <f t="shared" si="9"/>
        <v>9.000000000000002</v>
      </c>
      <c r="C48" s="2">
        <f t="shared" si="10"/>
        <v>29.527559055118115</v>
      </c>
      <c r="D48" s="3">
        <f t="shared" si="0"/>
        <v>0.030690000000000005</v>
      </c>
      <c r="E48">
        <f t="shared" si="1"/>
        <v>0.2298275</v>
      </c>
      <c r="F48" s="8">
        <f t="shared" si="2"/>
        <v>0.24517249999999996</v>
      </c>
      <c r="G48" s="6">
        <f t="shared" si="3"/>
        <v>0</v>
      </c>
      <c r="H48" s="4">
        <f t="shared" si="4"/>
        <v>0.24517249999999996</v>
      </c>
      <c r="I48">
        <f t="shared" si="5"/>
        <v>1.1798275</v>
      </c>
      <c r="J48">
        <f t="shared" si="6"/>
        <v>1.1951725</v>
      </c>
      <c r="K48" s="9">
        <f t="shared" si="7"/>
        <v>6.000000000000001E-09</v>
      </c>
      <c r="L48" s="2">
        <f t="shared" si="11"/>
        <v>1.8000000000000003</v>
      </c>
      <c r="M48" s="2">
        <f t="shared" si="12"/>
        <v>5.905511811023622</v>
      </c>
      <c r="N48" s="9" t="str">
        <f t="shared" si="8"/>
        <v>del&lt;=dTc/2</v>
      </c>
    </row>
    <row r="49" spans="1:14" ht="12.75">
      <c r="A49" s="1">
        <f t="shared" si="13"/>
        <v>4E-08</v>
      </c>
      <c r="B49" s="17">
        <f t="shared" si="9"/>
        <v>12</v>
      </c>
      <c r="C49" s="2">
        <f t="shared" si="10"/>
        <v>39.37007874015748</v>
      </c>
      <c r="D49" s="3">
        <f t="shared" si="0"/>
        <v>0.040920000000000005</v>
      </c>
      <c r="E49">
        <f t="shared" si="1"/>
        <v>0.22726999999999997</v>
      </c>
      <c r="F49" s="8">
        <f t="shared" si="2"/>
        <v>0.24772999999999998</v>
      </c>
      <c r="G49" s="6">
        <f t="shared" si="3"/>
        <v>0</v>
      </c>
      <c r="H49" s="4">
        <f t="shared" si="4"/>
        <v>0.24772999999999998</v>
      </c>
      <c r="I49">
        <f t="shared" si="5"/>
        <v>1.17727</v>
      </c>
      <c r="J49">
        <f t="shared" si="6"/>
        <v>1.19773</v>
      </c>
      <c r="K49" s="9">
        <f t="shared" si="7"/>
        <v>8E-09</v>
      </c>
      <c r="L49" s="2">
        <f t="shared" si="11"/>
        <v>2.4000000000000004</v>
      </c>
      <c r="M49" s="2">
        <f t="shared" si="12"/>
        <v>7.874015748031497</v>
      </c>
      <c r="N49" s="9" t="str">
        <f t="shared" si="8"/>
        <v>del&lt;=dTc/2</v>
      </c>
    </row>
    <row r="50" spans="1:14" ht="12.75">
      <c r="A50" s="1">
        <f t="shared" si="13"/>
        <v>5E-08</v>
      </c>
      <c r="B50" s="17">
        <f t="shared" si="9"/>
        <v>15</v>
      </c>
      <c r="C50" s="2">
        <f t="shared" si="10"/>
        <v>49.212598425196845</v>
      </c>
      <c r="D50" s="3">
        <f t="shared" si="0"/>
        <v>0.05115</v>
      </c>
      <c r="E50">
        <f t="shared" si="1"/>
        <v>0.22471249999999998</v>
      </c>
      <c r="F50" s="8">
        <f t="shared" si="2"/>
        <v>0.25028749999999994</v>
      </c>
      <c r="G50" s="6">
        <f t="shared" si="3"/>
        <v>0.2497125</v>
      </c>
      <c r="H50" s="4">
        <f t="shared" si="4"/>
        <v>0.2497125</v>
      </c>
      <c r="I50">
        <f t="shared" si="5"/>
        <v>1.1747125</v>
      </c>
      <c r="J50">
        <f t="shared" si="6"/>
        <v>1.1997125</v>
      </c>
      <c r="K50" s="9">
        <f t="shared" si="7"/>
        <v>1E-08</v>
      </c>
      <c r="L50" s="2">
        <f t="shared" si="11"/>
        <v>3</v>
      </c>
      <c r="M50" s="2">
        <f t="shared" si="12"/>
        <v>9.84251968503937</v>
      </c>
      <c r="N50" s="9" t="str">
        <f t="shared" si="8"/>
        <v>dTc/2&lt;del&lt;=(TC-dTc/2)</v>
      </c>
    </row>
    <row r="51" spans="1:14" ht="12.75">
      <c r="A51" s="1">
        <f t="shared" si="13"/>
        <v>6E-08</v>
      </c>
      <c r="B51" s="17">
        <f t="shared" si="9"/>
        <v>18</v>
      </c>
      <c r="C51" s="2">
        <f t="shared" si="10"/>
        <v>59.055118110236215</v>
      </c>
      <c r="D51" s="3">
        <f t="shared" si="0"/>
        <v>0.06138</v>
      </c>
      <c r="E51">
        <f t="shared" si="1"/>
        <v>0.22215500000000002</v>
      </c>
      <c r="F51" s="8">
        <f t="shared" si="2"/>
        <v>0.252845</v>
      </c>
      <c r="G51" s="6">
        <f t="shared" si="3"/>
        <v>0.24715499999999999</v>
      </c>
      <c r="H51" s="4">
        <f t="shared" si="4"/>
        <v>0.24715499999999999</v>
      </c>
      <c r="I51">
        <f t="shared" si="5"/>
        <v>1.172155</v>
      </c>
      <c r="J51">
        <f t="shared" si="6"/>
        <v>1.197155</v>
      </c>
      <c r="K51" s="9">
        <f t="shared" si="7"/>
        <v>1.1999999999999998E-08</v>
      </c>
      <c r="L51" s="2">
        <f t="shared" si="11"/>
        <v>3.5999999999999996</v>
      </c>
      <c r="M51" s="2">
        <f t="shared" si="12"/>
        <v>11.811023622047243</v>
      </c>
      <c r="N51" s="9" t="str">
        <f t="shared" si="8"/>
        <v>dTc/2&lt;del&lt;=(TC-dTc/2)</v>
      </c>
    </row>
    <row r="52" spans="1:14" ht="12.75">
      <c r="A52" s="1">
        <f t="shared" si="13"/>
        <v>6.999999999999999E-08</v>
      </c>
      <c r="B52" s="17">
        <f t="shared" si="9"/>
        <v>20.999999999999996</v>
      </c>
      <c r="C52" s="2">
        <f t="shared" si="10"/>
        <v>68.89763779527557</v>
      </c>
      <c r="D52" s="3">
        <f t="shared" si="0"/>
        <v>0.07161</v>
      </c>
      <c r="E52">
        <f t="shared" si="1"/>
        <v>0.21959749999999997</v>
      </c>
      <c r="F52" s="8">
        <f t="shared" si="2"/>
        <v>0.2554025</v>
      </c>
      <c r="G52" s="6">
        <f t="shared" si="3"/>
        <v>0.24459750000000002</v>
      </c>
      <c r="H52" s="4">
        <f t="shared" si="4"/>
        <v>0.24459750000000002</v>
      </c>
      <c r="I52">
        <f t="shared" si="5"/>
        <v>1.1695974999999998</v>
      </c>
      <c r="J52">
        <f t="shared" si="6"/>
        <v>1.1945975</v>
      </c>
      <c r="K52" s="9">
        <f t="shared" si="7"/>
        <v>1.2218963831867057E-08</v>
      </c>
      <c r="L52" s="2">
        <f t="shared" si="11"/>
        <v>3.665689149560117</v>
      </c>
      <c r="M52" s="2">
        <f t="shared" si="12"/>
        <v>12.02653920459356</v>
      </c>
      <c r="N52" s="9" t="str">
        <f t="shared" si="8"/>
        <v>dTc/2&lt;del&lt;=(TC-dTc/2)</v>
      </c>
    </row>
    <row r="53" spans="1:14" ht="12.75">
      <c r="A53" s="1">
        <f t="shared" si="13"/>
        <v>7.999999999999999E-08</v>
      </c>
      <c r="B53" s="17">
        <f t="shared" si="9"/>
        <v>23.999999999999996</v>
      </c>
      <c r="C53" s="2">
        <f t="shared" si="10"/>
        <v>78.74015748031495</v>
      </c>
      <c r="D53" s="3">
        <f t="shared" si="0"/>
        <v>0.08184</v>
      </c>
      <c r="E53">
        <f t="shared" si="1"/>
        <v>0.21704</v>
      </c>
      <c r="F53" s="8">
        <f t="shared" si="2"/>
        <v>0.25796</v>
      </c>
      <c r="G53" s="6">
        <f t="shared" si="3"/>
        <v>0.24203999999999998</v>
      </c>
      <c r="H53" s="4">
        <f t="shared" si="4"/>
        <v>0.24203999999999998</v>
      </c>
      <c r="I53">
        <f t="shared" si="5"/>
        <v>1.16704</v>
      </c>
      <c r="J53">
        <f t="shared" si="6"/>
        <v>1.19204</v>
      </c>
      <c r="K53" s="9">
        <f t="shared" si="7"/>
        <v>1.2218963831867057E-08</v>
      </c>
      <c r="L53" s="2">
        <f t="shared" si="11"/>
        <v>3.665689149560117</v>
      </c>
      <c r="M53" s="2">
        <f t="shared" si="12"/>
        <v>12.02653920459356</v>
      </c>
      <c r="N53" s="9" t="str">
        <f t="shared" si="8"/>
        <v>dTc/2&lt;del&lt;=(TC-dTc/2)</v>
      </c>
    </row>
    <row r="54" spans="1:14" ht="12.75">
      <c r="A54" s="1">
        <f t="shared" si="13"/>
        <v>8.999999999999999E-08</v>
      </c>
      <c r="B54" s="17">
        <f t="shared" si="9"/>
        <v>26.999999999999996</v>
      </c>
      <c r="C54" s="2">
        <f t="shared" si="10"/>
        <v>88.58267716535431</v>
      </c>
      <c r="D54" s="3">
        <f t="shared" si="0"/>
        <v>0.09206999999999999</v>
      </c>
      <c r="E54">
        <f t="shared" si="1"/>
        <v>0.2144825</v>
      </c>
      <c r="F54" s="8">
        <f t="shared" si="2"/>
        <v>0.26051749999999996</v>
      </c>
      <c r="G54" s="6">
        <f t="shared" si="3"/>
        <v>0.23948250000000001</v>
      </c>
      <c r="H54" s="4">
        <f t="shared" si="4"/>
        <v>0.23948250000000001</v>
      </c>
      <c r="I54">
        <f t="shared" si="5"/>
        <v>1.1644824999999999</v>
      </c>
      <c r="J54">
        <f t="shared" si="6"/>
        <v>1.1894825</v>
      </c>
      <c r="K54" s="9">
        <f t="shared" si="7"/>
        <v>1.2218963831867057E-08</v>
      </c>
      <c r="L54" s="2">
        <f t="shared" si="11"/>
        <v>3.665689149560117</v>
      </c>
      <c r="M54" s="2">
        <f t="shared" si="12"/>
        <v>12.02653920459356</v>
      </c>
      <c r="N54" s="9" t="str">
        <f t="shared" si="8"/>
        <v>dTc/2&lt;del&lt;=(TC-dTc/2)</v>
      </c>
    </row>
    <row r="55" spans="1:14" ht="12.75">
      <c r="A55" s="1">
        <f t="shared" si="13"/>
        <v>9.999999999999998E-08</v>
      </c>
      <c r="B55" s="17">
        <f t="shared" si="9"/>
        <v>29.999999999999996</v>
      </c>
      <c r="C55" s="2">
        <f t="shared" si="10"/>
        <v>98.42519685039369</v>
      </c>
      <c r="D55" s="3">
        <f t="shared" si="0"/>
        <v>0.10229999999999999</v>
      </c>
      <c r="E55">
        <f t="shared" si="1"/>
        <v>0.211925</v>
      </c>
      <c r="F55" s="8">
        <f t="shared" si="2"/>
        <v>0.26307499999999995</v>
      </c>
      <c r="G55" s="6">
        <f t="shared" si="3"/>
        <v>0.23692499999999997</v>
      </c>
      <c r="H55" s="4">
        <f t="shared" si="4"/>
        <v>0.23692499999999997</v>
      </c>
      <c r="I55">
        <f t="shared" si="5"/>
        <v>1.1619249999999999</v>
      </c>
      <c r="J55">
        <f t="shared" si="6"/>
        <v>1.186925</v>
      </c>
      <c r="K55" s="9">
        <f t="shared" si="7"/>
        <v>1.2218963831867057E-08</v>
      </c>
      <c r="L55" s="2">
        <f t="shared" si="11"/>
        <v>3.665689149560117</v>
      </c>
      <c r="M55" s="2">
        <f t="shared" si="12"/>
        <v>12.02653920459356</v>
      </c>
      <c r="N55" s="9" t="str">
        <f t="shared" si="8"/>
        <v>dTc/2&lt;del&lt;=(TC-dTc/2)</v>
      </c>
    </row>
    <row r="56" spans="1:14" ht="12.75">
      <c r="A56" s="1">
        <f t="shared" si="13"/>
        <v>1.0999999999999998E-07</v>
      </c>
      <c r="B56" s="17">
        <f t="shared" si="9"/>
        <v>32.99999999999999</v>
      </c>
      <c r="C56" s="2">
        <f t="shared" si="10"/>
        <v>108.26771653543304</v>
      </c>
      <c r="D56" s="3">
        <f t="shared" si="0"/>
        <v>0.11252999999999998</v>
      </c>
      <c r="E56">
        <f t="shared" si="1"/>
        <v>0.20936749999999998</v>
      </c>
      <c r="F56" s="8">
        <f t="shared" si="2"/>
        <v>0.2656325</v>
      </c>
      <c r="G56" s="6">
        <f t="shared" si="3"/>
        <v>0.2343675</v>
      </c>
      <c r="H56" s="4">
        <f t="shared" si="4"/>
        <v>0.2343675</v>
      </c>
      <c r="I56">
        <f t="shared" si="5"/>
        <v>1.1593674999999999</v>
      </c>
      <c r="J56">
        <f t="shared" si="6"/>
        <v>1.1843675</v>
      </c>
      <c r="K56" s="9">
        <f t="shared" si="7"/>
        <v>1.2218963831867057E-08</v>
      </c>
      <c r="L56" s="2">
        <f t="shared" si="11"/>
        <v>3.665689149560117</v>
      </c>
      <c r="M56" s="2">
        <f t="shared" si="12"/>
        <v>12.02653920459356</v>
      </c>
      <c r="N56" s="9" t="str">
        <f t="shared" si="8"/>
        <v>dTc/2&lt;del&lt;=(TC-dTc/2)</v>
      </c>
    </row>
    <row r="57" spans="1:14" ht="12.75">
      <c r="A57" s="1">
        <f t="shared" si="13"/>
        <v>1.2E-07</v>
      </c>
      <c r="B57" s="17">
        <f t="shared" si="9"/>
        <v>36</v>
      </c>
      <c r="C57" s="2">
        <f t="shared" si="10"/>
        <v>118.11023622047243</v>
      </c>
      <c r="D57" s="3">
        <f t="shared" si="0"/>
        <v>0.12276</v>
      </c>
      <c r="E57">
        <f t="shared" si="1"/>
        <v>0.20681</v>
      </c>
      <c r="F57" s="8">
        <f t="shared" si="2"/>
        <v>0.26818999999999993</v>
      </c>
      <c r="G57" s="6">
        <f t="shared" si="3"/>
        <v>0.23180999999999996</v>
      </c>
      <c r="H57" s="4">
        <f t="shared" si="4"/>
        <v>0.23180999999999996</v>
      </c>
      <c r="I57">
        <f t="shared" si="5"/>
        <v>1.15681</v>
      </c>
      <c r="J57">
        <f t="shared" si="6"/>
        <v>1.18181</v>
      </c>
      <c r="K57" s="9">
        <f t="shared" si="7"/>
        <v>1.2218963831867057E-08</v>
      </c>
      <c r="L57" s="2">
        <f t="shared" si="11"/>
        <v>3.665689149560117</v>
      </c>
      <c r="M57" s="2">
        <f t="shared" si="12"/>
        <v>12.02653920459356</v>
      </c>
      <c r="N57" s="9" t="str">
        <f t="shared" si="8"/>
        <v>dTc/2&lt;del&lt;=(TC-dTc/2)</v>
      </c>
    </row>
    <row r="58" spans="1:14" ht="12.75">
      <c r="A58" s="1">
        <f t="shared" si="13"/>
        <v>1.3E-07</v>
      </c>
      <c r="B58" s="17">
        <f t="shared" si="9"/>
        <v>39</v>
      </c>
      <c r="C58" s="2">
        <f t="shared" si="10"/>
        <v>127.95275590551181</v>
      </c>
      <c r="D58" s="3">
        <f t="shared" si="0"/>
        <v>0.13299</v>
      </c>
      <c r="E58">
        <f t="shared" si="1"/>
        <v>0.20425249999999998</v>
      </c>
      <c r="F58" s="8">
        <f t="shared" si="2"/>
        <v>0.2707475</v>
      </c>
      <c r="G58" s="6">
        <f t="shared" si="3"/>
        <v>0.2292525</v>
      </c>
      <c r="H58" s="4">
        <f t="shared" si="4"/>
        <v>0.2292525</v>
      </c>
      <c r="I58">
        <f t="shared" si="5"/>
        <v>1.1542525</v>
      </c>
      <c r="J58">
        <f t="shared" si="6"/>
        <v>1.1792525</v>
      </c>
      <c r="K58" s="9">
        <f t="shared" si="7"/>
        <v>1.2218963831867057E-08</v>
      </c>
      <c r="L58" s="2">
        <f t="shared" si="11"/>
        <v>3.665689149560117</v>
      </c>
      <c r="M58" s="2">
        <f t="shared" si="12"/>
        <v>12.02653920459356</v>
      </c>
      <c r="N58" s="9" t="str">
        <f t="shared" si="8"/>
        <v>dTc/2&lt;del&lt;=(TC-dTc/2)</v>
      </c>
    </row>
    <row r="59" spans="1:14" ht="12.75">
      <c r="A59" s="1">
        <f t="shared" si="13"/>
        <v>1.4E-07</v>
      </c>
      <c r="B59" s="17">
        <f t="shared" si="9"/>
        <v>42</v>
      </c>
      <c r="C59" s="2">
        <f t="shared" si="10"/>
        <v>137.79527559055117</v>
      </c>
      <c r="D59" s="3">
        <f t="shared" si="0"/>
        <v>0.14322000000000001</v>
      </c>
      <c r="E59">
        <f t="shared" si="1"/>
        <v>0.20169499999999999</v>
      </c>
      <c r="F59" s="8">
        <f t="shared" si="2"/>
        <v>0.27330499999999996</v>
      </c>
      <c r="G59" s="6">
        <f t="shared" si="3"/>
        <v>0.22669499999999995</v>
      </c>
      <c r="H59" s="4">
        <f t="shared" si="4"/>
        <v>0.22669499999999995</v>
      </c>
      <c r="I59">
        <f t="shared" si="5"/>
        <v>1.151695</v>
      </c>
      <c r="J59">
        <f t="shared" si="6"/>
        <v>1.1766949999999998</v>
      </c>
      <c r="K59" s="9">
        <f t="shared" si="7"/>
        <v>1.2218963831867057E-08</v>
      </c>
      <c r="L59" s="2">
        <f t="shared" si="11"/>
        <v>3.665689149560117</v>
      </c>
      <c r="M59" s="2">
        <f t="shared" si="12"/>
        <v>12.02653920459356</v>
      </c>
      <c r="N59" s="9" t="str">
        <f t="shared" si="8"/>
        <v>dTc/2&lt;del&lt;=(TC-dTc/2)</v>
      </c>
    </row>
    <row r="60" spans="1:14" ht="12.75">
      <c r="A60" s="1">
        <f t="shared" si="13"/>
        <v>1.5000000000000002E-07</v>
      </c>
      <c r="B60" s="17">
        <f t="shared" si="9"/>
        <v>45.00000000000001</v>
      </c>
      <c r="C60" s="2">
        <f t="shared" si="10"/>
        <v>147.63779527559058</v>
      </c>
      <c r="D60" s="3">
        <f t="shared" si="0"/>
        <v>0.15345000000000003</v>
      </c>
      <c r="E60">
        <f t="shared" si="1"/>
        <v>0.19913749999999997</v>
      </c>
      <c r="F60" s="8">
        <f t="shared" si="2"/>
        <v>0.2758625</v>
      </c>
      <c r="G60" s="6">
        <f t="shared" si="3"/>
        <v>0.2241375</v>
      </c>
      <c r="H60" s="4">
        <f t="shared" si="4"/>
        <v>0.2241375</v>
      </c>
      <c r="I60">
        <f t="shared" si="5"/>
        <v>1.1491375</v>
      </c>
      <c r="J60">
        <f t="shared" si="6"/>
        <v>1.1741375</v>
      </c>
      <c r="K60" s="9">
        <f t="shared" si="7"/>
        <v>1.2218963831867057E-08</v>
      </c>
      <c r="L60" s="2">
        <f t="shared" si="11"/>
        <v>3.665689149560117</v>
      </c>
      <c r="M60" s="2">
        <f t="shared" si="12"/>
        <v>12.02653920459356</v>
      </c>
      <c r="N60" s="9" t="str">
        <f t="shared" si="8"/>
        <v>dTc/2&lt;del&lt;=(TC-dTc/2)</v>
      </c>
    </row>
    <row r="61" spans="1:14" ht="12.75">
      <c r="A61" s="1">
        <f t="shared" si="13"/>
        <v>1.6000000000000003E-07</v>
      </c>
      <c r="B61" s="17">
        <f t="shared" si="9"/>
        <v>48.00000000000001</v>
      </c>
      <c r="C61" s="2">
        <f t="shared" si="10"/>
        <v>157.48031496062993</v>
      </c>
      <c r="D61" s="3">
        <f t="shared" si="0"/>
        <v>0.16368000000000005</v>
      </c>
      <c r="E61">
        <f t="shared" si="1"/>
        <v>0.19657999999999998</v>
      </c>
      <c r="F61" s="8">
        <f t="shared" si="2"/>
        <v>0.27841999999999995</v>
      </c>
      <c r="G61" s="6">
        <f t="shared" si="3"/>
        <v>0.22157999999999997</v>
      </c>
      <c r="H61" s="4">
        <f t="shared" si="4"/>
        <v>0.22157999999999997</v>
      </c>
      <c r="I61">
        <f t="shared" si="5"/>
        <v>1.14658</v>
      </c>
      <c r="J61">
        <f t="shared" si="6"/>
        <v>1.1715799999999998</v>
      </c>
      <c r="K61" s="9">
        <f t="shared" si="7"/>
        <v>1.2218963831867057E-08</v>
      </c>
      <c r="L61" s="2">
        <f t="shared" si="11"/>
        <v>3.665689149560117</v>
      </c>
      <c r="M61" s="2">
        <f t="shared" si="12"/>
        <v>12.02653920459356</v>
      </c>
      <c r="N61" s="9" t="str">
        <f t="shared" si="8"/>
        <v>dTc/2&lt;del&lt;=(TC-dTc/2)</v>
      </c>
    </row>
    <row r="62" spans="1:14" ht="12.75">
      <c r="A62" s="1">
        <f t="shared" si="13"/>
        <v>1.7000000000000004E-07</v>
      </c>
      <c r="B62" s="17">
        <f t="shared" si="9"/>
        <v>51.000000000000014</v>
      </c>
      <c r="C62" s="2">
        <f t="shared" si="10"/>
        <v>167.32283464566933</v>
      </c>
      <c r="D62" s="3">
        <f t="shared" si="0"/>
        <v>0.17391000000000004</v>
      </c>
      <c r="E62">
        <f t="shared" si="1"/>
        <v>0.19402249999999996</v>
      </c>
      <c r="F62" s="8">
        <f t="shared" si="2"/>
        <v>0.2809775</v>
      </c>
      <c r="G62" s="6">
        <f t="shared" si="3"/>
        <v>0.21902249999999998</v>
      </c>
      <c r="H62" s="4">
        <f t="shared" si="4"/>
        <v>0.21902249999999998</v>
      </c>
      <c r="I62">
        <f t="shared" si="5"/>
        <v>1.1440225</v>
      </c>
      <c r="J62">
        <f t="shared" si="6"/>
        <v>1.1690224999999999</v>
      </c>
      <c r="K62" s="9">
        <f t="shared" si="7"/>
        <v>1.2218963831867057E-08</v>
      </c>
      <c r="L62" s="2">
        <f t="shared" si="11"/>
        <v>3.665689149560117</v>
      </c>
      <c r="M62" s="2">
        <f t="shared" si="12"/>
        <v>12.02653920459356</v>
      </c>
      <c r="N62" s="9" t="str">
        <f t="shared" si="8"/>
        <v>dTc/2&lt;del&lt;=(TC-dTc/2)</v>
      </c>
    </row>
    <row r="63" spans="1:14" ht="12.75">
      <c r="A63" s="1">
        <f t="shared" si="13"/>
        <v>1.8000000000000005E-07</v>
      </c>
      <c r="B63" s="17">
        <f t="shared" si="9"/>
        <v>54.000000000000014</v>
      </c>
      <c r="C63" s="2">
        <f t="shared" si="10"/>
        <v>177.1653543307087</v>
      </c>
      <c r="D63" s="3">
        <f t="shared" si="0"/>
        <v>0.18414000000000005</v>
      </c>
      <c r="E63">
        <f t="shared" si="1"/>
        <v>0.191465</v>
      </c>
      <c r="F63" s="8">
        <f t="shared" si="2"/>
        <v>0.283535</v>
      </c>
      <c r="G63" s="6">
        <f t="shared" si="3"/>
        <v>0.21646499999999996</v>
      </c>
      <c r="H63" s="4">
        <f t="shared" si="4"/>
        <v>0.21646499999999996</v>
      </c>
      <c r="I63">
        <f t="shared" si="5"/>
        <v>1.141465</v>
      </c>
      <c r="J63">
        <f t="shared" si="6"/>
        <v>1.1664649999999999</v>
      </c>
      <c r="K63" s="9">
        <f t="shared" si="7"/>
        <v>1.2218963831867057E-08</v>
      </c>
      <c r="L63" s="2">
        <f t="shared" si="11"/>
        <v>3.665689149560117</v>
      </c>
      <c r="M63" s="2">
        <f t="shared" si="12"/>
        <v>12.02653920459356</v>
      </c>
      <c r="N63" s="9" t="str">
        <f t="shared" si="8"/>
        <v>dTc/2&lt;del&lt;=(TC-dTc/2)</v>
      </c>
    </row>
    <row r="64" spans="1:14" ht="12.75">
      <c r="A64" s="1">
        <f t="shared" si="13"/>
        <v>1.9000000000000006E-07</v>
      </c>
      <c r="B64" s="17">
        <f t="shared" si="9"/>
        <v>57.00000000000002</v>
      </c>
      <c r="C64" s="2">
        <f t="shared" si="10"/>
        <v>187.0078740157481</v>
      </c>
      <c r="D64" s="3">
        <f t="shared" si="0"/>
        <v>0.19437000000000007</v>
      </c>
      <c r="E64">
        <f t="shared" si="1"/>
        <v>0.18890749999999995</v>
      </c>
      <c r="F64" s="8">
        <f t="shared" si="2"/>
        <v>0.28609249999999997</v>
      </c>
      <c r="G64" s="6">
        <f t="shared" si="3"/>
        <v>0.21390749999999997</v>
      </c>
      <c r="H64" s="4">
        <f t="shared" si="4"/>
        <v>0.21390749999999997</v>
      </c>
      <c r="I64">
        <f t="shared" si="5"/>
        <v>1.1389075</v>
      </c>
      <c r="J64">
        <f t="shared" si="6"/>
        <v>1.1639074999999999</v>
      </c>
      <c r="K64" s="9">
        <f t="shared" si="7"/>
        <v>1.2218963831867057E-08</v>
      </c>
      <c r="L64" s="2">
        <f t="shared" si="11"/>
        <v>3.665689149560117</v>
      </c>
      <c r="M64" s="2">
        <f t="shared" si="12"/>
        <v>12.02653920459356</v>
      </c>
      <c r="N64" s="9" t="str">
        <f t="shared" si="8"/>
        <v>dTc/2&lt;del&lt;=(TC-dTc/2)</v>
      </c>
    </row>
    <row r="65" spans="1:14" ht="12.75">
      <c r="A65" s="1">
        <f t="shared" si="13"/>
        <v>2.0000000000000007E-07</v>
      </c>
      <c r="B65" s="17">
        <f t="shared" si="9"/>
        <v>60.00000000000002</v>
      </c>
      <c r="C65" s="2">
        <f t="shared" si="10"/>
        <v>196.85039370078746</v>
      </c>
      <c r="D65" s="3">
        <f t="shared" si="0"/>
        <v>0.2046000000000001</v>
      </c>
      <c r="E65">
        <f t="shared" si="1"/>
        <v>0.18635</v>
      </c>
      <c r="F65" s="8">
        <f t="shared" si="2"/>
        <v>0.28864999999999996</v>
      </c>
      <c r="G65" s="6">
        <f t="shared" si="3"/>
        <v>0.21134999999999995</v>
      </c>
      <c r="H65" s="4">
        <f t="shared" si="4"/>
        <v>0.21134999999999995</v>
      </c>
      <c r="I65">
        <f t="shared" si="5"/>
        <v>1.13635</v>
      </c>
      <c r="J65">
        <f t="shared" si="6"/>
        <v>1.1613499999999999</v>
      </c>
      <c r="K65" s="9">
        <f t="shared" si="7"/>
        <v>1.2218963831867057E-08</v>
      </c>
      <c r="L65" s="2">
        <f t="shared" si="11"/>
        <v>3.665689149560117</v>
      </c>
      <c r="M65" s="2">
        <f t="shared" si="12"/>
        <v>12.02653920459356</v>
      </c>
      <c r="N65" s="9" t="str">
        <f t="shared" si="8"/>
        <v>dTc/2&lt;del&lt;=(TC-dTc/2)</v>
      </c>
    </row>
    <row r="66" spans="1:14" ht="12.75">
      <c r="A66" s="1">
        <f aca="true" t="shared" si="14" ref="A66:A84">A65+0.00000001</f>
        <v>2.1000000000000008E-07</v>
      </c>
      <c r="B66" s="17">
        <f t="shared" si="9"/>
        <v>63.00000000000002</v>
      </c>
      <c r="C66" s="2">
        <f t="shared" si="10"/>
        <v>206.69291338582684</v>
      </c>
      <c r="D66" s="3">
        <f t="shared" si="0"/>
        <v>0.2148300000000001</v>
      </c>
      <c r="E66">
        <f t="shared" si="1"/>
        <v>0.18379249999999994</v>
      </c>
      <c r="F66" s="8">
        <f t="shared" si="2"/>
        <v>0.2912075</v>
      </c>
      <c r="G66" s="6">
        <f t="shared" si="3"/>
        <v>0.20879249999999996</v>
      </c>
      <c r="H66" s="4">
        <f t="shared" si="4"/>
        <v>0.20879249999999996</v>
      </c>
      <c r="I66">
        <f t="shared" si="5"/>
        <v>1.1337925</v>
      </c>
      <c r="J66">
        <f t="shared" si="6"/>
        <v>1.1587925</v>
      </c>
      <c r="K66" s="9">
        <f t="shared" si="7"/>
        <v>1.2218963831867057E-08</v>
      </c>
      <c r="L66" s="2">
        <f t="shared" si="11"/>
        <v>3.665689149560117</v>
      </c>
      <c r="M66" s="2">
        <f t="shared" si="12"/>
        <v>12.02653920459356</v>
      </c>
      <c r="N66" s="9" t="str">
        <f t="shared" si="8"/>
        <v>dTc/2&lt;del&lt;=(TC-dTc/2)</v>
      </c>
    </row>
    <row r="67" spans="1:14" ht="12.75">
      <c r="A67" s="1">
        <f t="shared" si="14"/>
        <v>2.200000000000001E-07</v>
      </c>
      <c r="B67" s="17">
        <f t="shared" si="9"/>
        <v>66.00000000000003</v>
      </c>
      <c r="C67" s="2">
        <f t="shared" si="10"/>
        <v>216.53543307086622</v>
      </c>
      <c r="D67" s="3">
        <f t="shared" si="0"/>
        <v>0.2250600000000001</v>
      </c>
      <c r="E67">
        <f t="shared" si="1"/>
        <v>0.18123499999999998</v>
      </c>
      <c r="F67" s="8">
        <f t="shared" si="2"/>
        <v>0.293765</v>
      </c>
      <c r="G67" s="6">
        <f t="shared" si="3"/>
        <v>0.20623499999999995</v>
      </c>
      <c r="H67" s="4">
        <f t="shared" si="4"/>
        <v>0.20623499999999995</v>
      </c>
      <c r="I67">
        <f t="shared" si="5"/>
        <v>1.131235</v>
      </c>
      <c r="J67">
        <f t="shared" si="6"/>
        <v>1.156235</v>
      </c>
      <c r="K67" s="9">
        <f t="shared" si="7"/>
        <v>1.2218963831867057E-08</v>
      </c>
      <c r="L67" s="2">
        <f t="shared" si="11"/>
        <v>3.665689149560117</v>
      </c>
      <c r="M67" s="2">
        <f t="shared" si="12"/>
        <v>12.02653920459356</v>
      </c>
      <c r="N67" s="9" t="str">
        <f t="shared" si="8"/>
        <v>dTc/2&lt;del&lt;=(TC-dTc/2)</v>
      </c>
    </row>
    <row r="68" spans="1:14" ht="12.75">
      <c r="A68" s="1">
        <f t="shared" si="14"/>
        <v>2.300000000000001E-07</v>
      </c>
      <c r="B68" s="17">
        <f t="shared" si="9"/>
        <v>69.00000000000003</v>
      </c>
      <c r="C68" s="2">
        <f t="shared" si="10"/>
        <v>226.3779527559056</v>
      </c>
      <c r="D68" s="3">
        <f t="shared" si="0"/>
        <v>0.2352900000000001</v>
      </c>
      <c r="E68">
        <f t="shared" si="1"/>
        <v>0.17867749999999993</v>
      </c>
      <c r="F68" s="8">
        <f t="shared" si="2"/>
        <v>0.2963225</v>
      </c>
      <c r="G68" s="6">
        <f t="shared" si="3"/>
        <v>0.20367749999999996</v>
      </c>
      <c r="H68" s="4">
        <f t="shared" si="4"/>
        <v>0.20367749999999996</v>
      </c>
      <c r="I68">
        <f t="shared" si="5"/>
        <v>1.1286774999999998</v>
      </c>
      <c r="J68">
        <f t="shared" si="6"/>
        <v>1.1536775</v>
      </c>
      <c r="K68" s="9">
        <f t="shared" si="7"/>
        <v>1.2218963831867057E-08</v>
      </c>
      <c r="L68" s="2">
        <f t="shared" si="11"/>
        <v>3.665689149560117</v>
      </c>
      <c r="M68" s="2">
        <f t="shared" si="12"/>
        <v>12.02653920459356</v>
      </c>
      <c r="N68" s="9" t="str">
        <f t="shared" si="8"/>
        <v>dTc/2&lt;del&lt;=(TC-dTc/2)</v>
      </c>
    </row>
    <row r="69" spans="1:14" ht="12.75">
      <c r="A69" s="1">
        <f t="shared" si="14"/>
        <v>2.400000000000001E-07</v>
      </c>
      <c r="B69" s="17">
        <f t="shared" si="9"/>
        <v>72.00000000000003</v>
      </c>
      <c r="C69" s="2">
        <f t="shared" si="10"/>
        <v>236.22047244094497</v>
      </c>
      <c r="D69" s="3">
        <f t="shared" si="0"/>
        <v>0.2455200000000001</v>
      </c>
      <c r="E69">
        <f t="shared" si="1"/>
        <v>0.17611999999999997</v>
      </c>
      <c r="F69" s="8">
        <f t="shared" si="2"/>
        <v>0.29888</v>
      </c>
      <c r="G69" s="6">
        <f t="shared" si="3"/>
        <v>0.20112</v>
      </c>
      <c r="H69" s="4">
        <f t="shared" si="4"/>
        <v>0.20112</v>
      </c>
      <c r="I69">
        <f t="shared" si="5"/>
        <v>1.12612</v>
      </c>
      <c r="J69">
        <f t="shared" si="6"/>
        <v>1.15112</v>
      </c>
      <c r="K69" s="9">
        <f t="shared" si="7"/>
        <v>1.2218963831867057E-08</v>
      </c>
      <c r="L69" s="2">
        <f t="shared" si="11"/>
        <v>3.665689149560117</v>
      </c>
      <c r="M69" s="2">
        <f t="shared" si="12"/>
        <v>12.02653920459356</v>
      </c>
      <c r="N69" s="9" t="str">
        <f t="shared" si="8"/>
        <v>dTc/2&lt;del&lt;=(TC-dTc/2)</v>
      </c>
    </row>
    <row r="70" spans="1:14" ht="12.75">
      <c r="A70" s="1">
        <f t="shared" si="14"/>
        <v>2.500000000000001E-07</v>
      </c>
      <c r="B70" s="17">
        <f t="shared" si="9"/>
        <v>75.00000000000003</v>
      </c>
      <c r="C70" s="2">
        <f t="shared" si="10"/>
        <v>246.06299212598432</v>
      </c>
      <c r="D70" s="3">
        <f t="shared" si="0"/>
        <v>0.2557500000000001</v>
      </c>
      <c r="E70">
        <f t="shared" si="1"/>
        <v>0.17356249999999993</v>
      </c>
      <c r="F70" s="8">
        <f t="shared" si="2"/>
        <v>0.3014375</v>
      </c>
      <c r="G70" s="6">
        <f t="shared" si="3"/>
        <v>0.19856249999999998</v>
      </c>
      <c r="H70" s="4">
        <f t="shared" si="4"/>
        <v>0.19856249999999998</v>
      </c>
      <c r="I70">
        <f t="shared" si="5"/>
        <v>1.1235624999999998</v>
      </c>
      <c r="J70">
        <f t="shared" si="6"/>
        <v>1.1485625</v>
      </c>
      <c r="K70" s="9">
        <f t="shared" si="7"/>
        <v>1.2218963831867057E-08</v>
      </c>
      <c r="L70" s="2">
        <f t="shared" si="11"/>
        <v>3.665689149560117</v>
      </c>
      <c r="M70" s="2">
        <f t="shared" si="12"/>
        <v>12.02653920459356</v>
      </c>
      <c r="N70" s="9" t="str">
        <f t="shared" si="8"/>
        <v>dTc/2&lt;del&lt;=(TC-dTc/2)</v>
      </c>
    </row>
    <row r="71" spans="1:14" ht="12.75">
      <c r="A71" s="1">
        <f t="shared" si="14"/>
        <v>2.600000000000001E-07</v>
      </c>
      <c r="B71" s="17">
        <f t="shared" si="9"/>
        <v>78.00000000000003</v>
      </c>
      <c r="C71" s="2">
        <f t="shared" si="10"/>
        <v>255.9055118110237</v>
      </c>
      <c r="D71" s="3">
        <f t="shared" si="0"/>
        <v>0.2659800000000001</v>
      </c>
      <c r="E71">
        <f t="shared" si="1"/>
        <v>0.17100499999999996</v>
      </c>
      <c r="F71" s="8">
        <f t="shared" si="2"/>
        <v>0.303995</v>
      </c>
      <c r="G71" s="6">
        <f t="shared" si="3"/>
        <v>0.19600499999999998</v>
      </c>
      <c r="H71" s="4">
        <f t="shared" si="4"/>
        <v>0.19600499999999998</v>
      </c>
      <c r="I71">
        <f t="shared" si="5"/>
        <v>1.1210049999999998</v>
      </c>
      <c r="J71">
        <f t="shared" si="6"/>
        <v>1.146005</v>
      </c>
      <c r="K71" s="9">
        <f t="shared" si="7"/>
        <v>1.2218963831867057E-08</v>
      </c>
      <c r="L71" s="2">
        <f t="shared" si="11"/>
        <v>3.665689149560117</v>
      </c>
      <c r="M71" s="2">
        <f t="shared" si="12"/>
        <v>12.02653920459356</v>
      </c>
      <c r="N71" s="9" t="str">
        <f t="shared" si="8"/>
        <v>dTc/2&lt;del&lt;=(TC-dTc/2)</v>
      </c>
    </row>
    <row r="72" spans="1:14" ht="12.75">
      <c r="A72" s="1">
        <f t="shared" si="14"/>
        <v>2.700000000000001E-07</v>
      </c>
      <c r="B72" s="17">
        <f t="shared" si="9"/>
        <v>81.00000000000003</v>
      </c>
      <c r="C72" s="2">
        <f t="shared" si="10"/>
        <v>265.74803149606305</v>
      </c>
      <c r="D72" s="3">
        <f t="shared" si="0"/>
        <v>0.2762100000000001</v>
      </c>
      <c r="E72">
        <f t="shared" si="1"/>
        <v>0.16844749999999994</v>
      </c>
      <c r="F72" s="8">
        <f t="shared" si="2"/>
        <v>0.3065525</v>
      </c>
      <c r="G72" s="6">
        <f t="shared" si="3"/>
        <v>0.19344749999999997</v>
      </c>
      <c r="H72" s="4">
        <f t="shared" si="4"/>
        <v>0.19344749999999997</v>
      </c>
      <c r="I72">
        <f t="shared" si="5"/>
        <v>1.1184474999999998</v>
      </c>
      <c r="J72">
        <f t="shared" si="6"/>
        <v>1.1434475</v>
      </c>
      <c r="K72" s="9">
        <f t="shared" si="7"/>
        <v>1.2218963831867057E-08</v>
      </c>
      <c r="L72" s="2">
        <f t="shared" si="11"/>
        <v>3.665689149560117</v>
      </c>
      <c r="M72" s="2">
        <f t="shared" si="12"/>
        <v>12.02653920459356</v>
      </c>
      <c r="N72" s="9" t="str">
        <f t="shared" si="8"/>
        <v>dTc/2&lt;del&lt;=(TC-dTc/2)</v>
      </c>
    </row>
    <row r="73" spans="1:14" ht="12.75">
      <c r="A73" s="1">
        <f t="shared" si="14"/>
        <v>2.800000000000001E-07</v>
      </c>
      <c r="B73" s="17">
        <f t="shared" si="9"/>
        <v>84.00000000000004</v>
      </c>
      <c r="C73" s="2">
        <f t="shared" si="10"/>
        <v>275.5905511811025</v>
      </c>
      <c r="D73" s="3">
        <f t="shared" si="0"/>
        <v>0.28644000000000014</v>
      </c>
      <c r="E73">
        <f t="shared" si="1"/>
        <v>0.16588999999999995</v>
      </c>
      <c r="F73" s="8">
        <f t="shared" si="2"/>
        <v>0.30911</v>
      </c>
      <c r="G73" s="6">
        <f t="shared" si="3"/>
        <v>0.19088999999999998</v>
      </c>
      <c r="H73" s="4">
        <f t="shared" si="4"/>
        <v>0.19088999999999998</v>
      </c>
      <c r="I73">
        <f t="shared" si="5"/>
        <v>1.1158899999999998</v>
      </c>
      <c r="J73">
        <f t="shared" si="6"/>
        <v>1.14089</v>
      </c>
      <c r="K73" s="9">
        <f t="shared" si="7"/>
        <v>1.2218963831867057E-08</v>
      </c>
      <c r="L73" s="2">
        <f t="shared" si="11"/>
        <v>3.665689149560117</v>
      </c>
      <c r="M73" s="2">
        <f t="shared" si="12"/>
        <v>12.02653920459356</v>
      </c>
      <c r="N73" s="9" t="str">
        <f t="shared" si="8"/>
        <v>dTc/2&lt;del&lt;=(TC-dTc/2)</v>
      </c>
    </row>
    <row r="74" spans="1:14" ht="12.75">
      <c r="A74" s="1">
        <f t="shared" si="14"/>
        <v>2.9000000000000014E-07</v>
      </c>
      <c r="B74" s="17">
        <f t="shared" si="9"/>
        <v>87.00000000000004</v>
      </c>
      <c r="C74" s="2">
        <f t="shared" si="10"/>
        <v>285.43307086614186</v>
      </c>
      <c r="D74" s="3">
        <f t="shared" si="0"/>
        <v>0.29667000000000016</v>
      </c>
      <c r="E74">
        <f t="shared" si="1"/>
        <v>0.16333249999999994</v>
      </c>
      <c r="F74" s="8">
        <f t="shared" si="2"/>
        <v>0.31166750000000004</v>
      </c>
      <c r="G74" s="6">
        <f t="shared" si="3"/>
        <v>0.18833249999999996</v>
      </c>
      <c r="H74" s="4">
        <f t="shared" si="4"/>
        <v>0.18833249999999996</v>
      </c>
      <c r="I74">
        <f t="shared" si="5"/>
        <v>1.1133324999999998</v>
      </c>
      <c r="J74">
        <f t="shared" si="6"/>
        <v>1.1383325</v>
      </c>
      <c r="K74" s="9">
        <f t="shared" si="7"/>
        <v>1.2218963831867057E-08</v>
      </c>
      <c r="L74" s="2">
        <f t="shared" si="11"/>
        <v>3.665689149560117</v>
      </c>
      <c r="M74" s="2">
        <f t="shared" si="12"/>
        <v>12.02653920459356</v>
      </c>
      <c r="N74" s="9" t="str">
        <f t="shared" si="8"/>
        <v>dTc/2&lt;del&lt;=(TC-dTc/2)</v>
      </c>
    </row>
    <row r="75" spans="1:14" ht="12.75">
      <c r="A75" s="1">
        <f t="shared" si="14"/>
        <v>3.0000000000000015E-07</v>
      </c>
      <c r="B75" s="17">
        <f t="shared" si="9"/>
        <v>90.00000000000004</v>
      </c>
      <c r="C75" s="2">
        <f t="shared" si="10"/>
        <v>295.2755905511812</v>
      </c>
      <c r="D75" s="3">
        <f t="shared" si="0"/>
        <v>0.3069000000000002</v>
      </c>
      <c r="E75">
        <f t="shared" si="1"/>
        <v>0.16077499999999995</v>
      </c>
      <c r="F75" s="8">
        <f t="shared" si="2"/>
        <v>0.314225</v>
      </c>
      <c r="G75" s="6">
        <f t="shared" si="3"/>
        <v>0.18577499999999997</v>
      </c>
      <c r="H75" s="4">
        <f t="shared" si="4"/>
        <v>0.18577499999999997</v>
      </c>
      <c r="I75">
        <f t="shared" si="5"/>
        <v>1.1107749999999998</v>
      </c>
      <c r="J75">
        <f t="shared" si="6"/>
        <v>1.135775</v>
      </c>
      <c r="K75" s="9">
        <f t="shared" si="7"/>
        <v>1.2218963831867057E-08</v>
      </c>
      <c r="L75" s="2">
        <f t="shared" si="11"/>
        <v>3.665689149560117</v>
      </c>
      <c r="M75" s="2">
        <f t="shared" si="12"/>
        <v>12.02653920459356</v>
      </c>
      <c r="N75" s="9" t="str">
        <f t="shared" si="8"/>
        <v>dTc/2&lt;del&lt;=(TC-dTc/2)</v>
      </c>
    </row>
    <row r="76" spans="1:14" ht="12.75">
      <c r="A76" s="1">
        <f t="shared" si="14"/>
        <v>3.1000000000000016E-07</v>
      </c>
      <c r="B76" s="17">
        <f t="shared" si="9"/>
        <v>93.00000000000004</v>
      </c>
      <c r="C76" s="2">
        <f t="shared" si="10"/>
        <v>305.1181102362206</v>
      </c>
      <c r="D76" s="3">
        <f t="shared" si="0"/>
        <v>0.3171300000000002</v>
      </c>
      <c r="E76">
        <f t="shared" si="1"/>
        <v>0.15821749999999993</v>
      </c>
      <c r="F76" s="8">
        <f t="shared" si="2"/>
        <v>0.3167825</v>
      </c>
      <c r="G76" s="6">
        <f t="shared" si="3"/>
        <v>0.18321749999999995</v>
      </c>
      <c r="H76" s="4">
        <f t="shared" si="4"/>
        <v>0.18321749999999995</v>
      </c>
      <c r="I76">
        <f t="shared" si="5"/>
        <v>1.1082174999999999</v>
      </c>
      <c r="J76">
        <f t="shared" si="6"/>
        <v>1.1332175</v>
      </c>
      <c r="K76" s="9">
        <f t="shared" si="7"/>
        <v>1.2218963831867057E-08</v>
      </c>
      <c r="L76" s="2">
        <f t="shared" si="11"/>
        <v>3.665689149560117</v>
      </c>
      <c r="M76" s="2">
        <f t="shared" si="12"/>
        <v>12.02653920459356</v>
      </c>
      <c r="N76" s="9" t="str">
        <f t="shared" si="8"/>
        <v>dTc/2&lt;del&lt;=(TC-dTc/2)</v>
      </c>
    </row>
    <row r="77" spans="1:14" ht="12.75">
      <c r="A77" s="1">
        <f t="shared" si="14"/>
        <v>3.2000000000000017E-07</v>
      </c>
      <c r="B77" s="17">
        <f t="shared" si="9"/>
        <v>96.00000000000004</v>
      </c>
      <c r="C77" s="2">
        <f t="shared" si="10"/>
        <v>314.96062992125997</v>
      </c>
      <c r="D77" s="3">
        <f t="shared" si="0"/>
        <v>0.3273600000000002</v>
      </c>
      <c r="E77">
        <f t="shared" si="1"/>
        <v>0.15565999999999994</v>
      </c>
      <c r="F77" s="8">
        <f t="shared" si="2"/>
        <v>0.31934</v>
      </c>
      <c r="G77" s="6">
        <f t="shared" si="3"/>
        <v>0.18065999999999996</v>
      </c>
      <c r="H77" s="4">
        <f t="shared" si="4"/>
        <v>0.18065999999999996</v>
      </c>
      <c r="I77">
        <f t="shared" si="5"/>
        <v>1.1056599999999999</v>
      </c>
      <c r="J77">
        <f t="shared" si="6"/>
        <v>1.13066</v>
      </c>
      <c r="K77" s="9">
        <f t="shared" si="7"/>
        <v>1.2218963831867057E-08</v>
      </c>
      <c r="L77" s="2">
        <f t="shared" si="11"/>
        <v>3.665689149560117</v>
      </c>
      <c r="M77" s="2">
        <f t="shared" si="12"/>
        <v>12.02653920459356</v>
      </c>
      <c r="N77" s="9" t="str">
        <f t="shared" si="8"/>
        <v>dTc/2&lt;del&lt;=(TC-dTc/2)</v>
      </c>
    </row>
    <row r="78" spans="1:14" ht="12.75">
      <c r="A78" s="1">
        <f t="shared" si="14"/>
        <v>3.300000000000002E-07</v>
      </c>
      <c r="B78" s="17">
        <f t="shared" si="9"/>
        <v>99.00000000000006</v>
      </c>
      <c r="C78" s="2">
        <f t="shared" si="10"/>
        <v>324.80314960629937</v>
      </c>
      <c r="D78" s="3">
        <f aca="true" t="shared" si="15" ref="D78:D109">A78/$B$42</f>
        <v>0.33759000000000017</v>
      </c>
      <c r="E78">
        <f aca="true" t="shared" si="16" ref="E78:E109">IF((A78&lt;=(B$42-B$40/2)),COS(C$41)*(C$27/B$42)*((-B$40/2)-(A78-B$42)),0)</f>
        <v>0.15310249999999992</v>
      </c>
      <c r="F78" s="8">
        <f aca="true" t="shared" si="17" ref="F78:F109">COS($C$41)*(-$C$27/$B$42)*(($B$40/2)-(A78+$B$42))</f>
        <v>0.32189750000000006</v>
      </c>
      <c r="G78" s="6">
        <f aca="true" t="shared" si="18" ref="G78:G109">IF((AND(((B$40/2)&lt;A78),(A78&lt;=(B$42+B$40/2)))),COS($C$41)*($C$27/$B$42)*(($B$40/2)-(A78-$B$42)),0)</f>
        <v>0.17810249999999994</v>
      </c>
      <c r="H78" s="4">
        <f aca="true" t="shared" si="19" ref="H78:H109">IF(A78&lt;=($B$40/2),F78,G78)</f>
        <v>0.17810249999999994</v>
      </c>
      <c r="I78">
        <f aca="true" t="shared" si="20" ref="I78:I109">E78+$B$43</f>
        <v>1.1031024999999999</v>
      </c>
      <c r="J78">
        <f aca="true" t="shared" si="21" ref="J78:J109">H78+$B$44</f>
        <v>1.1281024999999998</v>
      </c>
      <c r="K78" s="9">
        <f aca="true" t="shared" si="22" ref="K78:K109">IF((A78-C$39)&lt;=B$40/2,(C$27*A78/(1+C$27)),IF(AND((B$40/2&lt;(A78-C$39)),((A78-C$39)&lt;=(B$42-B$40/2))),(C$27*B$40/2),IF(AND((B$42-B$40/2)&lt;(A78-C$39),(A78-C$39)&lt;=(B$42+B$40/2)),C$27*(B$40/2-A78+B$42)/(2-C$27),0)))</f>
        <v>1.2218963831867057E-08</v>
      </c>
      <c r="L78" s="2">
        <f t="shared" si="11"/>
        <v>3.665689149560117</v>
      </c>
      <c r="M78" s="2">
        <f t="shared" si="12"/>
        <v>12.02653920459356</v>
      </c>
      <c r="N78" s="9" t="str">
        <f aca="true" t="shared" si="23" ref="N78:N109">IF(A78&lt;=B$40/2,"del&lt;=dTc/2",IF(AND((B$40/2&lt;A78),(A78&lt;=(B$42-B$40/2))),"dTc/2&lt;del&lt;=(TC-dTc/2)",IF(AND((B$42-B$40/2)&lt;A78,A78&lt;=(B$42+B$40/2)),"(Tc-dTc/2)&lt;del&lt;=(Tc+dTc/2)",0)))</f>
        <v>dTc/2&lt;del&lt;=(TC-dTc/2)</v>
      </c>
    </row>
    <row r="79" spans="1:14" ht="12.75">
      <c r="A79" s="1">
        <f t="shared" si="14"/>
        <v>3.400000000000002E-07</v>
      </c>
      <c r="B79" s="17">
        <f t="shared" si="9"/>
        <v>102.00000000000006</v>
      </c>
      <c r="C79" s="2">
        <f t="shared" si="10"/>
        <v>334.6456692913388</v>
      </c>
      <c r="D79" s="3">
        <f t="shared" si="15"/>
        <v>0.3478200000000002</v>
      </c>
      <c r="E79">
        <f t="shared" si="16"/>
        <v>0.15054499999999993</v>
      </c>
      <c r="F79" s="8">
        <f t="shared" si="17"/>
        <v>0.324455</v>
      </c>
      <c r="G79" s="6">
        <f t="shared" si="18"/>
        <v>0.17554499999999998</v>
      </c>
      <c r="H79" s="4">
        <f t="shared" si="19"/>
        <v>0.17554499999999998</v>
      </c>
      <c r="I79">
        <f t="shared" si="20"/>
        <v>1.1005449999999999</v>
      </c>
      <c r="J79">
        <f t="shared" si="21"/>
        <v>1.125545</v>
      </c>
      <c r="K79" s="9">
        <f t="shared" si="22"/>
        <v>1.2218963831867057E-08</v>
      </c>
      <c r="L79" s="2">
        <f t="shared" si="11"/>
        <v>3.665689149560117</v>
      </c>
      <c r="M79" s="2">
        <f t="shared" si="12"/>
        <v>12.02653920459356</v>
      </c>
      <c r="N79" s="9" t="str">
        <f t="shared" si="23"/>
        <v>dTc/2&lt;del&lt;=(TC-dTc/2)</v>
      </c>
    </row>
    <row r="80" spans="1:14" ht="12.75">
      <c r="A80" s="1">
        <f t="shared" si="14"/>
        <v>3.500000000000002E-07</v>
      </c>
      <c r="B80" s="17">
        <f t="shared" si="9"/>
        <v>105.00000000000006</v>
      </c>
      <c r="C80" s="2">
        <f t="shared" si="10"/>
        <v>344.4881889763781</v>
      </c>
      <c r="D80" s="3">
        <f t="shared" si="15"/>
        <v>0.3580500000000002</v>
      </c>
      <c r="E80">
        <f t="shared" si="16"/>
        <v>0.1479874999999999</v>
      </c>
      <c r="F80" s="8">
        <f t="shared" si="17"/>
        <v>0.32701250000000004</v>
      </c>
      <c r="G80" s="6">
        <f t="shared" si="18"/>
        <v>0.17298749999999993</v>
      </c>
      <c r="H80" s="4">
        <f t="shared" si="19"/>
        <v>0.17298749999999993</v>
      </c>
      <c r="I80">
        <f t="shared" si="20"/>
        <v>1.0979875</v>
      </c>
      <c r="J80">
        <f t="shared" si="21"/>
        <v>1.1229874999999998</v>
      </c>
      <c r="K80" s="9">
        <f t="shared" si="22"/>
        <v>1.2218963831867057E-08</v>
      </c>
      <c r="L80" s="2">
        <f t="shared" si="11"/>
        <v>3.665689149560117</v>
      </c>
      <c r="M80" s="2">
        <f t="shared" si="12"/>
        <v>12.02653920459356</v>
      </c>
      <c r="N80" s="9" t="str">
        <f t="shared" si="23"/>
        <v>dTc/2&lt;del&lt;=(TC-dTc/2)</v>
      </c>
    </row>
    <row r="81" spans="1:14" ht="12.75">
      <c r="A81" s="1">
        <f t="shared" si="14"/>
        <v>3.600000000000002E-07</v>
      </c>
      <c r="B81" s="17">
        <f t="shared" si="9"/>
        <v>108.00000000000006</v>
      </c>
      <c r="C81" s="2">
        <f t="shared" si="10"/>
        <v>354.3307086614175</v>
      </c>
      <c r="D81" s="3">
        <f t="shared" si="15"/>
        <v>0.3682800000000002</v>
      </c>
      <c r="E81">
        <f t="shared" si="16"/>
        <v>0.14542999999999995</v>
      </c>
      <c r="F81" s="8">
        <f t="shared" si="17"/>
        <v>0.32957000000000003</v>
      </c>
      <c r="G81" s="6">
        <f t="shared" si="18"/>
        <v>0.17042999999999997</v>
      </c>
      <c r="H81" s="4">
        <f t="shared" si="19"/>
        <v>0.17042999999999997</v>
      </c>
      <c r="I81">
        <f t="shared" si="20"/>
        <v>1.09543</v>
      </c>
      <c r="J81">
        <f t="shared" si="21"/>
        <v>1.1204299999999998</v>
      </c>
      <c r="K81" s="9">
        <f t="shared" si="22"/>
        <v>1.2218963831867057E-08</v>
      </c>
      <c r="L81" s="2">
        <f t="shared" si="11"/>
        <v>3.665689149560117</v>
      </c>
      <c r="M81" s="2">
        <f t="shared" si="12"/>
        <v>12.02653920459356</v>
      </c>
      <c r="N81" s="9" t="str">
        <f t="shared" si="23"/>
        <v>dTc/2&lt;del&lt;=(TC-dTc/2)</v>
      </c>
    </row>
    <row r="82" spans="1:14" ht="12.75">
      <c r="A82" s="1">
        <f t="shared" si="14"/>
        <v>3.700000000000002E-07</v>
      </c>
      <c r="B82" s="17">
        <f t="shared" si="9"/>
        <v>111.00000000000007</v>
      </c>
      <c r="C82" s="2">
        <f t="shared" si="10"/>
        <v>364.1732283464569</v>
      </c>
      <c r="D82" s="3">
        <f t="shared" si="15"/>
        <v>0.37851000000000024</v>
      </c>
      <c r="E82">
        <f t="shared" si="16"/>
        <v>0.1428724999999999</v>
      </c>
      <c r="F82" s="8">
        <f t="shared" si="17"/>
        <v>0.3321275</v>
      </c>
      <c r="G82" s="6">
        <f t="shared" si="18"/>
        <v>0.16787249999999992</v>
      </c>
      <c r="H82" s="4">
        <f t="shared" si="19"/>
        <v>0.16787249999999992</v>
      </c>
      <c r="I82">
        <f t="shared" si="20"/>
        <v>1.0928725</v>
      </c>
      <c r="J82">
        <f t="shared" si="21"/>
        <v>1.1178724999999998</v>
      </c>
      <c r="K82" s="9">
        <f t="shared" si="22"/>
        <v>1.2218963831867057E-08</v>
      </c>
      <c r="L82" s="2">
        <f t="shared" si="11"/>
        <v>3.665689149560117</v>
      </c>
      <c r="M82" s="2">
        <f t="shared" si="12"/>
        <v>12.02653920459356</v>
      </c>
      <c r="N82" s="9" t="str">
        <f t="shared" si="23"/>
        <v>dTc/2&lt;del&lt;=(TC-dTc/2)</v>
      </c>
    </row>
    <row r="83" spans="1:14" ht="12.75">
      <c r="A83" s="1">
        <f t="shared" si="14"/>
        <v>3.800000000000002E-07</v>
      </c>
      <c r="B83" s="17">
        <f t="shared" si="9"/>
        <v>114.00000000000007</v>
      </c>
      <c r="C83" s="2">
        <f t="shared" si="10"/>
        <v>374.0157480314963</v>
      </c>
      <c r="D83" s="3">
        <f t="shared" si="15"/>
        <v>0.38874000000000025</v>
      </c>
      <c r="E83">
        <f t="shared" si="16"/>
        <v>0.14031499999999994</v>
      </c>
      <c r="F83" s="8">
        <f t="shared" si="17"/>
        <v>0.334685</v>
      </c>
      <c r="G83" s="6">
        <f t="shared" si="18"/>
        <v>0.16531499999999996</v>
      </c>
      <c r="H83" s="4">
        <f t="shared" si="19"/>
        <v>0.16531499999999996</v>
      </c>
      <c r="I83">
        <f t="shared" si="20"/>
        <v>1.090315</v>
      </c>
      <c r="J83">
        <f t="shared" si="21"/>
        <v>1.1153149999999998</v>
      </c>
      <c r="K83" s="9">
        <f t="shared" si="22"/>
        <v>1.2218963831867057E-08</v>
      </c>
      <c r="L83" s="2">
        <f t="shared" si="11"/>
        <v>3.665689149560117</v>
      </c>
      <c r="M83" s="2">
        <f t="shared" si="12"/>
        <v>12.02653920459356</v>
      </c>
      <c r="N83" s="9" t="str">
        <f t="shared" si="23"/>
        <v>dTc/2&lt;del&lt;=(TC-dTc/2)</v>
      </c>
    </row>
    <row r="84" spans="1:14" ht="12.75">
      <c r="A84" s="1">
        <f t="shared" si="14"/>
        <v>3.9000000000000024E-07</v>
      </c>
      <c r="B84" s="17">
        <f t="shared" si="9"/>
        <v>117.00000000000007</v>
      </c>
      <c r="C84" s="2">
        <f t="shared" si="10"/>
        <v>383.85826771653564</v>
      </c>
      <c r="D84" s="3">
        <f t="shared" si="15"/>
        <v>0.39897000000000027</v>
      </c>
      <c r="E84">
        <f t="shared" si="16"/>
        <v>0.1377574999999999</v>
      </c>
      <c r="F84" s="8">
        <f t="shared" si="17"/>
        <v>0.33724250000000006</v>
      </c>
      <c r="G84" s="6">
        <f t="shared" si="18"/>
        <v>0.16275749999999992</v>
      </c>
      <c r="H84" s="4">
        <f t="shared" si="19"/>
        <v>0.16275749999999992</v>
      </c>
      <c r="I84">
        <f t="shared" si="20"/>
        <v>1.0877575</v>
      </c>
      <c r="J84">
        <f t="shared" si="21"/>
        <v>1.1127574999999998</v>
      </c>
      <c r="K84" s="9">
        <f t="shared" si="22"/>
        <v>1.2218963831867057E-08</v>
      </c>
      <c r="L84" s="2">
        <f t="shared" si="11"/>
        <v>3.665689149560117</v>
      </c>
      <c r="M84" s="2">
        <f t="shared" si="12"/>
        <v>12.02653920459356</v>
      </c>
      <c r="N84" s="9" t="str">
        <f t="shared" si="23"/>
        <v>dTc/2&lt;del&lt;=(TC-dTc/2)</v>
      </c>
    </row>
    <row r="85" spans="1:14" ht="12.75">
      <c r="A85" s="1">
        <f aca="true" t="shared" si="24" ref="A85:A148">A84+0.00000001</f>
        <v>4.0000000000000025E-07</v>
      </c>
      <c r="B85" s="17">
        <f t="shared" si="9"/>
        <v>120.00000000000007</v>
      </c>
      <c r="C85" s="2">
        <f t="shared" si="10"/>
        <v>393.70078740157504</v>
      </c>
      <c r="D85" s="3">
        <f t="shared" si="15"/>
        <v>0.4092000000000003</v>
      </c>
      <c r="E85">
        <f t="shared" si="16"/>
        <v>0.13519999999999993</v>
      </c>
      <c r="F85" s="8">
        <f t="shared" si="17"/>
        <v>0.33980000000000005</v>
      </c>
      <c r="G85" s="6">
        <f t="shared" si="18"/>
        <v>0.16019999999999995</v>
      </c>
      <c r="H85" s="4">
        <f t="shared" si="19"/>
        <v>0.16019999999999995</v>
      </c>
      <c r="I85">
        <f t="shared" si="20"/>
        <v>1.0852</v>
      </c>
      <c r="J85">
        <f t="shared" si="21"/>
        <v>1.1101999999999999</v>
      </c>
      <c r="K85" s="9">
        <f t="shared" si="22"/>
        <v>1.2218963831867057E-08</v>
      </c>
      <c r="L85" s="2">
        <f t="shared" si="11"/>
        <v>3.665689149560117</v>
      </c>
      <c r="M85" s="2">
        <f t="shared" si="12"/>
        <v>12.02653920459356</v>
      </c>
      <c r="N85" s="9" t="str">
        <f t="shared" si="23"/>
        <v>dTc/2&lt;del&lt;=(TC-dTc/2)</v>
      </c>
    </row>
    <row r="86" spans="1:14" ht="12.75">
      <c r="A86" s="1">
        <f t="shared" si="24"/>
        <v>4.1000000000000026E-07</v>
      </c>
      <c r="B86" s="17">
        <f t="shared" si="9"/>
        <v>123.00000000000007</v>
      </c>
      <c r="C86" s="2">
        <f t="shared" si="10"/>
        <v>403.5433070866144</v>
      </c>
      <c r="D86" s="3">
        <f t="shared" si="15"/>
        <v>0.4194300000000003</v>
      </c>
      <c r="E86">
        <f t="shared" si="16"/>
        <v>0.13264249999999989</v>
      </c>
      <c r="F86" s="8">
        <f t="shared" si="17"/>
        <v>0.34235750000000004</v>
      </c>
      <c r="G86" s="6">
        <f t="shared" si="18"/>
        <v>0.15764249999999994</v>
      </c>
      <c r="H86" s="4">
        <f t="shared" si="19"/>
        <v>0.15764249999999994</v>
      </c>
      <c r="I86">
        <f t="shared" si="20"/>
        <v>1.0826425</v>
      </c>
      <c r="J86">
        <f t="shared" si="21"/>
        <v>1.1076424999999999</v>
      </c>
      <c r="K86" s="9">
        <f t="shared" si="22"/>
        <v>1.2218963831867057E-08</v>
      </c>
      <c r="L86" s="2">
        <f t="shared" si="11"/>
        <v>3.665689149560117</v>
      </c>
      <c r="M86" s="2">
        <f t="shared" si="12"/>
        <v>12.02653920459356</v>
      </c>
      <c r="N86" s="9" t="str">
        <f t="shared" si="23"/>
        <v>dTc/2&lt;del&lt;=(TC-dTc/2)</v>
      </c>
    </row>
    <row r="87" spans="1:14" ht="12.75">
      <c r="A87" s="1">
        <f t="shared" si="24"/>
        <v>4.2000000000000027E-07</v>
      </c>
      <c r="B87" s="17">
        <f t="shared" si="9"/>
        <v>126.00000000000009</v>
      </c>
      <c r="C87" s="2">
        <f t="shared" si="10"/>
        <v>413.3858267716538</v>
      </c>
      <c r="D87" s="3">
        <f t="shared" si="15"/>
        <v>0.4296600000000003</v>
      </c>
      <c r="E87">
        <f t="shared" si="16"/>
        <v>0.13008499999999992</v>
      </c>
      <c r="F87" s="8">
        <f t="shared" si="17"/>
        <v>0.344915</v>
      </c>
      <c r="G87" s="6">
        <f t="shared" si="18"/>
        <v>0.15508499999999995</v>
      </c>
      <c r="H87" s="4">
        <f t="shared" si="19"/>
        <v>0.15508499999999995</v>
      </c>
      <c r="I87">
        <f t="shared" si="20"/>
        <v>1.080085</v>
      </c>
      <c r="J87">
        <f t="shared" si="21"/>
        <v>1.1050849999999999</v>
      </c>
      <c r="K87" s="9">
        <f t="shared" si="22"/>
        <v>1.2218963831867057E-08</v>
      </c>
      <c r="L87" s="2">
        <f t="shared" si="11"/>
        <v>3.665689149560117</v>
      </c>
      <c r="M87" s="2">
        <f t="shared" si="12"/>
        <v>12.02653920459356</v>
      </c>
      <c r="N87" s="9" t="str">
        <f t="shared" si="23"/>
        <v>dTc/2&lt;del&lt;=(TC-dTc/2)</v>
      </c>
    </row>
    <row r="88" spans="1:14" ht="12.75">
      <c r="A88" s="1">
        <f t="shared" si="24"/>
        <v>4.300000000000003E-07</v>
      </c>
      <c r="B88" s="17">
        <f t="shared" si="9"/>
        <v>129.00000000000009</v>
      </c>
      <c r="C88" s="2">
        <f t="shared" si="10"/>
        <v>423.22834645669315</v>
      </c>
      <c r="D88" s="3">
        <f t="shared" si="15"/>
        <v>0.4398900000000003</v>
      </c>
      <c r="E88">
        <f t="shared" si="16"/>
        <v>0.1275274999999999</v>
      </c>
      <c r="F88" s="8">
        <f t="shared" si="17"/>
        <v>0.3474725000000001</v>
      </c>
      <c r="G88" s="6">
        <f t="shared" si="18"/>
        <v>0.15252749999999993</v>
      </c>
      <c r="H88" s="4">
        <f t="shared" si="19"/>
        <v>0.15252749999999993</v>
      </c>
      <c r="I88">
        <f t="shared" si="20"/>
        <v>1.0775275</v>
      </c>
      <c r="J88">
        <f t="shared" si="21"/>
        <v>1.1025274999999999</v>
      </c>
      <c r="K88" s="9">
        <f t="shared" si="22"/>
        <v>1.2218963831867057E-08</v>
      </c>
      <c r="L88" s="2">
        <f t="shared" si="11"/>
        <v>3.665689149560117</v>
      </c>
      <c r="M88" s="2">
        <f t="shared" si="12"/>
        <v>12.02653920459356</v>
      </c>
      <c r="N88" s="9" t="str">
        <f t="shared" si="23"/>
        <v>dTc/2&lt;del&lt;=(TC-dTc/2)</v>
      </c>
    </row>
    <row r="89" spans="1:14" ht="12.75">
      <c r="A89" s="1">
        <f t="shared" si="24"/>
        <v>4.400000000000003E-07</v>
      </c>
      <c r="B89" s="17">
        <f t="shared" si="9"/>
        <v>132.00000000000009</v>
      </c>
      <c r="C89" s="2">
        <f t="shared" si="10"/>
        <v>433.07086614173255</v>
      </c>
      <c r="D89" s="3">
        <f t="shared" si="15"/>
        <v>0.4501200000000003</v>
      </c>
      <c r="E89">
        <f t="shared" si="16"/>
        <v>0.12496999999999991</v>
      </c>
      <c r="F89" s="8">
        <f t="shared" si="17"/>
        <v>0.35003000000000006</v>
      </c>
      <c r="G89" s="6">
        <f t="shared" si="18"/>
        <v>0.14996999999999994</v>
      </c>
      <c r="H89" s="4">
        <f t="shared" si="19"/>
        <v>0.14996999999999994</v>
      </c>
      <c r="I89">
        <f t="shared" si="20"/>
        <v>1.07497</v>
      </c>
      <c r="J89">
        <f t="shared" si="21"/>
        <v>1.09997</v>
      </c>
      <c r="K89" s="9">
        <f t="shared" si="22"/>
        <v>1.2218963831867057E-08</v>
      </c>
      <c r="L89" s="2">
        <f t="shared" si="11"/>
        <v>3.665689149560117</v>
      </c>
      <c r="M89" s="2">
        <f t="shared" si="12"/>
        <v>12.02653920459356</v>
      </c>
      <c r="N89" s="9" t="str">
        <f t="shared" si="23"/>
        <v>dTc/2&lt;del&lt;=(TC-dTc/2)</v>
      </c>
    </row>
    <row r="90" spans="1:14" ht="12.75">
      <c r="A90" s="1">
        <f t="shared" si="24"/>
        <v>4.500000000000003E-07</v>
      </c>
      <c r="B90" s="17">
        <f t="shared" si="9"/>
        <v>135.00000000000009</v>
      </c>
      <c r="C90" s="2">
        <f t="shared" si="10"/>
        <v>442.9133858267719</v>
      </c>
      <c r="D90" s="3">
        <f t="shared" si="15"/>
        <v>0.4603500000000003</v>
      </c>
      <c r="E90">
        <f t="shared" si="16"/>
        <v>0.12241249999999988</v>
      </c>
      <c r="F90" s="8">
        <f t="shared" si="17"/>
        <v>0.35258750000000005</v>
      </c>
      <c r="G90" s="6">
        <f t="shared" si="18"/>
        <v>0.14741249999999992</v>
      </c>
      <c r="H90" s="4">
        <f t="shared" si="19"/>
        <v>0.14741249999999992</v>
      </c>
      <c r="I90">
        <f t="shared" si="20"/>
        <v>1.0724124999999998</v>
      </c>
      <c r="J90">
        <f t="shared" si="21"/>
        <v>1.0974125</v>
      </c>
      <c r="K90" s="9">
        <f t="shared" si="22"/>
        <v>1.2218963831867057E-08</v>
      </c>
      <c r="L90" s="2">
        <f t="shared" si="11"/>
        <v>3.665689149560117</v>
      </c>
      <c r="M90" s="2">
        <f t="shared" si="12"/>
        <v>12.02653920459356</v>
      </c>
      <c r="N90" s="9" t="str">
        <f t="shared" si="23"/>
        <v>dTc/2&lt;del&lt;=(TC-dTc/2)</v>
      </c>
    </row>
    <row r="91" spans="1:14" ht="12.75">
      <c r="A91" s="1">
        <f t="shared" si="24"/>
        <v>4.600000000000003E-07</v>
      </c>
      <c r="B91" s="17">
        <f t="shared" si="9"/>
        <v>138.00000000000009</v>
      </c>
      <c r="C91" s="2">
        <f t="shared" si="10"/>
        <v>452.7559055118113</v>
      </c>
      <c r="D91" s="3">
        <f t="shared" si="15"/>
        <v>0.47058000000000033</v>
      </c>
      <c r="E91">
        <f t="shared" si="16"/>
        <v>0.11985499999999992</v>
      </c>
      <c r="F91" s="8">
        <f t="shared" si="17"/>
        <v>0.35514500000000004</v>
      </c>
      <c r="G91" s="6">
        <f t="shared" si="18"/>
        <v>0.14485499999999993</v>
      </c>
      <c r="H91" s="4">
        <f t="shared" si="19"/>
        <v>0.14485499999999993</v>
      </c>
      <c r="I91">
        <f t="shared" si="20"/>
        <v>1.0698549999999998</v>
      </c>
      <c r="J91">
        <f t="shared" si="21"/>
        <v>1.094855</v>
      </c>
      <c r="K91" s="9">
        <f t="shared" si="22"/>
        <v>1.2218963831867057E-08</v>
      </c>
      <c r="L91" s="2">
        <f t="shared" si="11"/>
        <v>3.665689149560117</v>
      </c>
      <c r="M91" s="2">
        <f t="shared" si="12"/>
        <v>12.02653920459356</v>
      </c>
      <c r="N91" s="9" t="str">
        <f t="shared" si="23"/>
        <v>dTc/2&lt;del&lt;=(TC-dTc/2)</v>
      </c>
    </row>
    <row r="92" spans="1:14" ht="12.75">
      <c r="A92" s="1">
        <f t="shared" si="24"/>
        <v>4.700000000000003E-07</v>
      </c>
      <c r="B92" s="17">
        <f t="shared" si="9"/>
        <v>141.00000000000009</v>
      </c>
      <c r="C92" s="2">
        <f t="shared" si="10"/>
        <v>462.59842519685066</v>
      </c>
      <c r="D92" s="3">
        <f t="shared" si="15"/>
        <v>0.48081000000000035</v>
      </c>
      <c r="E92">
        <f t="shared" si="16"/>
        <v>0.11729749999999989</v>
      </c>
      <c r="F92" s="8">
        <f t="shared" si="17"/>
        <v>0.3577025000000001</v>
      </c>
      <c r="G92" s="6">
        <f t="shared" si="18"/>
        <v>0.1422974999999999</v>
      </c>
      <c r="H92" s="4">
        <f t="shared" si="19"/>
        <v>0.1422974999999999</v>
      </c>
      <c r="I92">
        <f t="shared" si="20"/>
        <v>1.0672974999999998</v>
      </c>
      <c r="J92">
        <f t="shared" si="21"/>
        <v>1.0922975</v>
      </c>
      <c r="K92" s="9">
        <f t="shared" si="22"/>
        <v>1.2218963831867057E-08</v>
      </c>
      <c r="L92" s="2">
        <f t="shared" si="11"/>
        <v>3.665689149560117</v>
      </c>
      <c r="M92" s="2">
        <f t="shared" si="12"/>
        <v>12.02653920459356</v>
      </c>
      <c r="N92" s="9" t="str">
        <f t="shared" si="23"/>
        <v>dTc/2&lt;del&lt;=(TC-dTc/2)</v>
      </c>
    </row>
    <row r="93" spans="1:14" ht="12.75">
      <c r="A93" s="1">
        <f t="shared" si="24"/>
        <v>4.800000000000003E-07</v>
      </c>
      <c r="B93" s="17">
        <f t="shared" si="9"/>
        <v>144.00000000000009</v>
      </c>
      <c r="C93" s="2">
        <f t="shared" si="10"/>
        <v>472.44094488189</v>
      </c>
      <c r="D93" s="3">
        <f t="shared" si="15"/>
        <v>0.4910400000000003</v>
      </c>
      <c r="E93">
        <f t="shared" si="16"/>
        <v>0.11473999999999993</v>
      </c>
      <c r="F93" s="8">
        <f t="shared" si="17"/>
        <v>0.36026</v>
      </c>
      <c r="G93" s="6">
        <f t="shared" si="18"/>
        <v>0.13973999999999992</v>
      </c>
      <c r="H93" s="4">
        <f t="shared" si="19"/>
        <v>0.13973999999999992</v>
      </c>
      <c r="I93">
        <f t="shared" si="20"/>
        <v>1.0647399999999998</v>
      </c>
      <c r="J93">
        <f t="shared" si="21"/>
        <v>1.08974</v>
      </c>
      <c r="K93" s="9">
        <f t="shared" si="22"/>
        <v>1.2218963831867057E-08</v>
      </c>
      <c r="L93" s="2">
        <f t="shared" si="11"/>
        <v>3.665689149560117</v>
      </c>
      <c r="M93" s="2">
        <f t="shared" si="12"/>
        <v>12.02653920459356</v>
      </c>
      <c r="N93" s="9" t="str">
        <f t="shared" si="23"/>
        <v>dTc/2&lt;del&lt;=(TC-dTc/2)</v>
      </c>
    </row>
    <row r="94" spans="1:14" ht="12.75">
      <c r="A94" s="1">
        <f t="shared" si="24"/>
        <v>4.900000000000003E-07</v>
      </c>
      <c r="B94" s="17">
        <f t="shared" si="9"/>
        <v>147.00000000000009</v>
      </c>
      <c r="C94" s="2">
        <f t="shared" si="10"/>
        <v>482.2834645669294</v>
      </c>
      <c r="D94" s="3">
        <f t="shared" si="15"/>
        <v>0.5012700000000003</v>
      </c>
      <c r="E94">
        <f t="shared" si="16"/>
        <v>0.11218249999999992</v>
      </c>
      <c r="F94" s="8">
        <f t="shared" si="17"/>
        <v>0.3628175</v>
      </c>
      <c r="G94" s="6">
        <f t="shared" si="18"/>
        <v>0.1371824999999999</v>
      </c>
      <c r="H94" s="4">
        <f t="shared" si="19"/>
        <v>0.1371824999999999</v>
      </c>
      <c r="I94">
        <f t="shared" si="20"/>
        <v>1.0621824999999998</v>
      </c>
      <c r="J94">
        <f t="shared" si="21"/>
        <v>1.0871825</v>
      </c>
      <c r="K94" s="9">
        <f t="shared" si="22"/>
        <v>1.2218963831867057E-08</v>
      </c>
      <c r="L94" s="2">
        <f t="shared" si="11"/>
        <v>3.665689149560117</v>
      </c>
      <c r="M94" s="2">
        <f t="shared" si="12"/>
        <v>12.02653920459356</v>
      </c>
      <c r="N94" s="9" t="str">
        <f t="shared" si="23"/>
        <v>dTc/2&lt;del&lt;=(TC-dTc/2)</v>
      </c>
    </row>
    <row r="95" spans="1:14" ht="12.75">
      <c r="A95" s="1">
        <f t="shared" si="24"/>
        <v>5.000000000000003E-07</v>
      </c>
      <c r="B95" s="17">
        <f t="shared" si="9"/>
        <v>150.00000000000009</v>
      </c>
      <c r="C95" s="2">
        <f t="shared" si="10"/>
        <v>492.12598425196876</v>
      </c>
      <c r="D95" s="3">
        <f t="shared" si="15"/>
        <v>0.5115000000000003</v>
      </c>
      <c r="E95">
        <f t="shared" si="16"/>
        <v>0.10962499999999992</v>
      </c>
      <c r="F95" s="8">
        <f t="shared" si="17"/>
        <v>0.36537500000000006</v>
      </c>
      <c r="G95" s="6">
        <f t="shared" si="18"/>
        <v>0.13462499999999994</v>
      </c>
      <c r="H95" s="4">
        <f t="shared" si="19"/>
        <v>0.13462499999999994</v>
      </c>
      <c r="I95">
        <f t="shared" si="20"/>
        <v>1.0596249999999998</v>
      </c>
      <c r="J95">
        <f t="shared" si="21"/>
        <v>1.084625</v>
      </c>
      <c r="K95" s="9">
        <f t="shared" si="22"/>
        <v>1.2218963831867057E-08</v>
      </c>
      <c r="L95" s="2">
        <f t="shared" si="11"/>
        <v>3.665689149560117</v>
      </c>
      <c r="M95" s="2">
        <f t="shared" si="12"/>
        <v>12.02653920459356</v>
      </c>
      <c r="N95" s="9" t="str">
        <f t="shared" si="23"/>
        <v>dTc/2&lt;del&lt;=(TC-dTc/2)</v>
      </c>
    </row>
    <row r="96" spans="1:14" ht="12.75">
      <c r="A96" s="1">
        <f t="shared" si="24"/>
        <v>5.100000000000003E-07</v>
      </c>
      <c r="B96" s="17">
        <f t="shared" si="9"/>
        <v>153.00000000000009</v>
      </c>
      <c r="C96" s="2">
        <f t="shared" si="10"/>
        <v>501.9685039370081</v>
      </c>
      <c r="D96" s="3">
        <f t="shared" si="15"/>
        <v>0.5217300000000004</v>
      </c>
      <c r="E96">
        <f t="shared" si="16"/>
        <v>0.10706749999999991</v>
      </c>
      <c r="F96" s="8">
        <f t="shared" si="17"/>
        <v>0.3679325000000001</v>
      </c>
      <c r="G96" s="6">
        <f t="shared" si="18"/>
        <v>0.1320674999999999</v>
      </c>
      <c r="H96" s="4">
        <f t="shared" si="19"/>
        <v>0.1320674999999999</v>
      </c>
      <c r="I96">
        <f t="shared" si="20"/>
        <v>1.0570674999999998</v>
      </c>
      <c r="J96">
        <f t="shared" si="21"/>
        <v>1.0820675</v>
      </c>
      <c r="K96" s="9">
        <f t="shared" si="22"/>
        <v>1.2218963831867057E-08</v>
      </c>
      <c r="L96" s="2">
        <f t="shared" si="11"/>
        <v>3.665689149560117</v>
      </c>
      <c r="M96" s="2">
        <f t="shared" si="12"/>
        <v>12.02653920459356</v>
      </c>
      <c r="N96" s="9" t="str">
        <f t="shared" si="23"/>
        <v>dTc/2&lt;del&lt;=(TC-dTc/2)</v>
      </c>
    </row>
    <row r="97" spans="1:14" ht="12.75">
      <c r="A97" s="1">
        <f t="shared" si="24"/>
        <v>5.200000000000003E-07</v>
      </c>
      <c r="B97" s="17">
        <f t="shared" si="9"/>
        <v>156.00000000000009</v>
      </c>
      <c r="C97" s="2">
        <f t="shared" si="10"/>
        <v>511.8110236220475</v>
      </c>
      <c r="D97" s="3">
        <f t="shared" si="15"/>
        <v>0.5319600000000003</v>
      </c>
      <c r="E97">
        <f t="shared" si="16"/>
        <v>0.10450999999999991</v>
      </c>
      <c r="F97" s="8">
        <f t="shared" si="17"/>
        <v>0.37049000000000004</v>
      </c>
      <c r="G97" s="6">
        <f t="shared" si="18"/>
        <v>0.12950999999999993</v>
      </c>
      <c r="H97" s="4">
        <f t="shared" si="19"/>
        <v>0.12950999999999993</v>
      </c>
      <c r="I97">
        <f t="shared" si="20"/>
        <v>1.0545099999999998</v>
      </c>
      <c r="J97">
        <f t="shared" si="21"/>
        <v>1.07951</v>
      </c>
      <c r="K97" s="9">
        <f t="shared" si="22"/>
        <v>1.2218963831867057E-08</v>
      </c>
      <c r="L97" s="2">
        <f t="shared" si="11"/>
        <v>3.665689149560117</v>
      </c>
      <c r="M97" s="2">
        <f t="shared" si="12"/>
        <v>12.02653920459356</v>
      </c>
      <c r="N97" s="9" t="str">
        <f t="shared" si="23"/>
        <v>dTc/2&lt;del&lt;=(TC-dTc/2)</v>
      </c>
    </row>
    <row r="98" spans="1:14" ht="12.75">
      <c r="A98" s="1">
        <f t="shared" si="24"/>
        <v>5.300000000000003E-07</v>
      </c>
      <c r="B98" s="17">
        <f t="shared" si="9"/>
        <v>159.00000000000009</v>
      </c>
      <c r="C98" s="2">
        <f t="shared" si="10"/>
        <v>521.6535433070869</v>
      </c>
      <c r="D98" s="3">
        <f t="shared" si="15"/>
        <v>0.5421900000000004</v>
      </c>
      <c r="E98">
        <f t="shared" si="16"/>
        <v>0.1019524999999999</v>
      </c>
      <c r="F98" s="8">
        <f t="shared" si="17"/>
        <v>0.37304750000000003</v>
      </c>
      <c r="G98" s="6">
        <f t="shared" si="18"/>
        <v>0.12695249999999988</v>
      </c>
      <c r="H98" s="4">
        <f t="shared" si="19"/>
        <v>0.12695249999999988</v>
      </c>
      <c r="I98">
        <f t="shared" si="20"/>
        <v>1.0519524999999998</v>
      </c>
      <c r="J98">
        <f t="shared" si="21"/>
        <v>1.0769524999999998</v>
      </c>
      <c r="K98" s="9">
        <f t="shared" si="22"/>
        <v>1.2218963831867057E-08</v>
      </c>
      <c r="L98" s="2">
        <f t="shared" si="11"/>
        <v>3.665689149560117</v>
      </c>
      <c r="M98" s="2">
        <f t="shared" si="12"/>
        <v>12.02653920459356</v>
      </c>
      <c r="N98" s="9" t="str">
        <f t="shared" si="23"/>
        <v>dTc/2&lt;del&lt;=(TC-dTc/2)</v>
      </c>
    </row>
    <row r="99" spans="1:14" ht="12.75">
      <c r="A99" s="1">
        <f t="shared" si="24"/>
        <v>5.400000000000003E-07</v>
      </c>
      <c r="B99" s="17">
        <f t="shared" si="9"/>
        <v>162.0000000000001</v>
      </c>
      <c r="C99" s="2">
        <f t="shared" si="10"/>
        <v>531.4960629921263</v>
      </c>
      <c r="D99" s="3">
        <f t="shared" si="15"/>
        <v>0.5524200000000004</v>
      </c>
      <c r="E99">
        <f t="shared" si="16"/>
        <v>0.0993949999999999</v>
      </c>
      <c r="F99" s="8">
        <f t="shared" si="17"/>
        <v>0.3756050000000001</v>
      </c>
      <c r="G99" s="6">
        <f t="shared" si="18"/>
        <v>0.12439499999999992</v>
      </c>
      <c r="H99" s="4">
        <f t="shared" si="19"/>
        <v>0.12439499999999992</v>
      </c>
      <c r="I99">
        <f t="shared" si="20"/>
        <v>1.0493949999999999</v>
      </c>
      <c r="J99">
        <f t="shared" si="21"/>
        <v>1.074395</v>
      </c>
      <c r="K99" s="9">
        <f t="shared" si="22"/>
        <v>1.2218963831867057E-08</v>
      </c>
      <c r="L99" s="2">
        <f t="shared" si="11"/>
        <v>3.665689149560117</v>
      </c>
      <c r="M99" s="2">
        <f t="shared" si="12"/>
        <v>12.02653920459356</v>
      </c>
      <c r="N99" s="9" t="str">
        <f t="shared" si="23"/>
        <v>dTc/2&lt;del&lt;=(TC-dTc/2)</v>
      </c>
    </row>
    <row r="100" spans="1:14" ht="12.75">
      <c r="A100" s="1">
        <f t="shared" si="24"/>
        <v>5.500000000000003E-07</v>
      </c>
      <c r="B100" s="17">
        <f t="shared" si="9"/>
        <v>165.0000000000001</v>
      </c>
      <c r="C100" s="2">
        <f t="shared" si="10"/>
        <v>541.3385826771657</v>
      </c>
      <c r="D100" s="3">
        <f t="shared" si="15"/>
        <v>0.5626500000000004</v>
      </c>
      <c r="E100">
        <f t="shared" si="16"/>
        <v>0.0968374999999999</v>
      </c>
      <c r="F100" s="8">
        <f t="shared" si="17"/>
        <v>0.37816250000000007</v>
      </c>
      <c r="G100" s="6">
        <f t="shared" si="18"/>
        <v>0.1218374999999999</v>
      </c>
      <c r="H100" s="4">
        <f t="shared" si="19"/>
        <v>0.1218374999999999</v>
      </c>
      <c r="I100">
        <f t="shared" si="20"/>
        <v>1.0468374999999999</v>
      </c>
      <c r="J100">
        <f t="shared" si="21"/>
        <v>1.0718374999999998</v>
      </c>
      <c r="K100" s="9">
        <f t="shared" si="22"/>
        <v>1.2218963831867057E-08</v>
      </c>
      <c r="L100" s="2">
        <f t="shared" si="11"/>
        <v>3.665689149560117</v>
      </c>
      <c r="M100" s="2">
        <f t="shared" si="12"/>
        <v>12.02653920459356</v>
      </c>
      <c r="N100" s="9" t="str">
        <f t="shared" si="23"/>
        <v>dTc/2&lt;del&lt;=(TC-dTc/2)</v>
      </c>
    </row>
    <row r="101" spans="1:14" ht="12.75">
      <c r="A101" s="1">
        <f t="shared" si="24"/>
        <v>5.600000000000004E-07</v>
      </c>
      <c r="B101" s="17">
        <f t="shared" si="9"/>
        <v>168.0000000000001</v>
      </c>
      <c r="C101" s="2">
        <f t="shared" si="10"/>
        <v>551.181102362205</v>
      </c>
      <c r="D101" s="3">
        <f t="shared" si="15"/>
        <v>0.5728800000000004</v>
      </c>
      <c r="E101">
        <f t="shared" si="16"/>
        <v>0.09427999999999989</v>
      </c>
      <c r="F101" s="8">
        <f t="shared" si="17"/>
        <v>0.38072000000000006</v>
      </c>
      <c r="G101" s="6">
        <f t="shared" si="18"/>
        <v>0.1192799999999999</v>
      </c>
      <c r="H101" s="4">
        <f t="shared" si="19"/>
        <v>0.1192799999999999</v>
      </c>
      <c r="I101">
        <f t="shared" si="20"/>
        <v>1.0442799999999999</v>
      </c>
      <c r="J101">
        <f t="shared" si="21"/>
        <v>1.0692799999999998</v>
      </c>
      <c r="K101" s="9">
        <f t="shared" si="22"/>
        <v>1.2218963831867057E-08</v>
      </c>
      <c r="L101" s="2">
        <f t="shared" si="11"/>
        <v>3.665689149560117</v>
      </c>
      <c r="M101" s="2">
        <f t="shared" si="12"/>
        <v>12.02653920459356</v>
      </c>
      <c r="N101" s="9" t="str">
        <f t="shared" si="23"/>
        <v>dTc/2&lt;del&lt;=(TC-dTc/2)</v>
      </c>
    </row>
    <row r="102" spans="1:14" ht="12.75">
      <c r="A102" s="1">
        <f t="shared" si="24"/>
        <v>5.700000000000004E-07</v>
      </c>
      <c r="B102" s="17">
        <f t="shared" si="9"/>
        <v>171.0000000000001</v>
      </c>
      <c r="C102" s="2">
        <f t="shared" si="10"/>
        <v>561.0236220472444</v>
      </c>
      <c r="D102" s="3">
        <f t="shared" si="15"/>
        <v>0.5831100000000004</v>
      </c>
      <c r="E102">
        <f t="shared" si="16"/>
        <v>0.0917224999999999</v>
      </c>
      <c r="F102" s="8">
        <f t="shared" si="17"/>
        <v>0.38327750000000005</v>
      </c>
      <c r="G102" s="6">
        <f t="shared" si="18"/>
        <v>0.1167224999999999</v>
      </c>
      <c r="H102" s="4">
        <f t="shared" si="19"/>
        <v>0.1167224999999999</v>
      </c>
      <c r="I102">
        <f t="shared" si="20"/>
        <v>1.0417224999999999</v>
      </c>
      <c r="J102">
        <f t="shared" si="21"/>
        <v>1.0667224999999998</v>
      </c>
      <c r="K102" s="9">
        <f t="shared" si="22"/>
        <v>1.2218963831867057E-08</v>
      </c>
      <c r="L102" s="2">
        <f t="shared" si="11"/>
        <v>3.665689149560117</v>
      </c>
      <c r="M102" s="2">
        <f t="shared" si="12"/>
        <v>12.02653920459356</v>
      </c>
      <c r="N102" s="9" t="str">
        <f t="shared" si="23"/>
        <v>dTc/2&lt;del&lt;=(TC-dTc/2)</v>
      </c>
    </row>
    <row r="103" spans="1:14" ht="12.75">
      <c r="A103" s="1">
        <f t="shared" si="24"/>
        <v>5.800000000000004E-07</v>
      </c>
      <c r="B103" s="17">
        <f t="shared" si="9"/>
        <v>174.0000000000001</v>
      </c>
      <c r="C103" s="2">
        <f t="shared" si="10"/>
        <v>570.8661417322838</v>
      </c>
      <c r="D103" s="3">
        <f t="shared" si="15"/>
        <v>0.5933400000000004</v>
      </c>
      <c r="E103">
        <f t="shared" si="16"/>
        <v>0.0891649999999999</v>
      </c>
      <c r="F103" s="8">
        <f t="shared" si="17"/>
        <v>0.3858350000000001</v>
      </c>
      <c r="G103" s="6">
        <f t="shared" si="18"/>
        <v>0.11416499999999989</v>
      </c>
      <c r="H103" s="4">
        <f t="shared" si="19"/>
        <v>0.11416499999999989</v>
      </c>
      <c r="I103">
        <f t="shared" si="20"/>
        <v>1.039165</v>
      </c>
      <c r="J103">
        <f t="shared" si="21"/>
        <v>1.0641649999999998</v>
      </c>
      <c r="K103" s="9">
        <f t="shared" si="22"/>
        <v>1.2218963831867057E-08</v>
      </c>
      <c r="L103" s="2">
        <f t="shared" si="11"/>
        <v>3.665689149560117</v>
      </c>
      <c r="M103" s="2">
        <f t="shared" si="12"/>
        <v>12.02653920459356</v>
      </c>
      <c r="N103" s="9" t="str">
        <f t="shared" si="23"/>
        <v>dTc/2&lt;del&lt;=(TC-dTc/2)</v>
      </c>
    </row>
    <row r="104" spans="1:14" ht="12.75">
      <c r="A104" s="1">
        <f t="shared" si="24"/>
        <v>5.900000000000004E-07</v>
      </c>
      <c r="B104" s="17">
        <f t="shared" si="9"/>
        <v>177.0000000000001</v>
      </c>
      <c r="C104" s="2">
        <f t="shared" si="10"/>
        <v>580.7086614173231</v>
      </c>
      <c r="D104" s="3">
        <f t="shared" si="15"/>
        <v>0.6035700000000004</v>
      </c>
      <c r="E104">
        <f t="shared" si="16"/>
        <v>0.08660749999999989</v>
      </c>
      <c r="F104" s="8">
        <f t="shared" si="17"/>
        <v>0.3883925000000001</v>
      </c>
      <c r="G104" s="6">
        <f t="shared" si="18"/>
        <v>0.11160749999999989</v>
      </c>
      <c r="H104" s="4">
        <f t="shared" si="19"/>
        <v>0.11160749999999989</v>
      </c>
      <c r="I104">
        <f t="shared" si="20"/>
        <v>1.0366075</v>
      </c>
      <c r="J104">
        <f t="shared" si="21"/>
        <v>1.0616074999999998</v>
      </c>
      <c r="K104" s="9">
        <f t="shared" si="22"/>
        <v>1.2218963831867057E-08</v>
      </c>
      <c r="L104" s="2">
        <f t="shared" si="11"/>
        <v>3.665689149560117</v>
      </c>
      <c r="M104" s="2">
        <f t="shared" si="12"/>
        <v>12.02653920459356</v>
      </c>
      <c r="N104" s="9" t="str">
        <f t="shared" si="23"/>
        <v>dTc/2&lt;del&lt;=(TC-dTc/2)</v>
      </c>
    </row>
    <row r="105" spans="1:14" ht="12.75">
      <c r="A105" s="1">
        <f t="shared" si="24"/>
        <v>6.000000000000004E-07</v>
      </c>
      <c r="B105" s="17">
        <f t="shared" si="9"/>
        <v>180.0000000000001</v>
      </c>
      <c r="C105" s="2">
        <f t="shared" si="10"/>
        <v>590.5511811023625</v>
      </c>
      <c r="D105" s="3">
        <f t="shared" si="15"/>
        <v>0.6138000000000005</v>
      </c>
      <c r="E105">
        <f t="shared" si="16"/>
        <v>0.08404999999999989</v>
      </c>
      <c r="F105" s="8">
        <f t="shared" si="17"/>
        <v>0.3909500000000001</v>
      </c>
      <c r="G105" s="6">
        <f t="shared" si="18"/>
        <v>0.10904999999999988</v>
      </c>
      <c r="H105" s="4">
        <f t="shared" si="19"/>
        <v>0.10904999999999988</v>
      </c>
      <c r="I105">
        <f t="shared" si="20"/>
        <v>1.03405</v>
      </c>
      <c r="J105">
        <f t="shared" si="21"/>
        <v>1.0590499999999998</v>
      </c>
      <c r="K105" s="9">
        <f t="shared" si="22"/>
        <v>1.2218963831867057E-08</v>
      </c>
      <c r="L105" s="2">
        <f t="shared" si="11"/>
        <v>3.665689149560117</v>
      </c>
      <c r="M105" s="2">
        <f t="shared" si="12"/>
        <v>12.02653920459356</v>
      </c>
      <c r="N105" s="9" t="str">
        <f t="shared" si="23"/>
        <v>dTc/2&lt;del&lt;=(TC-dTc/2)</v>
      </c>
    </row>
    <row r="106" spans="1:14" ht="12.75">
      <c r="A106" s="1">
        <f t="shared" si="24"/>
        <v>6.100000000000004E-07</v>
      </c>
      <c r="B106" s="17">
        <f t="shared" si="9"/>
        <v>183.0000000000001</v>
      </c>
      <c r="C106" s="2">
        <f t="shared" si="10"/>
        <v>600.3937007874019</v>
      </c>
      <c r="D106" s="3">
        <f t="shared" si="15"/>
        <v>0.6240300000000004</v>
      </c>
      <c r="E106">
        <f t="shared" si="16"/>
        <v>0.08149249999999988</v>
      </c>
      <c r="F106" s="8">
        <f t="shared" si="17"/>
        <v>0.39350750000000007</v>
      </c>
      <c r="G106" s="6">
        <f t="shared" si="18"/>
        <v>0.10649249999999988</v>
      </c>
      <c r="H106" s="4">
        <f t="shared" si="19"/>
        <v>0.10649249999999988</v>
      </c>
      <c r="I106">
        <f t="shared" si="20"/>
        <v>1.0314925</v>
      </c>
      <c r="J106">
        <f t="shared" si="21"/>
        <v>1.0564924999999998</v>
      </c>
      <c r="K106" s="9">
        <f t="shared" si="22"/>
        <v>1.2218963831867057E-08</v>
      </c>
      <c r="L106" s="2">
        <f t="shared" si="11"/>
        <v>3.665689149560117</v>
      </c>
      <c r="M106" s="2">
        <f t="shared" si="12"/>
        <v>12.02653920459356</v>
      </c>
      <c r="N106" s="9" t="str">
        <f t="shared" si="23"/>
        <v>dTc/2&lt;del&lt;=(TC-dTc/2)</v>
      </c>
    </row>
    <row r="107" spans="1:14" ht="12.75">
      <c r="A107" s="1">
        <f t="shared" si="24"/>
        <v>6.200000000000004E-07</v>
      </c>
      <c r="B107" s="17">
        <f t="shared" si="9"/>
        <v>186.0000000000001</v>
      </c>
      <c r="C107" s="2">
        <f t="shared" si="10"/>
        <v>610.2362204724412</v>
      </c>
      <c r="D107" s="3">
        <f t="shared" si="15"/>
        <v>0.6342600000000005</v>
      </c>
      <c r="E107">
        <f t="shared" si="16"/>
        <v>0.07893499999999988</v>
      </c>
      <c r="F107" s="8">
        <f t="shared" si="17"/>
        <v>0.39606500000000006</v>
      </c>
      <c r="G107" s="6">
        <f t="shared" si="18"/>
        <v>0.10393499999999989</v>
      </c>
      <c r="H107" s="4">
        <f t="shared" si="19"/>
        <v>0.10393499999999989</v>
      </c>
      <c r="I107">
        <f t="shared" si="20"/>
        <v>1.028935</v>
      </c>
      <c r="J107">
        <f t="shared" si="21"/>
        <v>1.0539349999999998</v>
      </c>
      <c r="K107" s="9">
        <f t="shared" si="22"/>
        <v>1.2218963831867057E-08</v>
      </c>
      <c r="L107" s="2">
        <f t="shared" si="11"/>
        <v>3.665689149560117</v>
      </c>
      <c r="M107" s="2">
        <f t="shared" si="12"/>
        <v>12.02653920459356</v>
      </c>
      <c r="N107" s="9" t="str">
        <f t="shared" si="23"/>
        <v>dTc/2&lt;del&lt;=(TC-dTc/2)</v>
      </c>
    </row>
    <row r="108" spans="1:14" ht="12.75">
      <c r="A108" s="1">
        <f t="shared" si="24"/>
        <v>6.300000000000004E-07</v>
      </c>
      <c r="B108" s="17">
        <f t="shared" si="9"/>
        <v>189.00000000000014</v>
      </c>
      <c r="C108" s="2">
        <f t="shared" si="10"/>
        <v>620.0787401574808</v>
      </c>
      <c r="D108" s="3">
        <f t="shared" si="15"/>
        <v>0.6444900000000005</v>
      </c>
      <c r="E108">
        <f t="shared" si="16"/>
        <v>0.07637749999999988</v>
      </c>
      <c r="F108" s="8">
        <f t="shared" si="17"/>
        <v>0.3986225000000001</v>
      </c>
      <c r="G108" s="6">
        <f t="shared" si="18"/>
        <v>0.10137749999999988</v>
      </c>
      <c r="H108" s="4">
        <f t="shared" si="19"/>
        <v>0.10137749999999988</v>
      </c>
      <c r="I108">
        <f t="shared" si="20"/>
        <v>1.0263774999999997</v>
      </c>
      <c r="J108">
        <f t="shared" si="21"/>
        <v>1.0513774999999999</v>
      </c>
      <c r="K108" s="9">
        <f t="shared" si="22"/>
        <v>1.2218963831867057E-08</v>
      </c>
      <c r="L108" s="2">
        <f t="shared" si="11"/>
        <v>3.665689149560117</v>
      </c>
      <c r="M108" s="2">
        <f t="shared" si="12"/>
        <v>12.02653920459356</v>
      </c>
      <c r="N108" s="9" t="str">
        <f t="shared" si="23"/>
        <v>dTc/2&lt;del&lt;=(TC-dTc/2)</v>
      </c>
    </row>
    <row r="109" spans="1:14" ht="12.75">
      <c r="A109" s="1">
        <f t="shared" si="24"/>
        <v>6.400000000000004E-07</v>
      </c>
      <c r="B109" s="17">
        <f t="shared" si="9"/>
        <v>192.00000000000014</v>
      </c>
      <c r="C109" s="2">
        <f t="shared" si="10"/>
        <v>629.9212598425202</v>
      </c>
      <c r="D109" s="3">
        <f t="shared" si="15"/>
        <v>0.6547200000000005</v>
      </c>
      <c r="E109">
        <f t="shared" si="16"/>
        <v>0.07381999999999987</v>
      </c>
      <c r="F109" s="8">
        <f t="shared" si="17"/>
        <v>0.4011800000000001</v>
      </c>
      <c r="G109" s="6">
        <f t="shared" si="18"/>
        <v>0.09881999999999988</v>
      </c>
      <c r="H109" s="4">
        <f t="shared" si="19"/>
        <v>0.09881999999999988</v>
      </c>
      <c r="I109">
        <f t="shared" si="20"/>
        <v>1.0238199999999997</v>
      </c>
      <c r="J109">
        <f t="shared" si="21"/>
        <v>1.0488199999999999</v>
      </c>
      <c r="K109" s="9">
        <f t="shared" si="22"/>
        <v>1.2218963831867057E-08</v>
      </c>
      <c r="L109" s="2">
        <f t="shared" si="11"/>
        <v>3.665689149560117</v>
      </c>
      <c r="M109" s="2">
        <f t="shared" si="12"/>
        <v>12.02653920459356</v>
      </c>
      <c r="N109" s="9" t="str">
        <f t="shared" si="23"/>
        <v>dTc/2&lt;del&lt;=(TC-dTc/2)</v>
      </c>
    </row>
    <row r="110" spans="1:14" ht="12.75">
      <c r="A110" s="1">
        <f t="shared" si="24"/>
        <v>6.500000000000004E-07</v>
      </c>
      <c r="B110" s="17">
        <f t="shared" si="9"/>
        <v>195.00000000000014</v>
      </c>
      <c r="C110" s="2">
        <f t="shared" si="10"/>
        <v>639.7637795275594</v>
      </c>
      <c r="D110" s="3">
        <f aca="true" t="shared" si="25" ref="D110:D141">A110/$B$42</f>
        <v>0.6649500000000005</v>
      </c>
      <c r="E110">
        <f aca="true" t="shared" si="26" ref="E110:E141">IF((A110&lt;=(B$42-B$40/2)),COS(C$41)*(C$27/B$42)*((-B$40/2)-(A110-B$42)),0)</f>
        <v>0.07126249999999988</v>
      </c>
      <c r="F110" s="8">
        <f aca="true" t="shared" si="27" ref="F110:F141">COS($C$41)*(-$C$27/$B$42)*(($B$40/2)-(A110+$B$42))</f>
        <v>0.4037375000000001</v>
      </c>
      <c r="G110" s="6">
        <f aca="true" t="shared" si="28" ref="G110:G141">IF((AND(((B$40/2)&lt;A110),(A110&lt;=(B$42+B$40/2)))),COS($C$41)*($C$27/$B$42)*(($B$40/2)-(A110-$B$42)),0)</f>
        <v>0.09626249999999988</v>
      </c>
      <c r="H110" s="4">
        <f aca="true" t="shared" si="29" ref="H110:H141">IF(A110&lt;=($B$40/2),F110,G110)</f>
        <v>0.09626249999999988</v>
      </c>
      <c r="I110">
        <f aca="true" t="shared" si="30" ref="I110:I141">E110+$B$43</f>
        <v>1.0212624999999997</v>
      </c>
      <c r="J110">
        <f aca="true" t="shared" si="31" ref="J110:J141">H110+$B$44</f>
        <v>1.0462624999999999</v>
      </c>
      <c r="K110" s="9">
        <f aca="true" t="shared" si="32" ref="K110:K141">IF((A110-C$39)&lt;=B$40/2,(C$27*A110/(1+C$27)),IF(AND((B$40/2&lt;(A110-C$39)),((A110-C$39)&lt;=(B$42-B$40/2))),(C$27*B$40/2),IF(AND((B$42-B$40/2)&lt;(A110-C$39),(A110-C$39)&lt;=(B$42+B$40/2)),C$27*(B$40/2-A110+B$42)/(2-C$27),0)))</f>
        <v>1.2218963831867057E-08</v>
      </c>
      <c r="L110" s="2">
        <f t="shared" si="11"/>
        <v>3.665689149560117</v>
      </c>
      <c r="M110" s="2">
        <f t="shared" si="12"/>
        <v>12.02653920459356</v>
      </c>
      <c r="N110" s="9" t="str">
        <f aca="true" t="shared" si="33" ref="N110:N141">IF(A110&lt;=B$40/2,"del&lt;=dTc/2",IF(AND((B$40/2&lt;A110),(A110&lt;=(B$42-B$40/2))),"dTc/2&lt;del&lt;=(TC-dTc/2)",IF(AND((B$42-B$40/2)&lt;A110,A110&lt;=(B$42+B$40/2)),"(Tc-dTc/2)&lt;del&lt;=(Tc+dTc/2)",0)))</f>
        <v>dTc/2&lt;del&lt;=(TC-dTc/2)</v>
      </c>
    </row>
    <row r="111" spans="1:14" ht="12.75">
      <c r="A111" s="1">
        <f t="shared" si="24"/>
        <v>6.600000000000005E-07</v>
      </c>
      <c r="B111" s="17">
        <f aca="true" t="shared" si="34" ref="B111:B174">300000000*A111</f>
        <v>198.00000000000014</v>
      </c>
      <c r="C111" s="2">
        <f aca="true" t="shared" si="35" ref="C111:C174">B111/0.3048</f>
        <v>649.6062992125989</v>
      </c>
      <c r="D111" s="3">
        <f t="shared" si="25"/>
        <v>0.6751800000000004</v>
      </c>
      <c r="E111">
        <f t="shared" si="26"/>
        <v>0.06870499999999988</v>
      </c>
      <c r="F111" s="8">
        <f t="shared" si="27"/>
        <v>0.4062950000000001</v>
      </c>
      <c r="G111" s="6">
        <f t="shared" si="28"/>
        <v>0.09370499999999987</v>
      </c>
      <c r="H111" s="4">
        <f t="shared" si="29"/>
        <v>0.09370499999999987</v>
      </c>
      <c r="I111">
        <f t="shared" si="30"/>
        <v>1.0187049999999997</v>
      </c>
      <c r="J111">
        <f t="shared" si="31"/>
        <v>1.0437049999999999</v>
      </c>
      <c r="K111" s="9">
        <f t="shared" si="32"/>
        <v>1.2218963831867057E-08</v>
      </c>
      <c r="L111" s="2">
        <f aca="true" t="shared" si="36" ref="L111:L174">300000000*K111</f>
        <v>3.665689149560117</v>
      </c>
      <c r="M111" s="2">
        <f aca="true" t="shared" si="37" ref="M111:M174">L111/0.3048</f>
        <v>12.02653920459356</v>
      </c>
      <c r="N111" s="9" t="str">
        <f t="shared" si="33"/>
        <v>dTc/2&lt;del&lt;=(TC-dTc/2)</v>
      </c>
    </row>
    <row r="112" spans="1:14" ht="12.75">
      <c r="A112" s="1">
        <f t="shared" si="24"/>
        <v>6.700000000000005E-07</v>
      </c>
      <c r="B112" s="17">
        <f t="shared" si="34"/>
        <v>201.00000000000014</v>
      </c>
      <c r="C112" s="2">
        <f t="shared" si="35"/>
        <v>659.4488188976383</v>
      </c>
      <c r="D112" s="3">
        <f t="shared" si="25"/>
        <v>0.6854100000000005</v>
      </c>
      <c r="E112">
        <f t="shared" si="26"/>
        <v>0.06614749999999987</v>
      </c>
      <c r="F112" s="8">
        <f t="shared" si="27"/>
        <v>0.4088525000000001</v>
      </c>
      <c r="G112" s="6">
        <f t="shared" si="28"/>
        <v>0.09114749999999987</v>
      </c>
      <c r="H112" s="4">
        <f t="shared" si="29"/>
        <v>0.09114749999999987</v>
      </c>
      <c r="I112">
        <f t="shared" si="30"/>
        <v>1.0161474999999998</v>
      </c>
      <c r="J112">
        <f t="shared" si="31"/>
        <v>1.0411475</v>
      </c>
      <c r="K112" s="9">
        <f t="shared" si="32"/>
        <v>1.2218963831867057E-08</v>
      </c>
      <c r="L112" s="2">
        <f t="shared" si="36"/>
        <v>3.665689149560117</v>
      </c>
      <c r="M112" s="2">
        <f t="shared" si="37"/>
        <v>12.02653920459356</v>
      </c>
      <c r="N112" s="9" t="str">
        <f t="shared" si="33"/>
        <v>dTc/2&lt;del&lt;=(TC-dTc/2)</v>
      </c>
    </row>
    <row r="113" spans="1:14" ht="12.75">
      <c r="A113" s="1">
        <f t="shared" si="24"/>
        <v>6.800000000000005E-07</v>
      </c>
      <c r="B113" s="17">
        <f t="shared" si="34"/>
        <v>204.00000000000014</v>
      </c>
      <c r="C113" s="2">
        <f t="shared" si="35"/>
        <v>669.2913385826776</v>
      </c>
      <c r="D113" s="3">
        <f t="shared" si="25"/>
        <v>0.6956400000000005</v>
      </c>
      <c r="E113">
        <f t="shared" si="26"/>
        <v>0.06358999999999987</v>
      </c>
      <c r="F113" s="8">
        <f t="shared" si="27"/>
        <v>0.4114100000000001</v>
      </c>
      <c r="G113" s="6">
        <f t="shared" si="28"/>
        <v>0.08858999999999986</v>
      </c>
      <c r="H113" s="4">
        <f t="shared" si="29"/>
        <v>0.08858999999999986</v>
      </c>
      <c r="I113">
        <f t="shared" si="30"/>
        <v>1.0135899999999998</v>
      </c>
      <c r="J113">
        <f t="shared" si="31"/>
        <v>1.03859</v>
      </c>
      <c r="K113" s="9">
        <f t="shared" si="32"/>
        <v>1.2218963831867057E-08</v>
      </c>
      <c r="L113" s="2">
        <f t="shared" si="36"/>
        <v>3.665689149560117</v>
      </c>
      <c r="M113" s="2">
        <f t="shared" si="37"/>
        <v>12.02653920459356</v>
      </c>
      <c r="N113" s="9" t="str">
        <f t="shared" si="33"/>
        <v>dTc/2&lt;del&lt;=(TC-dTc/2)</v>
      </c>
    </row>
    <row r="114" spans="1:14" ht="12.75">
      <c r="A114" s="1">
        <f t="shared" si="24"/>
        <v>6.900000000000005E-07</v>
      </c>
      <c r="B114" s="17">
        <f t="shared" si="34"/>
        <v>207.00000000000014</v>
      </c>
      <c r="C114" s="2">
        <f t="shared" si="35"/>
        <v>679.133858267717</v>
      </c>
      <c r="D114" s="3">
        <f t="shared" si="25"/>
        <v>0.7058700000000006</v>
      </c>
      <c r="E114">
        <f t="shared" si="26"/>
        <v>0.061032499999999865</v>
      </c>
      <c r="F114" s="8">
        <f t="shared" si="27"/>
        <v>0.4139675000000001</v>
      </c>
      <c r="G114" s="6">
        <f t="shared" si="28"/>
        <v>0.08603249999999986</v>
      </c>
      <c r="H114" s="4">
        <f t="shared" si="29"/>
        <v>0.08603249999999986</v>
      </c>
      <c r="I114">
        <f t="shared" si="30"/>
        <v>1.0110324999999998</v>
      </c>
      <c r="J114">
        <f t="shared" si="31"/>
        <v>1.0360325</v>
      </c>
      <c r="K114" s="9">
        <f t="shared" si="32"/>
        <v>1.2218963831867057E-08</v>
      </c>
      <c r="L114" s="2">
        <f t="shared" si="36"/>
        <v>3.665689149560117</v>
      </c>
      <c r="M114" s="2">
        <f t="shared" si="37"/>
        <v>12.02653920459356</v>
      </c>
      <c r="N114" s="9" t="str">
        <f t="shared" si="33"/>
        <v>dTc/2&lt;del&lt;=(TC-dTc/2)</v>
      </c>
    </row>
    <row r="115" spans="1:14" ht="12.75">
      <c r="A115" s="1">
        <f t="shared" si="24"/>
        <v>7.000000000000005E-07</v>
      </c>
      <c r="B115" s="17">
        <f t="shared" si="34"/>
        <v>210.00000000000014</v>
      </c>
      <c r="C115" s="2">
        <f t="shared" si="35"/>
        <v>688.9763779527564</v>
      </c>
      <c r="D115" s="3">
        <f t="shared" si="25"/>
        <v>0.7161000000000005</v>
      </c>
      <c r="E115">
        <f t="shared" si="26"/>
        <v>0.05847499999999986</v>
      </c>
      <c r="F115" s="8">
        <f t="shared" si="27"/>
        <v>0.4165250000000001</v>
      </c>
      <c r="G115" s="6">
        <f t="shared" si="28"/>
        <v>0.08347499999999985</v>
      </c>
      <c r="H115" s="4">
        <f t="shared" si="29"/>
        <v>0.08347499999999985</v>
      </c>
      <c r="I115">
        <f t="shared" si="30"/>
        <v>1.0084749999999998</v>
      </c>
      <c r="J115">
        <f t="shared" si="31"/>
        <v>1.0334749999999997</v>
      </c>
      <c r="K115" s="9">
        <f t="shared" si="32"/>
        <v>1.2218963831867057E-08</v>
      </c>
      <c r="L115" s="2">
        <f t="shared" si="36"/>
        <v>3.665689149560117</v>
      </c>
      <c r="M115" s="2">
        <f t="shared" si="37"/>
        <v>12.02653920459356</v>
      </c>
      <c r="N115" s="9" t="str">
        <f t="shared" si="33"/>
        <v>dTc/2&lt;del&lt;=(TC-dTc/2)</v>
      </c>
    </row>
    <row r="116" spans="1:14" ht="12.75">
      <c r="A116" s="1">
        <f t="shared" si="24"/>
        <v>7.100000000000005E-07</v>
      </c>
      <c r="B116" s="17">
        <f t="shared" si="34"/>
        <v>213.00000000000014</v>
      </c>
      <c r="C116" s="2">
        <f t="shared" si="35"/>
        <v>698.8188976377957</v>
      </c>
      <c r="D116" s="3">
        <f t="shared" si="25"/>
        <v>0.7263300000000006</v>
      </c>
      <c r="E116">
        <f t="shared" si="26"/>
        <v>0.055917499999999856</v>
      </c>
      <c r="F116" s="8">
        <f t="shared" si="27"/>
        <v>0.41908250000000014</v>
      </c>
      <c r="G116" s="6">
        <f t="shared" si="28"/>
        <v>0.08091749999999986</v>
      </c>
      <c r="H116" s="4">
        <f t="shared" si="29"/>
        <v>0.08091749999999986</v>
      </c>
      <c r="I116">
        <f t="shared" si="30"/>
        <v>1.0059174999999998</v>
      </c>
      <c r="J116">
        <f t="shared" si="31"/>
        <v>1.0309174999999997</v>
      </c>
      <c r="K116" s="9">
        <f t="shared" si="32"/>
        <v>1.2218963831867057E-08</v>
      </c>
      <c r="L116" s="2">
        <f t="shared" si="36"/>
        <v>3.665689149560117</v>
      </c>
      <c r="M116" s="2">
        <f t="shared" si="37"/>
        <v>12.02653920459356</v>
      </c>
      <c r="N116" s="9" t="str">
        <f t="shared" si="33"/>
        <v>dTc/2&lt;del&lt;=(TC-dTc/2)</v>
      </c>
    </row>
    <row r="117" spans="1:14" ht="12.75">
      <c r="A117" s="1">
        <f t="shared" si="24"/>
        <v>7.200000000000005E-07</v>
      </c>
      <c r="B117" s="17">
        <f t="shared" si="34"/>
        <v>216.00000000000014</v>
      </c>
      <c r="C117" s="2">
        <f t="shared" si="35"/>
        <v>708.6614173228351</v>
      </c>
      <c r="D117" s="3">
        <f t="shared" si="25"/>
        <v>0.7365600000000005</v>
      </c>
      <c r="E117">
        <f t="shared" si="26"/>
        <v>0.05335999999999986</v>
      </c>
      <c r="F117" s="8">
        <f t="shared" si="27"/>
        <v>0.4216400000000001</v>
      </c>
      <c r="G117" s="6">
        <f t="shared" si="28"/>
        <v>0.07835999999999986</v>
      </c>
      <c r="H117" s="4">
        <f t="shared" si="29"/>
        <v>0.07835999999999986</v>
      </c>
      <c r="I117">
        <f t="shared" si="30"/>
        <v>1.0033599999999998</v>
      </c>
      <c r="J117">
        <f t="shared" si="31"/>
        <v>1.0283599999999997</v>
      </c>
      <c r="K117" s="9">
        <f t="shared" si="32"/>
        <v>1.2218963831867057E-08</v>
      </c>
      <c r="L117" s="2">
        <f t="shared" si="36"/>
        <v>3.665689149560117</v>
      </c>
      <c r="M117" s="2">
        <f t="shared" si="37"/>
        <v>12.02653920459356</v>
      </c>
      <c r="N117" s="9" t="str">
        <f t="shared" si="33"/>
        <v>dTc/2&lt;del&lt;=(TC-dTc/2)</v>
      </c>
    </row>
    <row r="118" spans="1:14" ht="12.75">
      <c r="A118" s="1">
        <f t="shared" si="24"/>
        <v>7.300000000000005E-07</v>
      </c>
      <c r="B118" s="17">
        <f t="shared" si="34"/>
        <v>219.00000000000017</v>
      </c>
      <c r="C118" s="2">
        <f t="shared" si="35"/>
        <v>718.5039370078746</v>
      </c>
      <c r="D118" s="3">
        <f t="shared" si="25"/>
        <v>0.7467900000000006</v>
      </c>
      <c r="E118">
        <f t="shared" si="26"/>
        <v>0.050802499999999855</v>
      </c>
      <c r="F118" s="8">
        <f t="shared" si="27"/>
        <v>0.42419750000000006</v>
      </c>
      <c r="G118" s="6">
        <f t="shared" si="28"/>
        <v>0.07580249999999986</v>
      </c>
      <c r="H118" s="4">
        <f t="shared" si="29"/>
        <v>0.07580249999999986</v>
      </c>
      <c r="I118">
        <f t="shared" si="30"/>
        <v>1.0008024999999998</v>
      </c>
      <c r="J118">
        <f t="shared" si="31"/>
        <v>1.0258024999999997</v>
      </c>
      <c r="K118" s="9">
        <f t="shared" si="32"/>
        <v>1.2218963831867057E-08</v>
      </c>
      <c r="L118" s="2">
        <f t="shared" si="36"/>
        <v>3.665689149560117</v>
      </c>
      <c r="M118" s="2">
        <f t="shared" si="37"/>
        <v>12.02653920459356</v>
      </c>
      <c r="N118" s="9" t="str">
        <f t="shared" si="33"/>
        <v>dTc/2&lt;del&lt;=(TC-dTc/2)</v>
      </c>
    </row>
    <row r="119" spans="1:14" ht="12.75">
      <c r="A119" s="1">
        <f t="shared" si="24"/>
        <v>7.400000000000005E-07</v>
      </c>
      <c r="B119" s="17">
        <f t="shared" si="34"/>
        <v>222.00000000000017</v>
      </c>
      <c r="C119" s="2">
        <f t="shared" si="35"/>
        <v>728.3464566929139</v>
      </c>
      <c r="D119" s="3">
        <f t="shared" si="25"/>
        <v>0.7570200000000006</v>
      </c>
      <c r="E119">
        <f t="shared" si="26"/>
        <v>0.04824499999999985</v>
      </c>
      <c r="F119" s="8">
        <f t="shared" si="27"/>
        <v>0.4267550000000001</v>
      </c>
      <c r="G119" s="6">
        <f t="shared" si="28"/>
        <v>0.07324499999999985</v>
      </c>
      <c r="H119" s="4">
        <f t="shared" si="29"/>
        <v>0.07324499999999985</v>
      </c>
      <c r="I119">
        <f t="shared" si="30"/>
        <v>0.9982449999999998</v>
      </c>
      <c r="J119">
        <f t="shared" si="31"/>
        <v>1.0232449999999997</v>
      </c>
      <c r="K119" s="9">
        <f t="shared" si="32"/>
        <v>1.2218963831867057E-08</v>
      </c>
      <c r="L119" s="2">
        <f t="shared" si="36"/>
        <v>3.665689149560117</v>
      </c>
      <c r="M119" s="2">
        <f t="shared" si="37"/>
        <v>12.02653920459356</v>
      </c>
      <c r="N119" s="9" t="str">
        <f t="shared" si="33"/>
        <v>dTc/2&lt;del&lt;=(TC-dTc/2)</v>
      </c>
    </row>
    <row r="120" spans="1:16" ht="12.75">
      <c r="A120" s="1">
        <f t="shared" si="24"/>
        <v>7.500000000000005E-07</v>
      </c>
      <c r="B120" s="17">
        <f t="shared" si="34"/>
        <v>225.00000000000017</v>
      </c>
      <c r="C120" s="2">
        <f t="shared" si="35"/>
        <v>738.1889763779533</v>
      </c>
      <c r="D120" s="3">
        <f t="shared" si="25"/>
        <v>0.7672500000000005</v>
      </c>
      <c r="E120">
        <f t="shared" si="26"/>
        <v>0.045687499999999846</v>
      </c>
      <c r="F120" s="8">
        <f t="shared" si="27"/>
        <v>0.42931250000000015</v>
      </c>
      <c r="G120" s="6">
        <f t="shared" si="28"/>
        <v>0.07068749999999985</v>
      </c>
      <c r="H120" s="4">
        <f t="shared" si="29"/>
        <v>0.07068749999999985</v>
      </c>
      <c r="I120">
        <f t="shared" si="30"/>
        <v>0.9956874999999998</v>
      </c>
      <c r="J120">
        <f t="shared" si="31"/>
        <v>1.0206874999999997</v>
      </c>
      <c r="K120" s="9">
        <f t="shared" si="32"/>
        <v>1.2218963831867057E-08</v>
      </c>
      <c r="L120" s="2">
        <f t="shared" si="36"/>
        <v>3.665689149560117</v>
      </c>
      <c r="M120" s="2">
        <f t="shared" si="37"/>
        <v>12.02653920459356</v>
      </c>
      <c r="N120" s="9" t="str">
        <f t="shared" si="33"/>
        <v>dTc/2&lt;del&lt;=(TC-dTc/2)</v>
      </c>
      <c r="P120" s="2"/>
    </row>
    <row r="121" spans="1:14" ht="12.75">
      <c r="A121" s="1">
        <f t="shared" si="24"/>
        <v>7.600000000000006E-07</v>
      </c>
      <c r="B121" s="17">
        <f t="shared" si="34"/>
        <v>228.00000000000017</v>
      </c>
      <c r="C121" s="2">
        <f t="shared" si="35"/>
        <v>748.0314960629927</v>
      </c>
      <c r="D121" s="3">
        <f t="shared" si="25"/>
        <v>0.7774800000000006</v>
      </c>
      <c r="E121">
        <f t="shared" si="26"/>
        <v>0.04312999999999985</v>
      </c>
      <c r="F121" s="8">
        <f t="shared" si="27"/>
        <v>0.43187000000000014</v>
      </c>
      <c r="G121" s="6">
        <f t="shared" si="28"/>
        <v>0.06812999999999984</v>
      </c>
      <c r="H121" s="4">
        <f t="shared" si="29"/>
        <v>0.06812999999999984</v>
      </c>
      <c r="I121">
        <f t="shared" si="30"/>
        <v>0.9931299999999998</v>
      </c>
      <c r="J121">
        <f t="shared" si="31"/>
        <v>1.0181299999999998</v>
      </c>
      <c r="K121" s="9">
        <f t="shared" si="32"/>
        <v>1.2218963831867057E-08</v>
      </c>
      <c r="L121" s="2">
        <f t="shared" si="36"/>
        <v>3.665689149560117</v>
      </c>
      <c r="M121" s="2">
        <f t="shared" si="37"/>
        <v>12.02653920459356</v>
      </c>
      <c r="N121" s="9" t="str">
        <f t="shared" si="33"/>
        <v>dTc/2&lt;del&lt;=(TC-dTc/2)</v>
      </c>
    </row>
    <row r="122" spans="1:14" ht="12.75">
      <c r="A122" s="1">
        <f t="shared" si="24"/>
        <v>7.700000000000006E-07</v>
      </c>
      <c r="B122" s="17">
        <f t="shared" si="34"/>
        <v>231.00000000000017</v>
      </c>
      <c r="C122" s="2">
        <f t="shared" si="35"/>
        <v>757.874015748032</v>
      </c>
      <c r="D122" s="3">
        <f t="shared" si="25"/>
        <v>0.7877100000000006</v>
      </c>
      <c r="E122">
        <f t="shared" si="26"/>
        <v>0.040572499999999845</v>
      </c>
      <c r="F122" s="8">
        <f t="shared" si="27"/>
        <v>0.4344275000000001</v>
      </c>
      <c r="G122" s="6">
        <f t="shared" si="28"/>
        <v>0.06557249999999984</v>
      </c>
      <c r="H122" s="4">
        <f t="shared" si="29"/>
        <v>0.06557249999999984</v>
      </c>
      <c r="I122">
        <f t="shared" si="30"/>
        <v>0.9905724999999999</v>
      </c>
      <c r="J122">
        <f t="shared" si="31"/>
        <v>1.0155724999999998</v>
      </c>
      <c r="K122" s="9">
        <f t="shared" si="32"/>
        <v>1.2218963831867057E-08</v>
      </c>
      <c r="L122" s="2">
        <f t="shared" si="36"/>
        <v>3.665689149560117</v>
      </c>
      <c r="M122" s="2">
        <f t="shared" si="37"/>
        <v>12.02653920459356</v>
      </c>
      <c r="N122" s="9" t="str">
        <f t="shared" si="33"/>
        <v>dTc/2&lt;del&lt;=(TC-dTc/2)</v>
      </c>
    </row>
    <row r="123" spans="1:14" ht="12.75">
      <c r="A123" s="1">
        <f t="shared" si="24"/>
        <v>7.800000000000006E-07</v>
      </c>
      <c r="B123" s="17">
        <f t="shared" si="34"/>
        <v>234.00000000000017</v>
      </c>
      <c r="C123" s="2">
        <f t="shared" si="35"/>
        <v>767.7165354330714</v>
      </c>
      <c r="D123" s="3">
        <f t="shared" si="25"/>
        <v>0.7979400000000006</v>
      </c>
      <c r="E123">
        <f t="shared" si="26"/>
        <v>0.03801499999999984</v>
      </c>
      <c r="F123" s="8">
        <f t="shared" si="27"/>
        <v>0.4369850000000001</v>
      </c>
      <c r="G123" s="6">
        <f t="shared" si="28"/>
        <v>0.06301499999999984</v>
      </c>
      <c r="H123" s="4">
        <f t="shared" si="29"/>
        <v>0.06301499999999984</v>
      </c>
      <c r="I123">
        <f t="shared" si="30"/>
        <v>0.9880149999999998</v>
      </c>
      <c r="J123">
        <f t="shared" si="31"/>
        <v>1.0130149999999998</v>
      </c>
      <c r="K123" s="9">
        <f t="shared" si="32"/>
        <v>1.2218963831867057E-08</v>
      </c>
      <c r="L123" s="2">
        <f t="shared" si="36"/>
        <v>3.665689149560117</v>
      </c>
      <c r="M123" s="2">
        <f t="shared" si="37"/>
        <v>12.02653920459356</v>
      </c>
      <c r="N123" s="9" t="str">
        <f t="shared" si="33"/>
        <v>dTc/2&lt;del&lt;=(TC-dTc/2)</v>
      </c>
    </row>
    <row r="124" spans="1:14" ht="12.75">
      <c r="A124" s="1">
        <f t="shared" si="24"/>
        <v>7.900000000000006E-07</v>
      </c>
      <c r="B124" s="17">
        <f t="shared" si="34"/>
        <v>237.00000000000017</v>
      </c>
      <c r="C124" s="2">
        <f t="shared" si="35"/>
        <v>777.5590551181108</v>
      </c>
      <c r="D124" s="3">
        <f t="shared" si="25"/>
        <v>0.8081700000000006</v>
      </c>
      <c r="E124">
        <f t="shared" si="26"/>
        <v>0.035457499999999836</v>
      </c>
      <c r="F124" s="8">
        <f t="shared" si="27"/>
        <v>0.43954250000000017</v>
      </c>
      <c r="G124" s="6">
        <f t="shared" si="28"/>
        <v>0.06045749999999984</v>
      </c>
      <c r="H124" s="4">
        <f t="shared" si="29"/>
        <v>0.06045749999999984</v>
      </c>
      <c r="I124">
        <f t="shared" si="30"/>
        <v>0.9854574999999998</v>
      </c>
      <c r="J124">
        <f t="shared" si="31"/>
        <v>1.0104574999999998</v>
      </c>
      <c r="K124" s="9">
        <f t="shared" si="32"/>
        <v>1.2218963831867057E-08</v>
      </c>
      <c r="L124" s="2">
        <f t="shared" si="36"/>
        <v>3.665689149560117</v>
      </c>
      <c r="M124" s="2">
        <f t="shared" si="37"/>
        <v>12.02653920459356</v>
      </c>
      <c r="N124" s="9" t="str">
        <f t="shared" si="33"/>
        <v>dTc/2&lt;del&lt;=(TC-dTc/2)</v>
      </c>
    </row>
    <row r="125" spans="1:14" ht="12.75">
      <c r="A125" s="1">
        <f t="shared" si="24"/>
        <v>8.000000000000006E-07</v>
      </c>
      <c r="B125" s="17">
        <f t="shared" si="34"/>
        <v>240.00000000000017</v>
      </c>
      <c r="C125" s="2">
        <f t="shared" si="35"/>
        <v>787.4015748031501</v>
      </c>
      <c r="D125" s="3">
        <f t="shared" si="25"/>
        <v>0.8184000000000007</v>
      </c>
      <c r="E125">
        <f t="shared" si="26"/>
        <v>0.03289999999999984</v>
      </c>
      <c r="F125" s="8">
        <f t="shared" si="27"/>
        <v>0.4421000000000001</v>
      </c>
      <c r="G125" s="6">
        <f t="shared" si="28"/>
        <v>0.057899999999999834</v>
      </c>
      <c r="H125" s="4">
        <f t="shared" si="29"/>
        <v>0.057899999999999834</v>
      </c>
      <c r="I125">
        <f t="shared" si="30"/>
        <v>0.9828999999999998</v>
      </c>
      <c r="J125">
        <f t="shared" si="31"/>
        <v>1.0078999999999998</v>
      </c>
      <c r="K125" s="9">
        <f t="shared" si="32"/>
        <v>1.2218963831867057E-08</v>
      </c>
      <c r="L125" s="2">
        <f t="shared" si="36"/>
        <v>3.665689149560117</v>
      </c>
      <c r="M125" s="2">
        <f t="shared" si="37"/>
        <v>12.02653920459356</v>
      </c>
      <c r="N125" s="9" t="str">
        <f t="shared" si="33"/>
        <v>dTc/2&lt;del&lt;=(TC-dTc/2)</v>
      </c>
    </row>
    <row r="126" spans="1:14" ht="12.75">
      <c r="A126" s="1">
        <f t="shared" si="24"/>
        <v>8.100000000000006E-07</v>
      </c>
      <c r="B126" s="17">
        <f t="shared" si="34"/>
        <v>243.00000000000017</v>
      </c>
      <c r="C126" s="2">
        <f t="shared" si="35"/>
        <v>797.2440944881895</v>
      </c>
      <c r="D126" s="3">
        <f t="shared" si="25"/>
        <v>0.8286300000000006</v>
      </c>
      <c r="E126">
        <f t="shared" si="26"/>
        <v>0.030342499999999835</v>
      </c>
      <c r="F126" s="8">
        <f t="shared" si="27"/>
        <v>0.4446575000000001</v>
      </c>
      <c r="G126" s="6">
        <f t="shared" si="28"/>
        <v>0.05534249999999983</v>
      </c>
      <c r="H126" s="4">
        <f t="shared" si="29"/>
        <v>0.05534249999999983</v>
      </c>
      <c r="I126">
        <f t="shared" si="30"/>
        <v>0.9803424999999998</v>
      </c>
      <c r="J126">
        <f t="shared" si="31"/>
        <v>1.0053424999999998</v>
      </c>
      <c r="K126" s="9">
        <f t="shared" si="32"/>
        <v>1.2218963831867057E-08</v>
      </c>
      <c r="L126" s="2">
        <f t="shared" si="36"/>
        <v>3.665689149560117</v>
      </c>
      <c r="M126" s="2">
        <f t="shared" si="37"/>
        <v>12.02653920459356</v>
      </c>
      <c r="N126" s="9" t="str">
        <f t="shared" si="33"/>
        <v>dTc/2&lt;del&lt;=(TC-dTc/2)</v>
      </c>
    </row>
    <row r="127" spans="1:14" ht="12.75">
      <c r="A127" s="1">
        <f t="shared" si="24"/>
        <v>8.200000000000006E-07</v>
      </c>
      <c r="B127" s="17">
        <f t="shared" si="34"/>
        <v>246.0000000000002</v>
      </c>
      <c r="C127" s="2">
        <f t="shared" si="35"/>
        <v>807.086614173229</v>
      </c>
      <c r="D127" s="3">
        <f t="shared" si="25"/>
        <v>0.8388600000000007</v>
      </c>
      <c r="E127">
        <f t="shared" si="26"/>
        <v>0.02778499999999983</v>
      </c>
      <c r="F127" s="8">
        <f t="shared" si="27"/>
        <v>0.44721500000000014</v>
      </c>
      <c r="G127" s="6">
        <f t="shared" si="28"/>
        <v>0.05278499999999983</v>
      </c>
      <c r="H127" s="4">
        <f t="shared" si="29"/>
        <v>0.05278499999999983</v>
      </c>
      <c r="I127">
        <f t="shared" si="30"/>
        <v>0.9777849999999998</v>
      </c>
      <c r="J127">
        <f t="shared" si="31"/>
        <v>1.0027849999999998</v>
      </c>
      <c r="K127" s="9">
        <f t="shared" si="32"/>
        <v>1.2218963831867057E-08</v>
      </c>
      <c r="L127" s="2">
        <f t="shared" si="36"/>
        <v>3.665689149560117</v>
      </c>
      <c r="M127" s="2">
        <f t="shared" si="37"/>
        <v>12.02653920459356</v>
      </c>
      <c r="N127" s="9" t="str">
        <f t="shared" si="33"/>
        <v>dTc/2&lt;del&lt;=(TC-dTc/2)</v>
      </c>
    </row>
    <row r="128" spans="1:14" ht="12.75">
      <c r="A128" s="1">
        <f t="shared" si="24"/>
        <v>8.300000000000006E-07</v>
      </c>
      <c r="B128" s="17">
        <f t="shared" si="34"/>
        <v>249.0000000000002</v>
      </c>
      <c r="C128" s="2">
        <f t="shared" si="35"/>
        <v>816.9291338582683</v>
      </c>
      <c r="D128" s="3">
        <f t="shared" si="25"/>
        <v>0.8490900000000007</v>
      </c>
      <c r="E128">
        <f t="shared" si="26"/>
        <v>0.02522749999999983</v>
      </c>
      <c r="F128" s="8">
        <f t="shared" si="27"/>
        <v>0.4497725000000002</v>
      </c>
      <c r="G128" s="6">
        <f t="shared" si="28"/>
        <v>0.05022749999999983</v>
      </c>
      <c r="H128" s="4">
        <f t="shared" si="29"/>
        <v>0.05022749999999983</v>
      </c>
      <c r="I128">
        <f t="shared" si="30"/>
        <v>0.9752274999999998</v>
      </c>
      <c r="J128">
        <f t="shared" si="31"/>
        <v>1.0002274999999998</v>
      </c>
      <c r="K128" s="9">
        <f t="shared" si="32"/>
        <v>1.2218963831867057E-08</v>
      </c>
      <c r="L128" s="2">
        <f t="shared" si="36"/>
        <v>3.665689149560117</v>
      </c>
      <c r="M128" s="2">
        <f t="shared" si="37"/>
        <v>12.02653920459356</v>
      </c>
      <c r="N128" s="9" t="str">
        <f t="shared" si="33"/>
        <v>dTc/2&lt;del&lt;=(TC-dTc/2)</v>
      </c>
    </row>
    <row r="129" spans="1:14" ht="12.75">
      <c r="A129" s="1">
        <f t="shared" si="24"/>
        <v>8.400000000000006E-07</v>
      </c>
      <c r="B129" s="17">
        <f t="shared" si="34"/>
        <v>252.0000000000002</v>
      </c>
      <c r="C129" s="2">
        <f t="shared" si="35"/>
        <v>826.7716535433077</v>
      </c>
      <c r="D129" s="3">
        <f t="shared" si="25"/>
        <v>0.8593200000000006</v>
      </c>
      <c r="E129">
        <f t="shared" si="26"/>
        <v>0.022669999999999826</v>
      </c>
      <c r="F129" s="8">
        <f t="shared" si="27"/>
        <v>0.4523300000000001</v>
      </c>
      <c r="G129" s="6">
        <f t="shared" si="28"/>
        <v>0.047669999999999824</v>
      </c>
      <c r="H129" s="4">
        <f t="shared" si="29"/>
        <v>0.047669999999999824</v>
      </c>
      <c r="I129">
        <f t="shared" si="30"/>
        <v>0.9726699999999998</v>
      </c>
      <c r="J129">
        <f t="shared" si="31"/>
        <v>0.9976699999999998</v>
      </c>
      <c r="K129" s="9">
        <f t="shared" si="32"/>
        <v>1.2218963831867057E-08</v>
      </c>
      <c r="L129" s="2">
        <f t="shared" si="36"/>
        <v>3.665689149560117</v>
      </c>
      <c r="M129" s="2">
        <f t="shared" si="37"/>
        <v>12.02653920459356</v>
      </c>
      <c r="N129" s="9" t="str">
        <f t="shared" si="33"/>
        <v>dTc/2&lt;del&lt;=(TC-dTc/2)</v>
      </c>
    </row>
    <row r="130" spans="1:14" ht="12.75">
      <c r="A130" s="1">
        <f t="shared" si="24"/>
        <v>8.500000000000006E-07</v>
      </c>
      <c r="B130" s="17">
        <f t="shared" si="34"/>
        <v>255.0000000000002</v>
      </c>
      <c r="C130" s="2">
        <f t="shared" si="35"/>
        <v>836.6141732283471</v>
      </c>
      <c r="D130" s="3">
        <f t="shared" si="25"/>
        <v>0.8695500000000007</v>
      </c>
      <c r="E130">
        <f t="shared" si="26"/>
        <v>0.020112499999999825</v>
      </c>
      <c r="F130" s="8">
        <f t="shared" si="27"/>
        <v>0.4548875000000001</v>
      </c>
      <c r="G130" s="6">
        <f t="shared" si="28"/>
        <v>0.04511249999999982</v>
      </c>
      <c r="H130" s="4">
        <f t="shared" si="29"/>
        <v>0.04511249999999982</v>
      </c>
      <c r="I130">
        <f t="shared" si="30"/>
        <v>0.9701124999999998</v>
      </c>
      <c r="J130">
        <f t="shared" si="31"/>
        <v>0.9951124999999997</v>
      </c>
      <c r="K130" s="9">
        <f t="shared" si="32"/>
        <v>1.2218963831867057E-08</v>
      </c>
      <c r="L130" s="2">
        <f t="shared" si="36"/>
        <v>3.665689149560117</v>
      </c>
      <c r="M130" s="2">
        <f t="shared" si="37"/>
        <v>12.02653920459356</v>
      </c>
      <c r="N130" s="9" t="str">
        <f t="shared" si="33"/>
        <v>dTc/2&lt;del&lt;=(TC-dTc/2)</v>
      </c>
    </row>
    <row r="131" spans="1:14" ht="12.75">
      <c r="A131" s="1">
        <f t="shared" si="24"/>
        <v>8.600000000000007E-07</v>
      </c>
      <c r="B131" s="17">
        <f t="shared" si="34"/>
        <v>258.00000000000017</v>
      </c>
      <c r="C131" s="2">
        <f t="shared" si="35"/>
        <v>846.4566929133863</v>
      </c>
      <c r="D131" s="3">
        <f t="shared" si="25"/>
        <v>0.8797800000000007</v>
      </c>
      <c r="E131">
        <f t="shared" si="26"/>
        <v>0.01755499999999982</v>
      </c>
      <c r="F131" s="8">
        <f t="shared" si="27"/>
        <v>0.45744500000000016</v>
      </c>
      <c r="G131" s="6">
        <f t="shared" si="28"/>
        <v>0.04255499999999982</v>
      </c>
      <c r="H131" s="4">
        <f t="shared" si="29"/>
        <v>0.04255499999999982</v>
      </c>
      <c r="I131">
        <f t="shared" si="30"/>
        <v>0.9675549999999997</v>
      </c>
      <c r="J131">
        <f t="shared" si="31"/>
        <v>0.9925549999999997</v>
      </c>
      <c r="K131" s="9">
        <f t="shared" si="32"/>
        <v>1.2218963831867057E-08</v>
      </c>
      <c r="L131" s="2">
        <f t="shared" si="36"/>
        <v>3.665689149560117</v>
      </c>
      <c r="M131" s="2">
        <f t="shared" si="37"/>
        <v>12.02653920459356</v>
      </c>
      <c r="N131" s="9" t="str">
        <f t="shared" si="33"/>
        <v>dTc/2&lt;del&lt;=(TC-dTc/2)</v>
      </c>
    </row>
    <row r="132" spans="1:14" ht="12.75">
      <c r="A132" s="1">
        <f t="shared" si="24"/>
        <v>8.700000000000007E-07</v>
      </c>
      <c r="B132" s="17">
        <f t="shared" si="34"/>
        <v>261.0000000000002</v>
      </c>
      <c r="C132" s="2">
        <f t="shared" si="35"/>
        <v>856.2992125984259</v>
      </c>
      <c r="D132" s="3">
        <f t="shared" si="25"/>
        <v>0.8900100000000007</v>
      </c>
      <c r="E132">
        <f t="shared" si="26"/>
        <v>0.014997499999999818</v>
      </c>
      <c r="F132" s="8">
        <f t="shared" si="27"/>
        <v>0.46000250000000015</v>
      </c>
      <c r="G132" s="6">
        <f t="shared" si="28"/>
        <v>0.03999749999999982</v>
      </c>
      <c r="H132" s="4">
        <f t="shared" si="29"/>
        <v>0.03999749999999982</v>
      </c>
      <c r="I132">
        <f t="shared" si="30"/>
        <v>0.9649974999999997</v>
      </c>
      <c r="J132">
        <f t="shared" si="31"/>
        <v>0.9899974999999998</v>
      </c>
      <c r="K132" s="9">
        <f t="shared" si="32"/>
        <v>1.2218963831867057E-08</v>
      </c>
      <c r="L132" s="2">
        <f t="shared" si="36"/>
        <v>3.665689149560117</v>
      </c>
      <c r="M132" s="2">
        <f t="shared" si="37"/>
        <v>12.02653920459356</v>
      </c>
      <c r="N132" s="9" t="str">
        <f t="shared" si="33"/>
        <v>dTc/2&lt;del&lt;=(TC-dTc/2)</v>
      </c>
    </row>
    <row r="133" spans="1:14" ht="12.75">
      <c r="A133" s="1">
        <f t="shared" si="24"/>
        <v>8.800000000000007E-07</v>
      </c>
      <c r="B133" s="17">
        <f t="shared" si="34"/>
        <v>264.0000000000002</v>
      </c>
      <c r="C133" s="2">
        <f t="shared" si="35"/>
        <v>866.1417322834652</v>
      </c>
      <c r="D133" s="3">
        <f t="shared" si="25"/>
        <v>0.9002400000000007</v>
      </c>
      <c r="E133">
        <f t="shared" si="26"/>
        <v>0.012439999999999816</v>
      </c>
      <c r="F133" s="8">
        <f t="shared" si="27"/>
        <v>0.46256000000000014</v>
      </c>
      <c r="G133" s="6">
        <f t="shared" si="28"/>
        <v>0.037439999999999814</v>
      </c>
      <c r="H133" s="4">
        <f t="shared" si="29"/>
        <v>0.037439999999999814</v>
      </c>
      <c r="I133">
        <f t="shared" si="30"/>
        <v>0.9624399999999997</v>
      </c>
      <c r="J133">
        <f t="shared" si="31"/>
        <v>0.9874399999999998</v>
      </c>
      <c r="K133" s="9">
        <f t="shared" si="32"/>
        <v>1.2218963831867057E-08</v>
      </c>
      <c r="L133" s="2">
        <f t="shared" si="36"/>
        <v>3.665689149560117</v>
      </c>
      <c r="M133" s="2">
        <f t="shared" si="37"/>
        <v>12.02653920459356</v>
      </c>
      <c r="N133" s="9" t="str">
        <f t="shared" si="33"/>
        <v>dTc/2&lt;del&lt;=(TC-dTc/2)</v>
      </c>
    </row>
    <row r="134" spans="1:14" ht="12.75">
      <c r="A134" s="1">
        <f t="shared" si="24"/>
        <v>8.900000000000007E-07</v>
      </c>
      <c r="B134" s="17">
        <f t="shared" si="34"/>
        <v>267.0000000000002</v>
      </c>
      <c r="C134" s="2">
        <f t="shared" si="35"/>
        <v>875.9842519685046</v>
      </c>
      <c r="D134" s="3">
        <f t="shared" si="25"/>
        <v>0.9104700000000008</v>
      </c>
      <c r="E134">
        <f t="shared" si="26"/>
        <v>0.009882499999999813</v>
      </c>
      <c r="F134" s="8">
        <f t="shared" si="27"/>
        <v>0.46511750000000013</v>
      </c>
      <c r="G134" s="6">
        <f t="shared" si="28"/>
        <v>0.03488249999999981</v>
      </c>
      <c r="H134" s="4">
        <f t="shared" si="29"/>
        <v>0.03488249999999981</v>
      </c>
      <c r="I134">
        <f t="shared" si="30"/>
        <v>0.9598824999999997</v>
      </c>
      <c r="J134">
        <f t="shared" si="31"/>
        <v>0.9848824999999998</v>
      </c>
      <c r="K134" s="9">
        <f t="shared" si="32"/>
        <v>1.2218963831867057E-08</v>
      </c>
      <c r="L134" s="2">
        <f t="shared" si="36"/>
        <v>3.665689149560117</v>
      </c>
      <c r="M134" s="2">
        <f t="shared" si="37"/>
        <v>12.02653920459356</v>
      </c>
      <c r="N134" s="9" t="str">
        <f t="shared" si="33"/>
        <v>dTc/2&lt;del&lt;=(TC-dTc/2)</v>
      </c>
    </row>
    <row r="135" spans="1:14" ht="12.75">
      <c r="A135" s="1">
        <f t="shared" si="24"/>
        <v>9.000000000000007E-07</v>
      </c>
      <c r="B135" s="17">
        <f t="shared" si="34"/>
        <v>270.0000000000002</v>
      </c>
      <c r="C135" s="2">
        <f t="shared" si="35"/>
        <v>885.826771653544</v>
      </c>
      <c r="D135" s="3">
        <f t="shared" si="25"/>
        <v>0.9207000000000007</v>
      </c>
      <c r="E135">
        <f t="shared" si="26"/>
        <v>0.00732499999999981</v>
      </c>
      <c r="F135" s="8">
        <f t="shared" si="27"/>
        <v>0.4676750000000002</v>
      </c>
      <c r="G135" s="6">
        <f t="shared" si="28"/>
        <v>0.03232499999999981</v>
      </c>
      <c r="H135" s="4">
        <f t="shared" si="29"/>
        <v>0.03232499999999981</v>
      </c>
      <c r="I135">
        <f t="shared" si="30"/>
        <v>0.9573249999999998</v>
      </c>
      <c r="J135">
        <f t="shared" si="31"/>
        <v>0.9823249999999998</v>
      </c>
      <c r="K135" s="9">
        <f t="shared" si="32"/>
        <v>1.2218963831867057E-08</v>
      </c>
      <c r="L135" s="2">
        <f t="shared" si="36"/>
        <v>3.665689149560117</v>
      </c>
      <c r="M135" s="2">
        <f t="shared" si="37"/>
        <v>12.02653920459356</v>
      </c>
      <c r="N135" s="9" t="str">
        <f t="shared" si="33"/>
        <v>dTc/2&lt;del&lt;=(TC-dTc/2)</v>
      </c>
    </row>
    <row r="136" spans="1:14" ht="12.75">
      <c r="A136" s="1">
        <f t="shared" si="24"/>
        <v>9.100000000000007E-07</v>
      </c>
      <c r="B136" s="17">
        <f t="shared" si="34"/>
        <v>273.0000000000002</v>
      </c>
      <c r="C136" s="2">
        <f t="shared" si="35"/>
        <v>895.6692913385834</v>
      </c>
      <c r="D136" s="3">
        <f t="shared" si="25"/>
        <v>0.9309300000000008</v>
      </c>
      <c r="E136">
        <f t="shared" si="26"/>
        <v>0.0047674999999998075</v>
      </c>
      <c r="F136" s="8">
        <f t="shared" si="27"/>
        <v>0.47023250000000016</v>
      </c>
      <c r="G136" s="6">
        <f t="shared" si="28"/>
        <v>0.029767499999999808</v>
      </c>
      <c r="H136" s="4">
        <f t="shared" si="29"/>
        <v>0.029767499999999808</v>
      </c>
      <c r="I136">
        <f t="shared" si="30"/>
        <v>0.9547674999999998</v>
      </c>
      <c r="J136">
        <f t="shared" si="31"/>
        <v>0.9797674999999998</v>
      </c>
      <c r="K136" s="9">
        <f t="shared" si="32"/>
        <v>1.2218963831867057E-08</v>
      </c>
      <c r="L136" s="2">
        <f t="shared" si="36"/>
        <v>3.665689149560117</v>
      </c>
      <c r="M136" s="2">
        <f t="shared" si="37"/>
        <v>12.02653920459356</v>
      </c>
      <c r="N136" s="9" t="str">
        <f t="shared" si="33"/>
        <v>dTc/2&lt;del&lt;=(TC-dTc/2)</v>
      </c>
    </row>
    <row r="137" spans="1:14" ht="12.75">
      <c r="A137" s="1">
        <f t="shared" si="24"/>
        <v>9.200000000000007E-07</v>
      </c>
      <c r="B137" s="17">
        <f t="shared" si="34"/>
        <v>276.0000000000002</v>
      </c>
      <c r="C137" s="2">
        <f t="shared" si="35"/>
        <v>905.5118110236227</v>
      </c>
      <c r="D137" s="3">
        <f t="shared" si="25"/>
        <v>0.9411600000000008</v>
      </c>
      <c r="E137">
        <f t="shared" si="26"/>
        <v>0.002209999999999805</v>
      </c>
      <c r="F137" s="8">
        <f t="shared" si="27"/>
        <v>0.47279000000000015</v>
      </c>
      <c r="G137" s="6">
        <f t="shared" si="28"/>
        <v>0.027209999999999804</v>
      </c>
      <c r="H137" s="4">
        <f t="shared" si="29"/>
        <v>0.027209999999999804</v>
      </c>
      <c r="I137">
        <f t="shared" si="30"/>
        <v>0.9522099999999998</v>
      </c>
      <c r="J137">
        <f t="shared" si="31"/>
        <v>0.9772099999999998</v>
      </c>
      <c r="K137" s="9">
        <f t="shared" si="32"/>
        <v>1.2218963831867057E-08</v>
      </c>
      <c r="L137" s="2">
        <f t="shared" si="36"/>
        <v>3.665689149560117</v>
      </c>
      <c r="M137" s="2">
        <f t="shared" si="37"/>
        <v>12.02653920459356</v>
      </c>
      <c r="N137" s="9" t="str">
        <f t="shared" si="33"/>
        <v>dTc/2&lt;del&lt;=(TC-dTc/2)</v>
      </c>
    </row>
    <row r="138" spans="1:14" ht="12.75">
      <c r="A138" s="1">
        <f t="shared" si="24"/>
        <v>9.300000000000007E-07</v>
      </c>
      <c r="B138" s="17">
        <f t="shared" si="34"/>
        <v>279.0000000000002</v>
      </c>
      <c r="C138" s="2">
        <f t="shared" si="35"/>
        <v>915.3543307086621</v>
      </c>
      <c r="D138" s="3">
        <f t="shared" si="25"/>
        <v>0.9513900000000007</v>
      </c>
      <c r="E138">
        <f t="shared" si="26"/>
        <v>0</v>
      </c>
      <c r="F138" s="8">
        <f t="shared" si="27"/>
        <v>0.47534750000000014</v>
      </c>
      <c r="G138" s="6">
        <f t="shared" si="28"/>
        <v>0.024652499999999803</v>
      </c>
      <c r="H138" s="4">
        <f t="shared" si="29"/>
        <v>0.024652499999999803</v>
      </c>
      <c r="I138">
        <f t="shared" si="30"/>
        <v>0.95</v>
      </c>
      <c r="J138">
        <f t="shared" si="31"/>
        <v>0.9746524999999998</v>
      </c>
      <c r="K138" s="9">
        <f t="shared" si="32"/>
        <v>1.2218963831867057E-08</v>
      </c>
      <c r="L138" s="2">
        <f t="shared" si="36"/>
        <v>3.665689149560117</v>
      </c>
      <c r="M138" s="2">
        <f t="shared" si="37"/>
        <v>12.02653920459356</v>
      </c>
      <c r="N138" s="9" t="str">
        <f t="shared" si="33"/>
        <v>(Tc-dTc/2)&lt;del&lt;=(Tc+dTc/2)</v>
      </c>
    </row>
    <row r="139" spans="1:14" ht="12.75">
      <c r="A139" s="1">
        <f t="shared" si="24"/>
        <v>9.400000000000007E-07</v>
      </c>
      <c r="B139" s="17">
        <f t="shared" si="34"/>
        <v>282.0000000000002</v>
      </c>
      <c r="C139" s="2">
        <f t="shared" si="35"/>
        <v>925.1968503937015</v>
      </c>
      <c r="D139" s="3">
        <f t="shared" si="25"/>
        <v>0.9616200000000008</v>
      </c>
      <c r="E139">
        <f t="shared" si="26"/>
        <v>0</v>
      </c>
      <c r="F139" s="8">
        <f t="shared" si="27"/>
        <v>0.47790500000000014</v>
      </c>
      <c r="G139" s="6">
        <f t="shared" si="28"/>
        <v>0.0220949999999998</v>
      </c>
      <c r="H139" s="4">
        <f t="shared" si="29"/>
        <v>0.0220949999999998</v>
      </c>
      <c r="I139">
        <f t="shared" si="30"/>
        <v>0.95</v>
      </c>
      <c r="J139">
        <f t="shared" si="31"/>
        <v>0.9720949999999997</v>
      </c>
      <c r="K139" s="9">
        <f t="shared" si="32"/>
        <v>1.2218963831867057E-08</v>
      </c>
      <c r="L139" s="2">
        <f t="shared" si="36"/>
        <v>3.665689149560117</v>
      </c>
      <c r="M139" s="2">
        <f t="shared" si="37"/>
        <v>12.02653920459356</v>
      </c>
      <c r="N139" s="9" t="str">
        <f t="shared" si="33"/>
        <v>(Tc-dTc/2)&lt;del&lt;=(Tc+dTc/2)</v>
      </c>
    </row>
    <row r="140" spans="1:14" ht="12.75">
      <c r="A140" s="1">
        <f t="shared" si="24"/>
        <v>9.500000000000008E-07</v>
      </c>
      <c r="B140" s="17">
        <f t="shared" si="34"/>
        <v>285.0000000000002</v>
      </c>
      <c r="C140" s="2">
        <f t="shared" si="35"/>
        <v>935.0393700787408</v>
      </c>
      <c r="D140" s="3">
        <f t="shared" si="25"/>
        <v>0.9718500000000008</v>
      </c>
      <c r="E140">
        <f t="shared" si="26"/>
        <v>0</v>
      </c>
      <c r="F140" s="8">
        <f t="shared" si="27"/>
        <v>0.4804625000000002</v>
      </c>
      <c r="G140" s="6">
        <f t="shared" si="28"/>
        <v>0.019537499999999795</v>
      </c>
      <c r="H140" s="4">
        <f t="shared" si="29"/>
        <v>0.019537499999999795</v>
      </c>
      <c r="I140">
        <f t="shared" si="30"/>
        <v>0.95</v>
      </c>
      <c r="J140">
        <f t="shared" si="31"/>
        <v>0.9695374999999997</v>
      </c>
      <c r="K140" s="9">
        <f t="shared" si="32"/>
        <v>1.0913280268118856E-08</v>
      </c>
      <c r="L140" s="2">
        <f t="shared" si="36"/>
        <v>3.273984080435657</v>
      </c>
      <c r="M140" s="2">
        <f t="shared" si="37"/>
        <v>10.741417586731156</v>
      </c>
      <c r="N140" s="9" t="str">
        <f t="shared" si="33"/>
        <v>(Tc-dTc/2)&lt;del&lt;=(Tc+dTc/2)</v>
      </c>
    </row>
    <row r="141" spans="1:14" ht="12.75">
      <c r="A141" s="1">
        <f t="shared" si="24"/>
        <v>9.600000000000008E-07</v>
      </c>
      <c r="B141" s="17">
        <f t="shared" si="34"/>
        <v>288.0000000000002</v>
      </c>
      <c r="C141" s="2">
        <f t="shared" si="35"/>
        <v>944.8818897637802</v>
      </c>
      <c r="D141" s="3">
        <f t="shared" si="25"/>
        <v>0.9820800000000008</v>
      </c>
      <c r="E141">
        <f t="shared" si="26"/>
        <v>0</v>
      </c>
      <c r="F141" s="8">
        <f t="shared" si="27"/>
        <v>0.48302000000000017</v>
      </c>
      <c r="G141" s="6">
        <f t="shared" si="28"/>
        <v>0.016979999999999794</v>
      </c>
      <c r="H141" s="4">
        <f t="shared" si="29"/>
        <v>0.016979999999999794</v>
      </c>
      <c r="I141">
        <f t="shared" si="30"/>
        <v>0.95</v>
      </c>
      <c r="J141">
        <f t="shared" si="31"/>
        <v>0.9669799999999997</v>
      </c>
      <c r="K141" s="9">
        <f t="shared" si="32"/>
        <v>9.484708839547442E-09</v>
      </c>
      <c r="L141" s="2">
        <f t="shared" si="36"/>
        <v>2.845412651864233</v>
      </c>
      <c r="M141" s="2">
        <f t="shared" si="37"/>
        <v>9.335343346011262</v>
      </c>
      <c r="N141" s="9" t="str">
        <f t="shared" si="33"/>
        <v>(Tc-dTc/2)&lt;del&lt;=(Tc+dTc/2)</v>
      </c>
    </row>
    <row r="142" spans="1:14" ht="12.75">
      <c r="A142" s="1">
        <f t="shared" si="24"/>
        <v>9.700000000000007E-07</v>
      </c>
      <c r="B142" s="17">
        <f t="shared" si="34"/>
        <v>291.0000000000002</v>
      </c>
      <c r="C142" s="2">
        <f t="shared" si="35"/>
        <v>954.7244094488196</v>
      </c>
      <c r="D142" s="3">
        <f aca="true" t="shared" si="38" ref="D142:D173">A142/$B$42</f>
        <v>0.9923100000000007</v>
      </c>
      <c r="E142">
        <f aca="true" t="shared" si="39" ref="E142:E173">IF((A142&lt;=(B$42-B$40/2)),COS(C$41)*(C$27/B$42)*((-B$40/2)-(A142-B$42)),0)</f>
        <v>0</v>
      </c>
      <c r="F142" s="8">
        <f aca="true" t="shared" si="40" ref="F142:F173">COS($C$41)*(-$C$27/$B$42)*(($B$40/2)-(A142+$B$42))</f>
        <v>0.48557750000000016</v>
      </c>
      <c r="G142" s="6">
        <f aca="true" t="shared" si="41" ref="G142:G173">IF((AND(((B$40/2)&lt;A142),(A142&lt;=(B$42+B$40/2)))),COS($C$41)*($C$27/$B$42)*(($B$40/2)-(A142-$B$42)),0)</f>
        <v>0.014422499999999817</v>
      </c>
      <c r="H142" s="4">
        <f aca="true" t="shared" si="42" ref="H142:H173">IF(A142&lt;=($B$40/2),F142,G142)</f>
        <v>0.014422499999999817</v>
      </c>
      <c r="I142">
        <f aca="true" t="shared" si="43" ref="I142:I173">E142+$B$43</f>
        <v>0.95</v>
      </c>
      <c r="J142">
        <f aca="true" t="shared" si="44" ref="J142:J173">H142+$B$44</f>
        <v>0.9644224999999997</v>
      </c>
      <c r="K142" s="9">
        <f aca="true" t="shared" si="45" ref="K142:K173">IF((A142-C$39)&lt;=B$40/2,(C$27*A142/(1+C$27)),IF(AND((B$40/2&lt;(A142-C$39)),((A142-C$39)&lt;=(B$42-B$40/2))),(C$27*B$40/2),IF(AND((B$42-B$40/2)&lt;(A142-C$39),(A142-C$39)&lt;=(B$42+B$40/2)),C$27*(B$40/2-A142+B$42)/(2-C$27),0)))</f>
        <v>8.056137410976027E-09</v>
      </c>
      <c r="L142" s="2">
        <f t="shared" si="36"/>
        <v>2.416841223292808</v>
      </c>
      <c r="M142" s="2">
        <f t="shared" si="37"/>
        <v>7.929269105291365</v>
      </c>
      <c r="N142" s="9" t="str">
        <f aca="true" t="shared" si="46" ref="N142:N173">IF(A142&lt;=B$40/2,"del&lt;=dTc/2",IF(AND((B$40/2&lt;A142),(A142&lt;=(B$42-B$40/2))),"dTc/2&lt;del&lt;=(TC-dTc/2)",IF(AND((B$42-B$40/2)&lt;A142,A142&lt;=(B$42+B$40/2)),"(Tc-dTc/2)&lt;del&lt;=(Tc+dTc/2)",0)))</f>
        <v>(Tc-dTc/2)&lt;del&lt;=(Tc+dTc/2)</v>
      </c>
    </row>
    <row r="143" spans="1:14" ht="12.75">
      <c r="A143" s="1">
        <f t="shared" si="24"/>
        <v>9.800000000000006E-07</v>
      </c>
      <c r="B143" s="17">
        <f t="shared" si="34"/>
        <v>294.00000000000017</v>
      </c>
      <c r="C143" s="2">
        <f t="shared" si="35"/>
        <v>964.5669291338588</v>
      </c>
      <c r="D143" s="3">
        <f t="shared" si="38"/>
        <v>1.0025400000000007</v>
      </c>
      <c r="E143">
        <f t="shared" si="39"/>
        <v>0</v>
      </c>
      <c r="F143" s="8">
        <f t="shared" si="40"/>
        <v>0.4881350000000001</v>
      </c>
      <c r="G143" s="6">
        <f t="shared" si="41"/>
        <v>0.011864999999999843</v>
      </c>
      <c r="H143" s="4">
        <f t="shared" si="42"/>
        <v>0.011864999999999843</v>
      </c>
      <c r="I143">
        <f t="shared" si="43"/>
        <v>0.95</v>
      </c>
      <c r="J143">
        <f t="shared" si="44"/>
        <v>0.9618649999999997</v>
      </c>
      <c r="K143" s="9">
        <f t="shared" si="45"/>
        <v>6.6275659824046115E-09</v>
      </c>
      <c r="L143" s="2">
        <f t="shared" si="36"/>
        <v>1.9882697947213834</v>
      </c>
      <c r="M143" s="2">
        <f t="shared" si="37"/>
        <v>6.523194864571468</v>
      </c>
      <c r="N143" s="9" t="str">
        <f t="shared" si="46"/>
        <v>(Tc-dTc/2)&lt;del&lt;=(Tc+dTc/2)</v>
      </c>
    </row>
    <row r="144" spans="1:14" ht="12.75">
      <c r="A144" s="1">
        <f t="shared" si="24"/>
        <v>9.900000000000005E-07</v>
      </c>
      <c r="B144" s="17">
        <f t="shared" si="34"/>
        <v>297.00000000000017</v>
      </c>
      <c r="C144" s="2">
        <f t="shared" si="35"/>
        <v>974.4094488188981</v>
      </c>
      <c r="D144" s="3">
        <f t="shared" si="38"/>
        <v>1.0127700000000006</v>
      </c>
      <c r="E144">
        <f t="shared" si="39"/>
        <v>0</v>
      </c>
      <c r="F144" s="8">
        <f t="shared" si="40"/>
        <v>0.4906925000000001</v>
      </c>
      <c r="G144" s="6">
        <f t="shared" si="41"/>
        <v>0.009307499999999868</v>
      </c>
      <c r="H144" s="4">
        <f t="shared" si="42"/>
        <v>0.009307499999999868</v>
      </c>
      <c r="I144">
        <f t="shared" si="43"/>
        <v>0.95</v>
      </c>
      <c r="J144">
        <f t="shared" si="44"/>
        <v>0.9593074999999999</v>
      </c>
      <c r="K144" s="9">
        <f t="shared" si="45"/>
        <v>5.198994553833197E-09</v>
      </c>
      <c r="L144" s="2">
        <f t="shared" si="36"/>
        <v>1.559698366149959</v>
      </c>
      <c r="M144" s="2">
        <f t="shared" si="37"/>
        <v>5.117120623851571</v>
      </c>
      <c r="N144" s="9" t="str">
        <f t="shared" si="46"/>
        <v>(Tc-dTc/2)&lt;del&lt;=(Tc+dTc/2)</v>
      </c>
    </row>
    <row r="145" spans="1:14" ht="12.75">
      <c r="A145" s="1">
        <f t="shared" si="24"/>
        <v>1.0000000000000004E-06</v>
      </c>
      <c r="B145" s="17">
        <f t="shared" si="34"/>
        <v>300.0000000000001</v>
      </c>
      <c r="C145" s="2">
        <f t="shared" si="35"/>
        <v>984.2519685039373</v>
      </c>
      <c r="D145" s="3">
        <f t="shared" si="38"/>
        <v>1.0230000000000004</v>
      </c>
      <c r="E145">
        <f t="shared" si="39"/>
        <v>0</v>
      </c>
      <c r="F145" s="8">
        <f t="shared" si="40"/>
        <v>0.4932500000000001</v>
      </c>
      <c r="G145" s="6">
        <f t="shared" si="41"/>
        <v>0.0067499999999998915</v>
      </c>
      <c r="H145" s="4">
        <f t="shared" si="42"/>
        <v>0.0067499999999998915</v>
      </c>
      <c r="I145">
        <f t="shared" si="43"/>
        <v>0.95</v>
      </c>
      <c r="J145">
        <f t="shared" si="44"/>
        <v>0.9567499999999999</v>
      </c>
      <c r="K145" s="9">
        <f t="shared" si="45"/>
        <v>3.770423125261782E-09</v>
      </c>
      <c r="L145" s="2">
        <f t="shared" si="36"/>
        <v>1.1311269375785344</v>
      </c>
      <c r="M145" s="2">
        <f t="shared" si="37"/>
        <v>3.7110463831316745</v>
      </c>
      <c r="N145" s="9" t="str">
        <f t="shared" si="46"/>
        <v>(Tc-dTc/2)&lt;del&lt;=(Tc+dTc/2)</v>
      </c>
    </row>
    <row r="146" spans="1:14" ht="12.75">
      <c r="A146" s="1">
        <f t="shared" si="24"/>
        <v>1.0100000000000003E-06</v>
      </c>
      <c r="B146" s="17">
        <f t="shared" si="34"/>
        <v>303.00000000000006</v>
      </c>
      <c r="C146" s="2">
        <f t="shared" si="35"/>
        <v>994.0944881889765</v>
      </c>
      <c r="D146" s="3">
        <f t="shared" si="38"/>
        <v>1.0332300000000003</v>
      </c>
      <c r="E146">
        <f t="shared" si="39"/>
        <v>0</v>
      </c>
      <c r="F146" s="8">
        <f t="shared" si="40"/>
        <v>0.49580750000000007</v>
      </c>
      <c r="G146" s="6">
        <f t="shared" si="41"/>
        <v>0.004192499999999916</v>
      </c>
      <c r="H146" s="4">
        <f t="shared" si="42"/>
        <v>0.004192499999999916</v>
      </c>
      <c r="I146">
        <f t="shared" si="43"/>
        <v>0.95</v>
      </c>
      <c r="J146">
        <f t="shared" si="44"/>
        <v>0.9541924999999999</v>
      </c>
      <c r="K146" s="9">
        <f t="shared" si="45"/>
        <v>2.341851696690367E-09</v>
      </c>
      <c r="L146" s="2">
        <f t="shared" si="36"/>
        <v>0.7025555090071102</v>
      </c>
      <c r="M146" s="2">
        <f t="shared" si="37"/>
        <v>2.3049721424117786</v>
      </c>
      <c r="N146" s="9" t="str">
        <f t="shared" si="46"/>
        <v>(Tc-dTc/2)&lt;del&lt;=(Tc+dTc/2)</v>
      </c>
    </row>
    <row r="147" spans="1:14" ht="12.75">
      <c r="A147" s="1">
        <f t="shared" si="24"/>
        <v>1.0200000000000002E-06</v>
      </c>
      <c r="B147" s="17">
        <f t="shared" si="34"/>
        <v>306.00000000000006</v>
      </c>
      <c r="C147" s="2">
        <f t="shared" si="35"/>
        <v>1003.9370078740159</v>
      </c>
      <c r="D147" s="3">
        <f t="shared" si="38"/>
        <v>1.0434600000000003</v>
      </c>
      <c r="E147">
        <f t="shared" si="39"/>
        <v>0</v>
      </c>
      <c r="F147" s="8">
        <f t="shared" si="40"/>
        <v>0.498365</v>
      </c>
      <c r="G147" s="6">
        <f t="shared" si="41"/>
        <v>0.0016349999999999405</v>
      </c>
      <c r="H147" s="4">
        <f t="shared" si="42"/>
        <v>0.0016349999999999405</v>
      </c>
      <c r="I147">
        <f t="shared" si="43"/>
        <v>0.95</v>
      </c>
      <c r="J147">
        <f t="shared" si="44"/>
        <v>0.9516349999999999</v>
      </c>
      <c r="K147" s="9">
        <f t="shared" si="45"/>
        <v>9.132802681189522E-10</v>
      </c>
      <c r="L147" s="2">
        <f t="shared" si="36"/>
        <v>0.2739840804356857</v>
      </c>
      <c r="M147" s="2">
        <f t="shared" si="37"/>
        <v>0.8988979016918821</v>
      </c>
      <c r="N147" s="9" t="str">
        <f t="shared" si="46"/>
        <v>(Tc-dTc/2)&lt;del&lt;=(Tc+dTc/2)</v>
      </c>
    </row>
    <row r="148" spans="1:14" ht="12.75">
      <c r="A148" s="1">
        <f t="shared" si="24"/>
        <v>1.03E-06</v>
      </c>
      <c r="B148" s="17">
        <f t="shared" si="34"/>
        <v>309</v>
      </c>
      <c r="C148" s="2">
        <f t="shared" si="35"/>
        <v>1013.779527559055</v>
      </c>
      <c r="D148" s="3">
        <f t="shared" si="38"/>
        <v>1.0536900000000002</v>
      </c>
      <c r="E148">
        <f t="shared" si="39"/>
        <v>0</v>
      </c>
      <c r="F148" s="8">
        <f t="shared" si="40"/>
        <v>0.5009225</v>
      </c>
      <c r="G148" s="6">
        <f t="shared" si="41"/>
        <v>0</v>
      </c>
      <c r="H148" s="4">
        <f t="shared" si="42"/>
        <v>0</v>
      </c>
      <c r="I148">
        <f t="shared" si="43"/>
        <v>0.95</v>
      </c>
      <c r="J148">
        <f t="shared" si="44"/>
        <v>0.95</v>
      </c>
      <c r="K148" s="9">
        <f t="shared" si="45"/>
        <v>-5.152911604524627E-10</v>
      </c>
      <c r="L148" s="2">
        <f t="shared" si="36"/>
        <v>-0.15458734813573882</v>
      </c>
      <c r="M148" s="2">
        <f t="shared" si="37"/>
        <v>-0.5071763390280145</v>
      </c>
      <c r="N148" s="9">
        <f t="shared" si="46"/>
        <v>0</v>
      </c>
    </row>
    <row r="149" spans="1:14" ht="12.75">
      <c r="A149" s="1">
        <f aca="true" t="shared" si="47" ref="A149:A198">A148+0.00000001</f>
        <v>1.04E-06</v>
      </c>
      <c r="B149" s="17">
        <f t="shared" si="34"/>
        <v>312</v>
      </c>
      <c r="C149" s="2">
        <f t="shared" si="35"/>
        <v>1023.6220472440945</v>
      </c>
      <c r="D149" s="3">
        <f t="shared" si="38"/>
        <v>1.06392</v>
      </c>
      <c r="E149">
        <f t="shared" si="39"/>
        <v>0</v>
      </c>
      <c r="F149" s="8">
        <f t="shared" si="40"/>
        <v>0.5034799999999999</v>
      </c>
      <c r="G149" s="6">
        <f t="shared" si="41"/>
        <v>0</v>
      </c>
      <c r="H149" s="4">
        <f t="shared" si="42"/>
        <v>0</v>
      </c>
      <c r="I149">
        <f t="shared" si="43"/>
        <v>0.95</v>
      </c>
      <c r="J149">
        <f t="shared" si="44"/>
        <v>0.95</v>
      </c>
      <c r="K149" s="9">
        <f t="shared" si="45"/>
        <v>0</v>
      </c>
      <c r="L149" s="2">
        <f t="shared" si="36"/>
        <v>0</v>
      </c>
      <c r="M149" s="2">
        <f t="shared" si="37"/>
        <v>0</v>
      </c>
      <c r="N149" s="9">
        <f t="shared" si="46"/>
        <v>0</v>
      </c>
    </row>
    <row r="150" spans="1:14" ht="12.75">
      <c r="A150" s="1">
        <f t="shared" si="47"/>
        <v>1.05E-06</v>
      </c>
      <c r="B150" s="17">
        <f t="shared" si="34"/>
        <v>314.99999999999994</v>
      </c>
      <c r="C150" s="2">
        <f t="shared" si="35"/>
        <v>1033.4645669291335</v>
      </c>
      <c r="D150" s="3">
        <f t="shared" si="38"/>
        <v>1.07415</v>
      </c>
      <c r="E150">
        <f t="shared" si="39"/>
        <v>0</v>
      </c>
      <c r="F150" s="8">
        <f t="shared" si="40"/>
        <v>0.5060374999999999</v>
      </c>
      <c r="G150" s="6">
        <f t="shared" si="41"/>
        <v>0</v>
      </c>
      <c r="H150" s="4">
        <f t="shared" si="42"/>
        <v>0</v>
      </c>
      <c r="I150">
        <f t="shared" si="43"/>
        <v>0.95</v>
      </c>
      <c r="J150">
        <f t="shared" si="44"/>
        <v>0.95</v>
      </c>
      <c r="K150" s="9">
        <f t="shared" si="45"/>
        <v>0</v>
      </c>
      <c r="L150" s="2">
        <f t="shared" si="36"/>
        <v>0</v>
      </c>
      <c r="M150" s="2">
        <f t="shared" si="37"/>
        <v>0</v>
      </c>
      <c r="N150" s="9">
        <f t="shared" si="46"/>
        <v>0</v>
      </c>
    </row>
    <row r="151" spans="1:14" ht="12.75">
      <c r="A151" s="1">
        <f t="shared" si="47"/>
        <v>1.0599999999999998E-06</v>
      </c>
      <c r="B151" s="17">
        <f t="shared" si="34"/>
        <v>317.99999999999994</v>
      </c>
      <c r="C151" s="2">
        <f t="shared" si="35"/>
        <v>1043.307086614173</v>
      </c>
      <c r="D151" s="3">
        <f t="shared" si="38"/>
        <v>1.08438</v>
      </c>
      <c r="E151">
        <f t="shared" si="39"/>
        <v>0</v>
      </c>
      <c r="F151" s="8">
        <f t="shared" si="40"/>
        <v>0.5085949999999999</v>
      </c>
      <c r="G151" s="6">
        <f t="shared" si="41"/>
        <v>0</v>
      </c>
      <c r="H151" s="4">
        <f t="shared" si="42"/>
        <v>0</v>
      </c>
      <c r="I151">
        <f t="shared" si="43"/>
        <v>0.95</v>
      </c>
      <c r="J151">
        <f t="shared" si="44"/>
        <v>0.95</v>
      </c>
      <c r="K151" s="9">
        <f t="shared" si="45"/>
        <v>0</v>
      </c>
      <c r="L151" s="2">
        <f t="shared" si="36"/>
        <v>0</v>
      </c>
      <c r="M151" s="2">
        <f t="shared" si="37"/>
        <v>0</v>
      </c>
      <c r="N151" s="9">
        <f t="shared" si="46"/>
        <v>0</v>
      </c>
    </row>
    <row r="152" spans="1:14" ht="12.75">
      <c r="A152" s="1">
        <f t="shared" si="47"/>
        <v>1.0699999999999997E-06</v>
      </c>
      <c r="B152" s="17">
        <f t="shared" si="34"/>
        <v>320.9999999999999</v>
      </c>
      <c r="C152" s="2">
        <f t="shared" si="35"/>
        <v>1053.149606299212</v>
      </c>
      <c r="D152" s="3">
        <f t="shared" si="38"/>
        <v>1.0946099999999996</v>
      </c>
      <c r="E152">
        <f t="shared" si="39"/>
        <v>0</v>
      </c>
      <c r="F152" s="8">
        <f t="shared" si="40"/>
        <v>0.5111524999999999</v>
      </c>
      <c r="G152" s="6">
        <f t="shared" si="41"/>
        <v>0</v>
      </c>
      <c r="H152" s="4">
        <f t="shared" si="42"/>
        <v>0</v>
      </c>
      <c r="I152">
        <f t="shared" si="43"/>
        <v>0.95</v>
      </c>
      <c r="J152">
        <f t="shared" si="44"/>
        <v>0.95</v>
      </c>
      <c r="K152" s="9">
        <f t="shared" si="45"/>
        <v>0</v>
      </c>
      <c r="L152" s="2">
        <f t="shared" si="36"/>
        <v>0</v>
      </c>
      <c r="M152" s="2">
        <f t="shared" si="37"/>
        <v>0</v>
      </c>
      <c r="N152" s="9">
        <f t="shared" si="46"/>
        <v>0</v>
      </c>
    </row>
    <row r="153" spans="1:14" ht="12.75">
      <c r="A153" s="1">
        <f t="shared" si="47"/>
        <v>1.0799999999999996E-06</v>
      </c>
      <c r="B153" s="17">
        <f t="shared" si="34"/>
        <v>323.9999999999999</v>
      </c>
      <c r="C153" s="2">
        <f t="shared" si="35"/>
        <v>1062.9921259842515</v>
      </c>
      <c r="D153" s="3">
        <f t="shared" si="38"/>
        <v>1.1048399999999996</v>
      </c>
      <c r="E153">
        <f t="shared" si="39"/>
        <v>0</v>
      </c>
      <c r="F153" s="8">
        <f t="shared" si="40"/>
        <v>0.5137099999999999</v>
      </c>
      <c r="G153" s="6">
        <f t="shared" si="41"/>
        <v>0</v>
      </c>
      <c r="H153" s="4">
        <f t="shared" si="42"/>
        <v>0</v>
      </c>
      <c r="I153">
        <f t="shared" si="43"/>
        <v>0.95</v>
      </c>
      <c r="J153">
        <f t="shared" si="44"/>
        <v>0.95</v>
      </c>
      <c r="K153" s="9">
        <f t="shared" si="45"/>
        <v>0</v>
      </c>
      <c r="L153" s="2">
        <f t="shared" si="36"/>
        <v>0</v>
      </c>
      <c r="M153" s="2">
        <f t="shared" si="37"/>
        <v>0</v>
      </c>
      <c r="N153" s="9">
        <f t="shared" si="46"/>
        <v>0</v>
      </c>
    </row>
    <row r="154" spans="1:14" ht="12.75">
      <c r="A154" s="1">
        <f t="shared" si="47"/>
        <v>1.0899999999999995E-06</v>
      </c>
      <c r="B154" s="17">
        <f t="shared" si="34"/>
        <v>326.99999999999983</v>
      </c>
      <c r="C154" s="2">
        <f t="shared" si="35"/>
        <v>1072.8346456692907</v>
      </c>
      <c r="D154" s="3">
        <f t="shared" si="38"/>
        <v>1.1150699999999996</v>
      </c>
      <c r="E154">
        <f t="shared" si="39"/>
        <v>0</v>
      </c>
      <c r="F154" s="8">
        <f t="shared" si="40"/>
        <v>0.5162674999999999</v>
      </c>
      <c r="G154" s="6">
        <f t="shared" si="41"/>
        <v>0</v>
      </c>
      <c r="H154" s="4">
        <f t="shared" si="42"/>
        <v>0</v>
      </c>
      <c r="I154">
        <f t="shared" si="43"/>
        <v>0.95</v>
      </c>
      <c r="J154">
        <f t="shared" si="44"/>
        <v>0.95</v>
      </c>
      <c r="K154" s="9">
        <f t="shared" si="45"/>
        <v>0</v>
      </c>
      <c r="L154" s="2">
        <f t="shared" si="36"/>
        <v>0</v>
      </c>
      <c r="M154" s="2">
        <f t="shared" si="37"/>
        <v>0</v>
      </c>
      <c r="N154" s="9">
        <f t="shared" si="46"/>
        <v>0</v>
      </c>
    </row>
    <row r="155" spans="1:14" ht="12.75">
      <c r="A155" s="1">
        <f t="shared" si="47"/>
        <v>1.0999999999999994E-06</v>
      </c>
      <c r="B155" s="17">
        <f t="shared" si="34"/>
        <v>329.99999999999983</v>
      </c>
      <c r="C155" s="2">
        <f t="shared" si="35"/>
        <v>1082.67716535433</v>
      </c>
      <c r="D155" s="3">
        <f t="shared" si="38"/>
        <v>1.1252999999999995</v>
      </c>
      <c r="E155">
        <f t="shared" si="39"/>
        <v>0</v>
      </c>
      <c r="F155" s="8">
        <f t="shared" si="40"/>
        <v>0.5188249999999999</v>
      </c>
      <c r="G155" s="6">
        <f t="shared" si="41"/>
        <v>0</v>
      </c>
      <c r="H155" s="4">
        <f t="shared" si="42"/>
        <v>0</v>
      </c>
      <c r="I155">
        <f t="shared" si="43"/>
        <v>0.95</v>
      </c>
      <c r="J155">
        <f t="shared" si="44"/>
        <v>0.95</v>
      </c>
      <c r="K155" s="9">
        <f t="shared" si="45"/>
        <v>0</v>
      </c>
      <c r="L155" s="2">
        <f t="shared" si="36"/>
        <v>0</v>
      </c>
      <c r="M155" s="2">
        <f t="shared" si="37"/>
        <v>0</v>
      </c>
      <c r="N155" s="9">
        <f t="shared" si="46"/>
        <v>0</v>
      </c>
    </row>
    <row r="156" spans="1:14" ht="12.75">
      <c r="A156" s="1">
        <f t="shared" si="47"/>
        <v>1.1099999999999993E-06</v>
      </c>
      <c r="B156" s="17">
        <f t="shared" si="34"/>
        <v>332.9999999999998</v>
      </c>
      <c r="C156" s="2">
        <f t="shared" si="35"/>
        <v>1092.5196850393693</v>
      </c>
      <c r="D156" s="3">
        <f t="shared" si="38"/>
        <v>1.1355299999999993</v>
      </c>
      <c r="E156">
        <f t="shared" si="39"/>
        <v>0</v>
      </c>
      <c r="F156" s="8">
        <f t="shared" si="40"/>
        <v>0.5213824999999997</v>
      </c>
      <c r="G156" s="6">
        <f t="shared" si="41"/>
        <v>0</v>
      </c>
      <c r="H156" s="4">
        <f t="shared" si="42"/>
        <v>0</v>
      </c>
      <c r="I156">
        <f t="shared" si="43"/>
        <v>0.95</v>
      </c>
      <c r="J156">
        <f t="shared" si="44"/>
        <v>0.95</v>
      </c>
      <c r="K156" s="9">
        <f t="shared" si="45"/>
        <v>0</v>
      </c>
      <c r="L156" s="2">
        <f t="shared" si="36"/>
        <v>0</v>
      </c>
      <c r="M156" s="2">
        <f t="shared" si="37"/>
        <v>0</v>
      </c>
      <c r="N156" s="9">
        <f t="shared" si="46"/>
        <v>0</v>
      </c>
    </row>
    <row r="157" spans="1:14" ht="12.75">
      <c r="A157" s="1">
        <f t="shared" si="47"/>
        <v>1.1199999999999992E-06</v>
      </c>
      <c r="B157" s="17">
        <f t="shared" si="34"/>
        <v>335.9999999999998</v>
      </c>
      <c r="C157" s="2">
        <f t="shared" si="35"/>
        <v>1102.3622047244087</v>
      </c>
      <c r="D157" s="3">
        <f t="shared" si="38"/>
        <v>1.1457599999999992</v>
      </c>
      <c r="E157">
        <f t="shared" si="39"/>
        <v>0</v>
      </c>
      <c r="F157" s="8">
        <f t="shared" si="40"/>
        <v>0.5239399999999997</v>
      </c>
      <c r="G157" s="6">
        <f t="shared" si="41"/>
        <v>0</v>
      </c>
      <c r="H157" s="4">
        <f t="shared" si="42"/>
        <v>0</v>
      </c>
      <c r="I157">
        <f t="shared" si="43"/>
        <v>0.95</v>
      </c>
      <c r="J157">
        <f t="shared" si="44"/>
        <v>0.95</v>
      </c>
      <c r="K157" s="9">
        <f t="shared" si="45"/>
        <v>0</v>
      </c>
      <c r="L157" s="2">
        <f t="shared" si="36"/>
        <v>0</v>
      </c>
      <c r="M157" s="2">
        <f t="shared" si="37"/>
        <v>0</v>
      </c>
      <c r="N157" s="9">
        <f t="shared" si="46"/>
        <v>0</v>
      </c>
    </row>
    <row r="158" spans="1:14" ht="12.75">
      <c r="A158" s="1">
        <f t="shared" si="47"/>
        <v>1.1299999999999991E-06</v>
      </c>
      <c r="B158" s="17">
        <f t="shared" si="34"/>
        <v>338.9999999999997</v>
      </c>
      <c r="C158" s="2">
        <f t="shared" si="35"/>
        <v>1112.2047244094479</v>
      </c>
      <c r="D158" s="3">
        <f t="shared" si="38"/>
        <v>1.1559899999999992</v>
      </c>
      <c r="E158">
        <f t="shared" si="39"/>
        <v>0</v>
      </c>
      <c r="F158" s="8">
        <f t="shared" si="40"/>
        <v>0.5264974999999997</v>
      </c>
      <c r="G158" s="6">
        <f t="shared" si="41"/>
        <v>0</v>
      </c>
      <c r="H158" s="4">
        <f t="shared" si="42"/>
        <v>0</v>
      </c>
      <c r="I158">
        <f t="shared" si="43"/>
        <v>0.95</v>
      </c>
      <c r="J158">
        <f t="shared" si="44"/>
        <v>0.95</v>
      </c>
      <c r="K158" s="9">
        <f t="shared" si="45"/>
        <v>0</v>
      </c>
      <c r="L158" s="2">
        <f t="shared" si="36"/>
        <v>0</v>
      </c>
      <c r="M158" s="2">
        <f t="shared" si="37"/>
        <v>0</v>
      </c>
      <c r="N158" s="9">
        <f t="shared" si="46"/>
        <v>0</v>
      </c>
    </row>
    <row r="159" spans="1:14" ht="12.75">
      <c r="A159" s="1">
        <f t="shared" si="47"/>
        <v>1.139999999999999E-06</v>
      </c>
      <c r="B159" s="17">
        <f t="shared" si="34"/>
        <v>341.9999999999997</v>
      </c>
      <c r="C159" s="2">
        <f t="shared" si="35"/>
        <v>1122.0472440944873</v>
      </c>
      <c r="D159" s="3">
        <f t="shared" si="38"/>
        <v>1.1662199999999991</v>
      </c>
      <c r="E159">
        <f t="shared" si="39"/>
        <v>0</v>
      </c>
      <c r="F159" s="8">
        <f t="shared" si="40"/>
        <v>0.5290549999999997</v>
      </c>
      <c r="G159" s="6">
        <f t="shared" si="41"/>
        <v>0</v>
      </c>
      <c r="H159" s="4">
        <f t="shared" si="42"/>
        <v>0</v>
      </c>
      <c r="I159">
        <f t="shared" si="43"/>
        <v>0.95</v>
      </c>
      <c r="J159">
        <f t="shared" si="44"/>
        <v>0.95</v>
      </c>
      <c r="K159" s="9">
        <f t="shared" si="45"/>
        <v>0</v>
      </c>
      <c r="L159" s="2">
        <f t="shared" si="36"/>
        <v>0</v>
      </c>
      <c r="M159" s="2">
        <f t="shared" si="37"/>
        <v>0</v>
      </c>
      <c r="N159" s="9">
        <f t="shared" si="46"/>
        <v>0</v>
      </c>
    </row>
    <row r="160" spans="1:14" ht="12.75">
      <c r="A160" s="1">
        <f t="shared" si="47"/>
        <v>1.149999999999999E-06</v>
      </c>
      <c r="B160" s="17">
        <f t="shared" si="34"/>
        <v>344.99999999999966</v>
      </c>
      <c r="C160" s="2">
        <f t="shared" si="35"/>
        <v>1131.8897637795264</v>
      </c>
      <c r="D160" s="3">
        <f t="shared" si="38"/>
        <v>1.1764499999999989</v>
      </c>
      <c r="E160">
        <f t="shared" si="39"/>
        <v>0</v>
      </c>
      <c r="F160" s="8">
        <f t="shared" si="40"/>
        <v>0.5316124999999997</v>
      </c>
      <c r="G160" s="6">
        <f t="shared" si="41"/>
        <v>0</v>
      </c>
      <c r="H160" s="4">
        <f t="shared" si="42"/>
        <v>0</v>
      </c>
      <c r="I160">
        <f t="shared" si="43"/>
        <v>0.95</v>
      </c>
      <c r="J160">
        <f t="shared" si="44"/>
        <v>0.95</v>
      </c>
      <c r="K160" s="9">
        <f t="shared" si="45"/>
        <v>0</v>
      </c>
      <c r="L160" s="2">
        <f t="shared" si="36"/>
        <v>0</v>
      </c>
      <c r="M160" s="2">
        <f t="shared" si="37"/>
        <v>0</v>
      </c>
      <c r="N160" s="9">
        <f t="shared" si="46"/>
        <v>0</v>
      </c>
    </row>
    <row r="161" spans="1:14" ht="12.75">
      <c r="A161" s="1">
        <f t="shared" si="47"/>
        <v>1.1599999999999988E-06</v>
      </c>
      <c r="B161" s="17">
        <f t="shared" si="34"/>
        <v>347.99999999999966</v>
      </c>
      <c r="C161" s="2">
        <f t="shared" si="35"/>
        <v>1141.7322834645659</v>
      </c>
      <c r="D161" s="3">
        <f t="shared" si="38"/>
        <v>1.1866799999999988</v>
      </c>
      <c r="E161">
        <f t="shared" si="39"/>
        <v>0</v>
      </c>
      <c r="F161" s="8">
        <f t="shared" si="40"/>
        <v>0.5341699999999997</v>
      </c>
      <c r="G161" s="6">
        <f t="shared" si="41"/>
        <v>0</v>
      </c>
      <c r="H161" s="4">
        <f t="shared" si="42"/>
        <v>0</v>
      </c>
      <c r="I161">
        <f t="shared" si="43"/>
        <v>0.95</v>
      </c>
      <c r="J161">
        <f t="shared" si="44"/>
        <v>0.95</v>
      </c>
      <c r="K161" s="9">
        <f t="shared" si="45"/>
        <v>0</v>
      </c>
      <c r="L161" s="2">
        <f t="shared" si="36"/>
        <v>0</v>
      </c>
      <c r="M161" s="2">
        <f t="shared" si="37"/>
        <v>0</v>
      </c>
      <c r="N161" s="9">
        <f t="shared" si="46"/>
        <v>0</v>
      </c>
    </row>
    <row r="162" spans="1:14" ht="12.75">
      <c r="A162" s="1">
        <f t="shared" si="47"/>
        <v>1.1699999999999988E-06</v>
      </c>
      <c r="B162" s="17">
        <f t="shared" si="34"/>
        <v>350.9999999999996</v>
      </c>
      <c r="C162" s="2">
        <f t="shared" si="35"/>
        <v>1151.574803149605</v>
      </c>
      <c r="D162" s="3">
        <f t="shared" si="38"/>
        <v>1.1969099999999988</v>
      </c>
      <c r="E162">
        <f t="shared" si="39"/>
        <v>0</v>
      </c>
      <c r="F162" s="8">
        <f t="shared" si="40"/>
        <v>0.5367274999999997</v>
      </c>
      <c r="G162" s="6">
        <f t="shared" si="41"/>
        <v>0</v>
      </c>
      <c r="H162" s="4">
        <f t="shared" si="42"/>
        <v>0</v>
      </c>
      <c r="I162">
        <f t="shared" si="43"/>
        <v>0.95</v>
      </c>
      <c r="J162">
        <f t="shared" si="44"/>
        <v>0.95</v>
      </c>
      <c r="K162" s="9">
        <f t="shared" si="45"/>
        <v>0</v>
      </c>
      <c r="L162" s="2">
        <f t="shared" si="36"/>
        <v>0</v>
      </c>
      <c r="M162" s="2">
        <f t="shared" si="37"/>
        <v>0</v>
      </c>
      <c r="N162" s="9">
        <f t="shared" si="46"/>
        <v>0</v>
      </c>
    </row>
    <row r="163" spans="1:14" ht="12.75">
      <c r="A163" s="1">
        <f t="shared" si="47"/>
        <v>1.1799999999999987E-06</v>
      </c>
      <c r="B163" s="17">
        <f t="shared" si="34"/>
        <v>353.9999999999996</v>
      </c>
      <c r="C163" s="2">
        <f t="shared" si="35"/>
        <v>1161.4173228346442</v>
      </c>
      <c r="D163" s="3">
        <f t="shared" si="38"/>
        <v>1.2071399999999988</v>
      </c>
      <c r="E163">
        <f t="shared" si="39"/>
        <v>0</v>
      </c>
      <c r="F163" s="8">
        <f t="shared" si="40"/>
        <v>0.5392849999999997</v>
      </c>
      <c r="G163" s="6">
        <f t="shared" si="41"/>
        <v>0</v>
      </c>
      <c r="H163" s="4">
        <f t="shared" si="42"/>
        <v>0</v>
      </c>
      <c r="I163">
        <f t="shared" si="43"/>
        <v>0.95</v>
      </c>
      <c r="J163">
        <f t="shared" si="44"/>
        <v>0.95</v>
      </c>
      <c r="K163" s="9">
        <f t="shared" si="45"/>
        <v>0</v>
      </c>
      <c r="L163" s="2">
        <f t="shared" si="36"/>
        <v>0</v>
      </c>
      <c r="M163" s="2">
        <f t="shared" si="37"/>
        <v>0</v>
      </c>
      <c r="N163" s="9">
        <f t="shared" si="46"/>
        <v>0</v>
      </c>
    </row>
    <row r="164" spans="1:14" ht="12.75">
      <c r="A164" s="1">
        <f t="shared" si="47"/>
        <v>1.1899999999999986E-06</v>
      </c>
      <c r="B164" s="17">
        <f t="shared" si="34"/>
        <v>356.99999999999955</v>
      </c>
      <c r="C164" s="2">
        <f t="shared" si="35"/>
        <v>1171.2598425196834</v>
      </c>
      <c r="D164" s="3">
        <f t="shared" si="38"/>
        <v>1.2173699999999985</v>
      </c>
      <c r="E164">
        <f t="shared" si="39"/>
        <v>0</v>
      </c>
      <c r="F164" s="8">
        <f t="shared" si="40"/>
        <v>0.5418424999999996</v>
      </c>
      <c r="G164" s="6">
        <f t="shared" si="41"/>
        <v>0</v>
      </c>
      <c r="H164" s="4">
        <f t="shared" si="42"/>
        <v>0</v>
      </c>
      <c r="I164">
        <f t="shared" si="43"/>
        <v>0.95</v>
      </c>
      <c r="J164">
        <f t="shared" si="44"/>
        <v>0.95</v>
      </c>
      <c r="K164" s="9">
        <f t="shared" si="45"/>
        <v>0</v>
      </c>
      <c r="L164" s="2">
        <f t="shared" si="36"/>
        <v>0</v>
      </c>
      <c r="M164" s="2">
        <f t="shared" si="37"/>
        <v>0</v>
      </c>
      <c r="N164" s="9">
        <f t="shared" si="46"/>
        <v>0</v>
      </c>
    </row>
    <row r="165" spans="1:14" ht="12.75">
      <c r="A165" s="1">
        <f t="shared" si="47"/>
        <v>1.1999999999999985E-06</v>
      </c>
      <c r="B165" s="17">
        <f t="shared" si="34"/>
        <v>359.99999999999955</v>
      </c>
      <c r="C165" s="2">
        <f t="shared" si="35"/>
        <v>1181.1023622047228</v>
      </c>
      <c r="D165" s="3">
        <f t="shared" si="38"/>
        <v>1.2275999999999985</v>
      </c>
      <c r="E165">
        <f t="shared" si="39"/>
        <v>0</v>
      </c>
      <c r="F165" s="8">
        <f t="shared" si="40"/>
        <v>0.5443999999999996</v>
      </c>
      <c r="G165" s="6">
        <f t="shared" si="41"/>
        <v>0</v>
      </c>
      <c r="H165" s="4">
        <f t="shared" si="42"/>
        <v>0</v>
      </c>
      <c r="I165">
        <f t="shared" si="43"/>
        <v>0.95</v>
      </c>
      <c r="J165">
        <f t="shared" si="44"/>
        <v>0.95</v>
      </c>
      <c r="K165" s="9">
        <f t="shared" si="45"/>
        <v>0</v>
      </c>
      <c r="L165" s="2">
        <f t="shared" si="36"/>
        <v>0</v>
      </c>
      <c r="M165" s="2">
        <f t="shared" si="37"/>
        <v>0</v>
      </c>
      <c r="N165" s="9">
        <f t="shared" si="46"/>
        <v>0</v>
      </c>
    </row>
    <row r="166" spans="1:14" ht="12.75">
      <c r="A166" s="1">
        <f t="shared" si="47"/>
        <v>1.2099999999999984E-06</v>
      </c>
      <c r="B166" s="17">
        <f t="shared" si="34"/>
        <v>362.9999999999995</v>
      </c>
      <c r="C166" s="2">
        <f t="shared" si="35"/>
        <v>1190.944881889762</v>
      </c>
      <c r="D166" s="3">
        <f t="shared" si="38"/>
        <v>1.2378299999999984</v>
      </c>
      <c r="E166">
        <f t="shared" si="39"/>
        <v>0</v>
      </c>
      <c r="F166" s="8">
        <f t="shared" si="40"/>
        <v>0.5469574999999995</v>
      </c>
      <c r="G166" s="6">
        <f t="shared" si="41"/>
        <v>0</v>
      </c>
      <c r="H166" s="4">
        <f t="shared" si="42"/>
        <v>0</v>
      </c>
      <c r="I166">
        <f t="shared" si="43"/>
        <v>0.95</v>
      </c>
      <c r="J166">
        <f t="shared" si="44"/>
        <v>0.95</v>
      </c>
      <c r="K166" s="9">
        <f t="shared" si="45"/>
        <v>0</v>
      </c>
      <c r="L166" s="2">
        <f t="shared" si="36"/>
        <v>0</v>
      </c>
      <c r="M166" s="2">
        <f t="shared" si="37"/>
        <v>0</v>
      </c>
      <c r="N166" s="9">
        <f t="shared" si="46"/>
        <v>0</v>
      </c>
    </row>
    <row r="167" spans="1:14" ht="12.75">
      <c r="A167" s="1">
        <f t="shared" si="47"/>
        <v>1.2199999999999983E-06</v>
      </c>
      <c r="B167" s="17">
        <f t="shared" si="34"/>
        <v>365.9999999999995</v>
      </c>
      <c r="C167" s="2">
        <f t="shared" si="35"/>
        <v>1200.7874015748014</v>
      </c>
      <c r="D167" s="3">
        <f t="shared" si="38"/>
        <v>1.2480599999999984</v>
      </c>
      <c r="E167">
        <f t="shared" si="39"/>
        <v>0</v>
      </c>
      <c r="F167" s="8">
        <f t="shared" si="40"/>
        <v>0.5495149999999995</v>
      </c>
      <c r="G167" s="6">
        <f t="shared" si="41"/>
        <v>0</v>
      </c>
      <c r="H167" s="4">
        <f t="shared" si="42"/>
        <v>0</v>
      </c>
      <c r="I167">
        <f t="shared" si="43"/>
        <v>0.95</v>
      </c>
      <c r="J167">
        <f t="shared" si="44"/>
        <v>0.95</v>
      </c>
      <c r="K167" s="9">
        <f t="shared" si="45"/>
        <v>0</v>
      </c>
      <c r="L167" s="2">
        <f t="shared" si="36"/>
        <v>0</v>
      </c>
      <c r="M167" s="2">
        <f t="shared" si="37"/>
        <v>0</v>
      </c>
      <c r="N167" s="9">
        <f t="shared" si="46"/>
        <v>0</v>
      </c>
    </row>
    <row r="168" spans="1:14" ht="12.75">
      <c r="A168" s="1">
        <f t="shared" si="47"/>
        <v>1.2299999999999982E-06</v>
      </c>
      <c r="B168" s="17">
        <f t="shared" si="34"/>
        <v>368.99999999999943</v>
      </c>
      <c r="C168" s="2">
        <f t="shared" si="35"/>
        <v>1210.6299212598406</v>
      </c>
      <c r="D168" s="3">
        <f t="shared" si="38"/>
        <v>1.2582899999999981</v>
      </c>
      <c r="E168">
        <f t="shared" si="39"/>
        <v>0</v>
      </c>
      <c r="F168" s="8">
        <f t="shared" si="40"/>
        <v>0.5520724999999995</v>
      </c>
      <c r="G168" s="6">
        <f t="shared" si="41"/>
        <v>0</v>
      </c>
      <c r="H168" s="4">
        <f t="shared" si="42"/>
        <v>0</v>
      </c>
      <c r="I168">
        <f t="shared" si="43"/>
        <v>0.95</v>
      </c>
      <c r="J168">
        <f t="shared" si="44"/>
        <v>0.95</v>
      </c>
      <c r="K168" s="9">
        <f t="shared" si="45"/>
        <v>0</v>
      </c>
      <c r="L168" s="2">
        <f t="shared" si="36"/>
        <v>0</v>
      </c>
      <c r="M168" s="2">
        <f t="shared" si="37"/>
        <v>0</v>
      </c>
      <c r="N168" s="9">
        <f t="shared" si="46"/>
        <v>0</v>
      </c>
    </row>
    <row r="169" spans="1:14" ht="12.75">
      <c r="A169" s="1">
        <f t="shared" si="47"/>
        <v>1.239999999999998E-06</v>
      </c>
      <c r="B169" s="17">
        <f t="shared" si="34"/>
        <v>371.99999999999943</v>
      </c>
      <c r="C169" s="2">
        <f t="shared" si="35"/>
        <v>1220.47244094488</v>
      </c>
      <c r="D169" s="3">
        <f t="shared" si="38"/>
        <v>1.268519999999998</v>
      </c>
      <c r="E169">
        <f t="shared" si="39"/>
        <v>0</v>
      </c>
      <c r="F169" s="8">
        <f t="shared" si="40"/>
        <v>0.5546299999999995</v>
      </c>
      <c r="G169" s="6">
        <f t="shared" si="41"/>
        <v>0</v>
      </c>
      <c r="H169" s="4">
        <f t="shared" si="42"/>
        <v>0</v>
      </c>
      <c r="I169">
        <f t="shared" si="43"/>
        <v>0.95</v>
      </c>
      <c r="J169">
        <f t="shared" si="44"/>
        <v>0.95</v>
      </c>
      <c r="K169" s="9">
        <f t="shared" si="45"/>
        <v>0</v>
      </c>
      <c r="L169" s="2">
        <f t="shared" si="36"/>
        <v>0</v>
      </c>
      <c r="M169" s="2">
        <f t="shared" si="37"/>
        <v>0</v>
      </c>
      <c r="N169" s="9">
        <f t="shared" si="46"/>
        <v>0</v>
      </c>
    </row>
    <row r="170" spans="1:14" ht="12.75">
      <c r="A170" s="1">
        <f t="shared" si="47"/>
        <v>1.249999999999998E-06</v>
      </c>
      <c r="B170" s="17">
        <f t="shared" si="34"/>
        <v>374.9999999999994</v>
      </c>
      <c r="C170" s="2">
        <f t="shared" si="35"/>
        <v>1230.3149606299191</v>
      </c>
      <c r="D170" s="3">
        <f t="shared" si="38"/>
        <v>1.278749999999998</v>
      </c>
      <c r="E170">
        <f t="shared" si="39"/>
        <v>0</v>
      </c>
      <c r="F170" s="8">
        <f t="shared" si="40"/>
        <v>0.5571874999999995</v>
      </c>
      <c r="G170" s="6">
        <f t="shared" si="41"/>
        <v>0</v>
      </c>
      <c r="H170" s="4">
        <f t="shared" si="42"/>
        <v>0</v>
      </c>
      <c r="I170">
        <f t="shared" si="43"/>
        <v>0.95</v>
      </c>
      <c r="J170">
        <f t="shared" si="44"/>
        <v>0.95</v>
      </c>
      <c r="K170" s="9">
        <f t="shared" si="45"/>
        <v>0</v>
      </c>
      <c r="L170" s="2">
        <f t="shared" si="36"/>
        <v>0</v>
      </c>
      <c r="M170" s="2">
        <f t="shared" si="37"/>
        <v>0</v>
      </c>
      <c r="N170" s="9">
        <f t="shared" si="46"/>
        <v>0</v>
      </c>
    </row>
    <row r="171" spans="1:14" ht="12.75">
      <c r="A171" s="1">
        <f t="shared" si="47"/>
        <v>1.2599999999999979E-06</v>
      </c>
      <c r="B171" s="17">
        <f t="shared" si="34"/>
        <v>377.9999999999994</v>
      </c>
      <c r="C171" s="2">
        <f t="shared" si="35"/>
        <v>1240.1574803149585</v>
      </c>
      <c r="D171" s="3">
        <f t="shared" si="38"/>
        <v>1.2889799999999978</v>
      </c>
      <c r="E171">
        <f t="shared" si="39"/>
        <v>0</v>
      </c>
      <c r="F171" s="8">
        <f t="shared" si="40"/>
        <v>0.5597449999999994</v>
      </c>
      <c r="G171" s="6">
        <f t="shared" si="41"/>
        <v>0</v>
      </c>
      <c r="H171" s="4">
        <f t="shared" si="42"/>
        <v>0</v>
      </c>
      <c r="I171">
        <f t="shared" si="43"/>
        <v>0.95</v>
      </c>
      <c r="J171">
        <f t="shared" si="44"/>
        <v>0.95</v>
      </c>
      <c r="K171" s="9">
        <f t="shared" si="45"/>
        <v>0</v>
      </c>
      <c r="L171" s="2">
        <f t="shared" si="36"/>
        <v>0</v>
      </c>
      <c r="M171" s="2">
        <f t="shared" si="37"/>
        <v>0</v>
      </c>
      <c r="N171" s="9">
        <f t="shared" si="46"/>
        <v>0</v>
      </c>
    </row>
    <row r="172" spans="1:14" ht="12.75">
      <c r="A172" s="1">
        <f t="shared" si="47"/>
        <v>1.2699999999999978E-06</v>
      </c>
      <c r="B172" s="17">
        <f t="shared" si="34"/>
        <v>380.9999999999993</v>
      </c>
      <c r="C172" s="2">
        <f t="shared" si="35"/>
        <v>1249.9999999999977</v>
      </c>
      <c r="D172" s="3">
        <f t="shared" si="38"/>
        <v>1.2992099999999978</v>
      </c>
      <c r="E172">
        <f t="shared" si="39"/>
        <v>0</v>
      </c>
      <c r="F172" s="8">
        <f t="shared" si="40"/>
        <v>0.5623024999999994</v>
      </c>
      <c r="G172" s="6">
        <f t="shared" si="41"/>
        <v>0</v>
      </c>
      <c r="H172" s="4">
        <f t="shared" si="42"/>
        <v>0</v>
      </c>
      <c r="I172">
        <f t="shared" si="43"/>
        <v>0.95</v>
      </c>
      <c r="J172">
        <f t="shared" si="44"/>
        <v>0.95</v>
      </c>
      <c r="K172" s="9">
        <f t="shared" si="45"/>
        <v>0</v>
      </c>
      <c r="L172" s="2">
        <f t="shared" si="36"/>
        <v>0</v>
      </c>
      <c r="M172" s="2">
        <f t="shared" si="37"/>
        <v>0</v>
      </c>
      <c r="N172" s="9">
        <f t="shared" si="46"/>
        <v>0</v>
      </c>
    </row>
    <row r="173" spans="1:14" ht="12.75">
      <c r="A173" s="1">
        <f t="shared" si="47"/>
        <v>1.2799999999999977E-06</v>
      </c>
      <c r="B173" s="17">
        <f t="shared" si="34"/>
        <v>383.9999999999993</v>
      </c>
      <c r="C173" s="2">
        <f t="shared" si="35"/>
        <v>1259.8425196850371</v>
      </c>
      <c r="D173" s="3">
        <f t="shared" si="38"/>
        <v>1.3094399999999977</v>
      </c>
      <c r="E173">
        <f t="shared" si="39"/>
        <v>0</v>
      </c>
      <c r="F173" s="8">
        <f t="shared" si="40"/>
        <v>0.5648599999999994</v>
      </c>
      <c r="G173" s="6">
        <f t="shared" si="41"/>
        <v>0</v>
      </c>
      <c r="H173" s="4">
        <f t="shared" si="42"/>
        <v>0</v>
      </c>
      <c r="I173">
        <f t="shared" si="43"/>
        <v>0.95</v>
      </c>
      <c r="J173">
        <f t="shared" si="44"/>
        <v>0.95</v>
      </c>
      <c r="K173" s="9">
        <f t="shared" si="45"/>
        <v>0</v>
      </c>
      <c r="L173" s="2">
        <f t="shared" si="36"/>
        <v>0</v>
      </c>
      <c r="M173" s="2">
        <f t="shared" si="37"/>
        <v>0</v>
      </c>
      <c r="N173" s="9">
        <f t="shared" si="46"/>
        <v>0</v>
      </c>
    </row>
    <row r="174" spans="1:14" ht="12.75">
      <c r="A174" s="1">
        <f t="shared" si="47"/>
        <v>1.2899999999999976E-06</v>
      </c>
      <c r="B174" s="17">
        <f t="shared" si="34"/>
        <v>386.99999999999926</v>
      </c>
      <c r="C174" s="2">
        <f t="shared" si="35"/>
        <v>1269.6850393700763</v>
      </c>
      <c r="D174" s="3">
        <f aca="true" t="shared" si="48" ref="D174:D198">A174/$B$42</f>
        <v>1.3196699999999977</v>
      </c>
      <c r="E174">
        <f aca="true" t="shared" si="49" ref="E174:E198">IF((A174&lt;=(B$42-B$40/2)),COS(C$41)*(C$27/B$42)*((-B$40/2)-(A174-B$42)),0)</f>
        <v>0</v>
      </c>
      <c r="F174" s="8">
        <f aca="true" t="shared" si="50" ref="F174:F198">COS($C$41)*(-$C$27/$B$42)*(($B$40/2)-(A174+$B$42))</f>
        <v>0.5674174999999994</v>
      </c>
      <c r="G174" s="6">
        <f aca="true" t="shared" si="51" ref="G174:G198">IF((AND(((B$40/2)&lt;A174),(A174&lt;=(B$42+B$40/2)))),COS($C$41)*($C$27/$B$42)*(($B$40/2)-(A174-$B$42)),0)</f>
        <v>0</v>
      </c>
      <c r="H174" s="4">
        <f aca="true" t="shared" si="52" ref="H174:H198">IF(A174&lt;=($B$40/2),F174,G174)</f>
        <v>0</v>
      </c>
      <c r="I174">
        <f aca="true" t="shared" si="53" ref="I174:I198">E174+$B$43</f>
        <v>0.95</v>
      </c>
      <c r="J174">
        <f aca="true" t="shared" si="54" ref="J174:J198">H174+$B$44</f>
        <v>0.95</v>
      </c>
      <c r="K174" s="9">
        <f aca="true" t="shared" si="55" ref="K174:K198">IF((A174-C$39)&lt;=B$40/2,(C$27*A174/(1+C$27)),IF(AND((B$40/2&lt;(A174-C$39)),((A174-C$39)&lt;=(B$42-B$40/2))),(C$27*B$40/2),IF(AND((B$42-B$40/2)&lt;(A174-C$39),(A174-C$39)&lt;=(B$42+B$40/2)),C$27*(B$40/2-A174+B$42)/(2-C$27),0)))</f>
        <v>0</v>
      </c>
      <c r="L174" s="2">
        <f t="shared" si="36"/>
        <v>0</v>
      </c>
      <c r="M174" s="2">
        <f t="shared" si="37"/>
        <v>0</v>
      </c>
      <c r="N174" s="9">
        <f aca="true" t="shared" si="56" ref="N174:N198">IF(A174&lt;=B$40/2,"del&lt;=dTc/2",IF(AND((B$40/2&lt;A174),(A174&lt;=(B$42-B$40/2))),"dTc/2&lt;del&lt;=(TC-dTc/2)",IF(AND((B$42-B$40/2)&lt;A174,A174&lt;=(B$42+B$40/2)),"(Tc-dTc/2)&lt;del&lt;=(Tc+dTc/2)",0)))</f>
        <v>0</v>
      </c>
    </row>
    <row r="175" spans="1:14" ht="12.75">
      <c r="A175" s="1">
        <f t="shared" si="47"/>
        <v>1.2999999999999975E-06</v>
      </c>
      <c r="B175" s="17">
        <f aca="true" t="shared" si="57" ref="B175:B198">300000000*A175</f>
        <v>389.99999999999926</v>
      </c>
      <c r="C175" s="2">
        <f aca="true" t="shared" si="58" ref="C175:C198">B175/0.3048</f>
        <v>1279.5275590551157</v>
      </c>
      <c r="D175" s="3">
        <f t="shared" si="48"/>
        <v>1.3298999999999974</v>
      </c>
      <c r="E175">
        <f t="shared" si="49"/>
        <v>0</v>
      </c>
      <c r="F175" s="8">
        <f t="shared" si="50"/>
        <v>0.5699749999999993</v>
      </c>
      <c r="G175" s="6">
        <f t="shared" si="51"/>
        <v>0</v>
      </c>
      <c r="H175" s="4">
        <f t="shared" si="52"/>
        <v>0</v>
      </c>
      <c r="I175">
        <f t="shared" si="53"/>
        <v>0.95</v>
      </c>
      <c r="J175">
        <f t="shared" si="54"/>
        <v>0.95</v>
      </c>
      <c r="K175" s="9">
        <f t="shared" si="55"/>
        <v>0</v>
      </c>
      <c r="L175" s="2">
        <f aca="true" t="shared" si="59" ref="L175:L198">300000000*K175</f>
        <v>0</v>
      </c>
      <c r="M175" s="2">
        <f aca="true" t="shared" si="60" ref="M175:M198">L175/0.3048</f>
        <v>0</v>
      </c>
      <c r="N175" s="9">
        <f t="shared" si="56"/>
        <v>0</v>
      </c>
    </row>
    <row r="176" spans="1:14" ht="12.75">
      <c r="A176" s="1">
        <f t="shared" si="47"/>
        <v>1.3099999999999974E-06</v>
      </c>
      <c r="B176" s="17">
        <f t="shared" si="57"/>
        <v>392.9999999999992</v>
      </c>
      <c r="C176" s="2">
        <f t="shared" si="58"/>
        <v>1289.370078740155</v>
      </c>
      <c r="D176" s="3">
        <f t="shared" si="48"/>
        <v>1.3401299999999974</v>
      </c>
      <c r="E176">
        <f t="shared" si="49"/>
        <v>0</v>
      </c>
      <c r="F176" s="8">
        <f t="shared" si="50"/>
        <v>0.5725324999999993</v>
      </c>
      <c r="G176" s="6">
        <f t="shared" si="51"/>
        <v>0</v>
      </c>
      <c r="H176" s="4">
        <f t="shared" si="52"/>
        <v>0</v>
      </c>
      <c r="I176">
        <f t="shared" si="53"/>
        <v>0.95</v>
      </c>
      <c r="J176">
        <f t="shared" si="54"/>
        <v>0.95</v>
      </c>
      <c r="K176" s="9">
        <f t="shared" si="55"/>
        <v>0</v>
      </c>
      <c r="L176" s="2">
        <f t="shared" si="59"/>
        <v>0</v>
      </c>
      <c r="M176" s="2">
        <f t="shared" si="60"/>
        <v>0</v>
      </c>
      <c r="N176" s="9">
        <f t="shared" si="56"/>
        <v>0</v>
      </c>
    </row>
    <row r="177" spans="1:14" ht="12.75">
      <c r="A177" s="1">
        <f t="shared" si="47"/>
        <v>1.3199999999999973E-06</v>
      </c>
      <c r="B177" s="17">
        <f t="shared" si="57"/>
        <v>395.9999999999992</v>
      </c>
      <c r="C177" s="2">
        <f t="shared" si="58"/>
        <v>1299.212598425194</v>
      </c>
      <c r="D177" s="3">
        <f t="shared" si="48"/>
        <v>1.3503599999999973</v>
      </c>
      <c r="E177">
        <f t="shared" si="49"/>
        <v>0</v>
      </c>
      <c r="F177" s="8">
        <f t="shared" si="50"/>
        <v>0.5750899999999993</v>
      </c>
      <c r="G177" s="6">
        <f t="shared" si="51"/>
        <v>0</v>
      </c>
      <c r="H177" s="4">
        <f t="shared" si="52"/>
        <v>0</v>
      </c>
      <c r="I177">
        <f t="shared" si="53"/>
        <v>0.95</v>
      </c>
      <c r="J177">
        <f t="shared" si="54"/>
        <v>0.95</v>
      </c>
      <c r="K177" s="9">
        <f t="shared" si="55"/>
        <v>0</v>
      </c>
      <c r="L177" s="2">
        <f t="shared" si="59"/>
        <v>0</v>
      </c>
      <c r="M177" s="2">
        <f t="shared" si="60"/>
        <v>0</v>
      </c>
      <c r="N177" s="9">
        <f t="shared" si="56"/>
        <v>0</v>
      </c>
    </row>
    <row r="178" spans="1:14" ht="12.75">
      <c r="A178" s="1">
        <f t="shared" si="47"/>
        <v>1.3299999999999972E-06</v>
      </c>
      <c r="B178" s="17">
        <f t="shared" si="57"/>
        <v>398.99999999999915</v>
      </c>
      <c r="C178" s="2">
        <f t="shared" si="58"/>
        <v>1309.0551181102333</v>
      </c>
      <c r="D178" s="3">
        <f t="shared" si="48"/>
        <v>1.3605899999999973</v>
      </c>
      <c r="E178">
        <f t="shared" si="49"/>
        <v>0</v>
      </c>
      <c r="F178" s="8">
        <f t="shared" si="50"/>
        <v>0.5776474999999993</v>
      </c>
      <c r="G178" s="6">
        <f t="shared" si="51"/>
        <v>0</v>
      </c>
      <c r="H178" s="4">
        <f t="shared" si="52"/>
        <v>0</v>
      </c>
      <c r="I178">
        <f t="shared" si="53"/>
        <v>0.95</v>
      </c>
      <c r="J178">
        <f t="shared" si="54"/>
        <v>0.95</v>
      </c>
      <c r="K178" s="9">
        <f t="shared" si="55"/>
        <v>0</v>
      </c>
      <c r="L178" s="2">
        <f t="shared" si="59"/>
        <v>0</v>
      </c>
      <c r="M178" s="2">
        <f t="shared" si="60"/>
        <v>0</v>
      </c>
      <c r="N178" s="9">
        <f t="shared" si="56"/>
        <v>0</v>
      </c>
    </row>
    <row r="179" spans="1:14" ht="12.75">
      <c r="A179" s="1">
        <f t="shared" si="47"/>
        <v>1.3399999999999971E-06</v>
      </c>
      <c r="B179" s="17">
        <f t="shared" si="57"/>
        <v>401.99999999999915</v>
      </c>
      <c r="C179" s="2">
        <f t="shared" si="58"/>
        <v>1318.8976377952727</v>
      </c>
      <c r="D179" s="3">
        <f t="shared" si="48"/>
        <v>1.370819999999997</v>
      </c>
      <c r="E179">
        <f t="shared" si="49"/>
        <v>0</v>
      </c>
      <c r="F179" s="8">
        <f t="shared" si="50"/>
        <v>0.5802049999999992</v>
      </c>
      <c r="G179" s="6">
        <f t="shared" si="51"/>
        <v>0</v>
      </c>
      <c r="H179" s="4">
        <f t="shared" si="52"/>
        <v>0</v>
      </c>
      <c r="I179">
        <f t="shared" si="53"/>
        <v>0.95</v>
      </c>
      <c r="J179">
        <f t="shared" si="54"/>
        <v>0.95</v>
      </c>
      <c r="K179" s="9">
        <f t="shared" si="55"/>
        <v>0</v>
      </c>
      <c r="L179" s="2">
        <f t="shared" si="59"/>
        <v>0</v>
      </c>
      <c r="M179" s="2">
        <f t="shared" si="60"/>
        <v>0</v>
      </c>
      <c r="N179" s="9">
        <f t="shared" si="56"/>
        <v>0</v>
      </c>
    </row>
    <row r="180" spans="1:14" ht="12.75">
      <c r="A180" s="1">
        <f t="shared" si="47"/>
        <v>1.349999999999997E-06</v>
      </c>
      <c r="B180" s="17">
        <f t="shared" si="57"/>
        <v>404.9999999999991</v>
      </c>
      <c r="C180" s="2">
        <f t="shared" si="58"/>
        <v>1328.7401574803118</v>
      </c>
      <c r="D180" s="3">
        <f t="shared" si="48"/>
        <v>1.381049999999997</v>
      </c>
      <c r="E180">
        <f t="shared" si="49"/>
        <v>0</v>
      </c>
      <c r="F180" s="8">
        <f t="shared" si="50"/>
        <v>0.5827624999999992</v>
      </c>
      <c r="G180" s="6">
        <f t="shared" si="51"/>
        <v>0</v>
      </c>
      <c r="H180" s="4">
        <f t="shared" si="52"/>
        <v>0</v>
      </c>
      <c r="I180">
        <f t="shared" si="53"/>
        <v>0.95</v>
      </c>
      <c r="J180">
        <f t="shared" si="54"/>
        <v>0.95</v>
      </c>
      <c r="K180" s="9">
        <f t="shared" si="55"/>
        <v>0</v>
      </c>
      <c r="L180" s="2">
        <f t="shared" si="59"/>
        <v>0</v>
      </c>
      <c r="M180" s="2">
        <f t="shared" si="60"/>
        <v>0</v>
      </c>
      <c r="N180" s="9">
        <f t="shared" si="56"/>
        <v>0</v>
      </c>
    </row>
    <row r="181" spans="1:14" ht="12.75">
      <c r="A181" s="1">
        <f t="shared" si="47"/>
        <v>1.359999999999997E-06</v>
      </c>
      <c r="B181" s="17">
        <f t="shared" si="57"/>
        <v>407.9999999999991</v>
      </c>
      <c r="C181" s="2">
        <f t="shared" si="58"/>
        <v>1338.5826771653512</v>
      </c>
      <c r="D181" s="3">
        <f t="shared" si="48"/>
        <v>1.391279999999997</v>
      </c>
      <c r="E181">
        <f t="shared" si="49"/>
        <v>0</v>
      </c>
      <c r="F181" s="8">
        <f t="shared" si="50"/>
        <v>0.5853199999999992</v>
      </c>
      <c r="G181" s="6">
        <f t="shared" si="51"/>
        <v>0</v>
      </c>
      <c r="H181" s="4">
        <f t="shared" si="52"/>
        <v>0</v>
      </c>
      <c r="I181">
        <f t="shared" si="53"/>
        <v>0.95</v>
      </c>
      <c r="J181">
        <f t="shared" si="54"/>
        <v>0.95</v>
      </c>
      <c r="K181" s="9">
        <f t="shared" si="55"/>
        <v>0</v>
      </c>
      <c r="L181" s="2">
        <f t="shared" si="59"/>
        <v>0</v>
      </c>
      <c r="M181" s="2">
        <f t="shared" si="60"/>
        <v>0</v>
      </c>
      <c r="N181" s="9">
        <f t="shared" si="56"/>
        <v>0</v>
      </c>
    </row>
    <row r="182" spans="1:14" ht="12.75">
      <c r="A182" s="1">
        <f t="shared" si="47"/>
        <v>1.3699999999999968E-06</v>
      </c>
      <c r="B182" s="17">
        <f t="shared" si="57"/>
        <v>410.99999999999903</v>
      </c>
      <c r="C182" s="2">
        <f t="shared" si="58"/>
        <v>1348.4251968503904</v>
      </c>
      <c r="D182" s="3">
        <f t="shared" si="48"/>
        <v>1.401509999999997</v>
      </c>
      <c r="E182">
        <f t="shared" si="49"/>
        <v>0</v>
      </c>
      <c r="F182" s="8">
        <f t="shared" si="50"/>
        <v>0.5878774999999992</v>
      </c>
      <c r="G182" s="6">
        <f t="shared" si="51"/>
        <v>0</v>
      </c>
      <c r="H182" s="4">
        <f t="shared" si="52"/>
        <v>0</v>
      </c>
      <c r="I182">
        <f t="shared" si="53"/>
        <v>0.95</v>
      </c>
      <c r="J182">
        <f t="shared" si="54"/>
        <v>0.95</v>
      </c>
      <c r="K182" s="9">
        <f t="shared" si="55"/>
        <v>0</v>
      </c>
      <c r="L182" s="2">
        <f t="shared" si="59"/>
        <v>0</v>
      </c>
      <c r="M182" s="2">
        <f t="shared" si="60"/>
        <v>0</v>
      </c>
      <c r="N182" s="9">
        <f t="shared" si="56"/>
        <v>0</v>
      </c>
    </row>
    <row r="183" spans="1:14" ht="12.75">
      <c r="A183" s="1">
        <f t="shared" si="47"/>
        <v>1.3799999999999967E-06</v>
      </c>
      <c r="B183" s="17">
        <f t="shared" si="57"/>
        <v>413.99999999999903</v>
      </c>
      <c r="C183" s="2">
        <f t="shared" si="58"/>
        <v>1358.2677165354298</v>
      </c>
      <c r="D183" s="3">
        <f t="shared" si="48"/>
        <v>1.4117399999999967</v>
      </c>
      <c r="E183">
        <f t="shared" si="49"/>
        <v>0</v>
      </c>
      <c r="F183" s="8">
        <f t="shared" si="50"/>
        <v>0.5904349999999992</v>
      </c>
      <c r="G183" s="6">
        <f t="shared" si="51"/>
        <v>0</v>
      </c>
      <c r="H183" s="4">
        <f t="shared" si="52"/>
        <v>0</v>
      </c>
      <c r="I183">
        <f t="shared" si="53"/>
        <v>0.95</v>
      </c>
      <c r="J183">
        <f t="shared" si="54"/>
        <v>0.95</v>
      </c>
      <c r="K183" s="9">
        <f t="shared" si="55"/>
        <v>0</v>
      </c>
      <c r="L183" s="2">
        <f t="shared" si="59"/>
        <v>0</v>
      </c>
      <c r="M183" s="2">
        <f t="shared" si="60"/>
        <v>0</v>
      </c>
      <c r="N183" s="9">
        <f t="shared" si="56"/>
        <v>0</v>
      </c>
    </row>
    <row r="184" spans="1:14" ht="12.75">
      <c r="A184" s="1">
        <f t="shared" si="47"/>
        <v>1.3899999999999966E-06</v>
      </c>
      <c r="B184" s="17">
        <f t="shared" si="57"/>
        <v>416.999999999999</v>
      </c>
      <c r="C184" s="2">
        <f t="shared" si="58"/>
        <v>1368.110236220469</v>
      </c>
      <c r="D184" s="3">
        <f t="shared" si="48"/>
        <v>1.4219699999999966</v>
      </c>
      <c r="E184">
        <f t="shared" si="49"/>
        <v>0</v>
      </c>
      <c r="F184" s="8">
        <f t="shared" si="50"/>
        <v>0.5929924999999991</v>
      </c>
      <c r="G184" s="6">
        <f t="shared" si="51"/>
        <v>0</v>
      </c>
      <c r="H184" s="4">
        <f t="shared" si="52"/>
        <v>0</v>
      </c>
      <c r="I184">
        <f t="shared" si="53"/>
        <v>0.95</v>
      </c>
      <c r="J184">
        <f t="shared" si="54"/>
        <v>0.95</v>
      </c>
      <c r="K184" s="9">
        <f t="shared" si="55"/>
        <v>0</v>
      </c>
      <c r="L184" s="2">
        <f t="shared" si="59"/>
        <v>0</v>
      </c>
      <c r="M184" s="2">
        <f t="shared" si="60"/>
        <v>0</v>
      </c>
      <c r="N184" s="9">
        <f t="shared" si="56"/>
        <v>0</v>
      </c>
    </row>
    <row r="185" spans="1:14" ht="12.75">
      <c r="A185" s="1">
        <f t="shared" si="47"/>
        <v>1.3999999999999965E-06</v>
      </c>
      <c r="B185" s="17">
        <f t="shared" si="57"/>
        <v>419.999999999999</v>
      </c>
      <c r="C185" s="2">
        <f t="shared" si="58"/>
        <v>1377.9527559055084</v>
      </c>
      <c r="D185" s="3">
        <f t="shared" si="48"/>
        <v>1.4321999999999966</v>
      </c>
      <c r="E185">
        <f t="shared" si="49"/>
        <v>0</v>
      </c>
      <c r="F185" s="8">
        <f t="shared" si="50"/>
        <v>0.5955499999999991</v>
      </c>
      <c r="G185" s="6">
        <f t="shared" si="51"/>
        <v>0</v>
      </c>
      <c r="H185" s="4">
        <f t="shared" si="52"/>
        <v>0</v>
      </c>
      <c r="I185">
        <f t="shared" si="53"/>
        <v>0.95</v>
      </c>
      <c r="J185">
        <f t="shared" si="54"/>
        <v>0.95</v>
      </c>
      <c r="K185" s="9">
        <f t="shared" si="55"/>
        <v>0</v>
      </c>
      <c r="L185" s="2">
        <f t="shared" si="59"/>
        <v>0</v>
      </c>
      <c r="M185" s="2">
        <f t="shared" si="60"/>
        <v>0</v>
      </c>
      <c r="N185" s="9">
        <f t="shared" si="56"/>
        <v>0</v>
      </c>
    </row>
    <row r="186" spans="1:14" ht="12.75">
      <c r="A186" s="1">
        <f t="shared" si="47"/>
        <v>1.4099999999999965E-06</v>
      </c>
      <c r="B186" s="17">
        <f t="shared" si="57"/>
        <v>422.9999999999989</v>
      </c>
      <c r="C186" s="2">
        <f t="shared" si="58"/>
        <v>1387.7952755905476</v>
      </c>
      <c r="D186" s="3">
        <f t="shared" si="48"/>
        <v>1.4424299999999963</v>
      </c>
      <c r="E186">
        <f t="shared" si="49"/>
        <v>0</v>
      </c>
      <c r="F186" s="8">
        <f t="shared" si="50"/>
        <v>0.598107499999999</v>
      </c>
      <c r="G186" s="6">
        <f t="shared" si="51"/>
        <v>0</v>
      </c>
      <c r="H186" s="4">
        <f t="shared" si="52"/>
        <v>0</v>
      </c>
      <c r="I186">
        <f t="shared" si="53"/>
        <v>0.95</v>
      </c>
      <c r="J186">
        <f t="shared" si="54"/>
        <v>0.95</v>
      </c>
      <c r="K186" s="9">
        <f t="shared" si="55"/>
        <v>0</v>
      </c>
      <c r="L186" s="2">
        <f t="shared" si="59"/>
        <v>0</v>
      </c>
      <c r="M186" s="2">
        <f t="shared" si="60"/>
        <v>0</v>
      </c>
      <c r="N186" s="9">
        <f t="shared" si="56"/>
        <v>0</v>
      </c>
    </row>
    <row r="187" spans="1:14" ht="12.75">
      <c r="A187" s="1">
        <f t="shared" si="47"/>
        <v>1.4199999999999964E-06</v>
      </c>
      <c r="B187" s="17">
        <f t="shared" si="57"/>
        <v>425.9999999999989</v>
      </c>
      <c r="C187" s="2">
        <f t="shared" si="58"/>
        <v>1397.637795275587</v>
      </c>
      <c r="D187" s="3">
        <f t="shared" si="48"/>
        <v>1.4526599999999963</v>
      </c>
      <c r="E187">
        <f t="shared" si="49"/>
        <v>0</v>
      </c>
      <c r="F187" s="8">
        <f t="shared" si="50"/>
        <v>0.600664999999999</v>
      </c>
      <c r="G187" s="6">
        <f t="shared" si="51"/>
        <v>0</v>
      </c>
      <c r="H187" s="4">
        <f t="shared" si="52"/>
        <v>0</v>
      </c>
      <c r="I187">
        <f t="shared" si="53"/>
        <v>0.95</v>
      </c>
      <c r="J187">
        <f t="shared" si="54"/>
        <v>0.95</v>
      </c>
      <c r="K187" s="9">
        <f t="shared" si="55"/>
        <v>0</v>
      </c>
      <c r="L187" s="2">
        <f t="shared" si="59"/>
        <v>0</v>
      </c>
      <c r="M187" s="2">
        <f t="shared" si="60"/>
        <v>0</v>
      </c>
      <c r="N187" s="9">
        <f t="shared" si="56"/>
        <v>0</v>
      </c>
    </row>
    <row r="188" spans="1:14" ht="12.75">
      <c r="A188" s="1">
        <f t="shared" si="47"/>
        <v>1.4299999999999963E-06</v>
      </c>
      <c r="B188" s="17">
        <f t="shared" si="57"/>
        <v>428.99999999999886</v>
      </c>
      <c r="C188" s="2">
        <f t="shared" si="58"/>
        <v>1407.4803149606262</v>
      </c>
      <c r="D188" s="3">
        <f t="shared" si="48"/>
        <v>1.4628899999999962</v>
      </c>
      <c r="E188">
        <f t="shared" si="49"/>
        <v>0</v>
      </c>
      <c r="F188" s="8">
        <f t="shared" si="50"/>
        <v>0.603222499999999</v>
      </c>
      <c r="G188" s="6">
        <f t="shared" si="51"/>
        <v>0</v>
      </c>
      <c r="H188" s="4">
        <f t="shared" si="52"/>
        <v>0</v>
      </c>
      <c r="I188">
        <f t="shared" si="53"/>
        <v>0.95</v>
      </c>
      <c r="J188">
        <f t="shared" si="54"/>
        <v>0.95</v>
      </c>
      <c r="K188" s="9">
        <f t="shared" si="55"/>
        <v>0</v>
      </c>
      <c r="L188" s="2">
        <f t="shared" si="59"/>
        <v>0</v>
      </c>
      <c r="M188" s="2">
        <f t="shared" si="60"/>
        <v>0</v>
      </c>
      <c r="N188" s="9">
        <f t="shared" si="56"/>
        <v>0</v>
      </c>
    </row>
    <row r="189" spans="1:14" ht="12.75">
      <c r="A189" s="1">
        <f t="shared" si="47"/>
        <v>1.4399999999999962E-06</v>
      </c>
      <c r="B189" s="17">
        <f t="shared" si="57"/>
        <v>431.99999999999886</v>
      </c>
      <c r="C189" s="2">
        <f t="shared" si="58"/>
        <v>1417.3228346456656</v>
      </c>
      <c r="D189" s="3">
        <f t="shared" si="48"/>
        <v>1.4731199999999962</v>
      </c>
      <c r="E189">
        <f t="shared" si="49"/>
        <v>0</v>
      </c>
      <c r="F189" s="8">
        <f t="shared" si="50"/>
        <v>0.605779999999999</v>
      </c>
      <c r="G189" s="6">
        <f t="shared" si="51"/>
        <v>0</v>
      </c>
      <c r="H189" s="4">
        <f t="shared" si="52"/>
        <v>0</v>
      </c>
      <c r="I189">
        <f t="shared" si="53"/>
        <v>0.95</v>
      </c>
      <c r="J189">
        <f t="shared" si="54"/>
        <v>0.95</v>
      </c>
      <c r="K189" s="9">
        <f t="shared" si="55"/>
        <v>0</v>
      </c>
      <c r="L189" s="2">
        <f t="shared" si="59"/>
        <v>0</v>
      </c>
      <c r="M189" s="2">
        <f t="shared" si="60"/>
        <v>0</v>
      </c>
      <c r="N189" s="9">
        <f t="shared" si="56"/>
        <v>0</v>
      </c>
    </row>
    <row r="190" spans="1:14" ht="12.75">
      <c r="A190" s="1">
        <f t="shared" si="47"/>
        <v>1.449999999999996E-06</v>
      </c>
      <c r="B190" s="17">
        <f t="shared" si="57"/>
        <v>434.9999999999988</v>
      </c>
      <c r="C190" s="2">
        <f t="shared" si="58"/>
        <v>1427.1653543307048</v>
      </c>
      <c r="D190" s="3">
        <f t="shared" si="48"/>
        <v>1.483349999999996</v>
      </c>
      <c r="E190">
        <f t="shared" si="49"/>
        <v>0</v>
      </c>
      <c r="F190" s="8">
        <f t="shared" si="50"/>
        <v>0.608337499999999</v>
      </c>
      <c r="G190" s="6">
        <f t="shared" si="51"/>
        <v>0</v>
      </c>
      <c r="H190" s="4">
        <f t="shared" si="52"/>
        <v>0</v>
      </c>
      <c r="I190">
        <f t="shared" si="53"/>
        <v>0.95</v>
      </c>
      <c r="J190">
        <f t="shared" si="54"/>
        <v>0.95</v>
      </c>
      <c r="K190" s="9">
        <f t="shared" si="55"/>
        <v>0</v>
      </c>
      <c r="L190" s="2">
        <f t="shared" si="59"/>
        <v>0</v>
      </c>
      <c r="M190" s="2">
        <f t="shared" si="60"/>
        <v>0</v>
      </c>
      <c r="N190" s="9">
        <f t="shared" si="56"/>
        <v>0</v>
      </c>
    </row>
    <row r="191" spans="1:14" ht="12.75">
      <c r="A191" s="1">
        <f t="shared" si="47"/>
        <v>1.459999999999996E-06</v>
      </c>
      <c r="B191" s="17">
        <f t="shared" si="57"/>
        <v>437.9999999999988</v>
      </c>
      <c r="C191" s="2">
        <f t="shared" si="58"/>
        <v>1437.007874015744</v>
      </c>
      <c r="D191" s="3">
        <f t="shared" si="48"/>
        <v>1.493579999999996</v>
      </c>
      <c r="E191">
        <f t="shared" si="49"/>
        <v>0</v>
      </c>
      <c r="F191" s="8">
        <f t="shared" si="50"/>
        <v>0.610894999999999</v>
      </c>
      <c r="G191" s="6">
        <f t="shared" si="51"/>
        <v>0</v>
      </c>
      <c r="H191" s="4">
        <f t="shared" si="52"/>
        <v>0</v>
      </c>
      <c r="I191">
        <f t="shared" si="53"/>
        <v>0.95</v>
      </c>
      <c r="J191">
        <f t="shared" si="54"/>
        <v>0.95</v>
      </c>
      <c r="K191" s="9">
        <f t="shared" si="55"/>
        <v>0</v>
      </c>
      <c r="L191" s="2">
        <f t="shared" si="59"/>
        <v>0</v>
      </c>
      <c r="M191" s="2">
        <f t="shared" si="60"/>
        <v>0</v>
      </c>
      <c r="N191" s="9">
        <f t="shared" si="56"/>
        <v>0</v>
      </c>
    </row>
    <row r="192" spans="1:14" ht="12.75">
      <c r="A192" s="1">
        <f t="shared" si="47"/>
        <v>1.4699999999999959E-06</v>
      </c>
      <c r="B192" s="17">
        <f t="shared" si="57"/>
        <v>440.99999999999875</v>
      </c>
      <c r="C192" s="2">
        <f t="shared" si="58"/>
        <v>1446.8503937007831</v>
      </c>
      <c r="D192" s="3">
        <f t="shared" si="48"/>
        <v>1.5038099999999959</v>
      </c>
      <c r="E192">
        <f t="shared" si="49"/>
        <v>0</v>
      </c>
      <c r="F192" s="8">
        <f t="shared" si="50"/>
        <v>0.613452499999999</v>
      </c>
      <c r="G192" s="6">
        <f t="shared" si="51"/>
        <v>0</v>
      </c>
      <c r="H192" s="4">
        <f t="shared" si="52"/>
        <v>0</v>
      </c>
      <c r="I192">
        <f t="shared" si="53"/>
        <v>0.95</v>
      </c>
      <c r="J192">
        <f t="shared" si="54"/>
        <v>0.95</v>
      </c>
      <c r="K192" s="9">
        <f t="shared" si="55"/>
        <v>0</v>
      </c>
      <c r="L192" s="2">
        <f t="shared" si="59"/>
        <v>0</v>
      </c>
      <c r="M192" s="2">
        <f t="shared" si="60"/>
        <v>0</v>
      </c>
      <c r="N192" s="9">
        <f t="shared" si="56"/>
        <v>0</v>
      </c>
    </row>
    <row r="193" spans="1:14" ht="12.75">
      <c r="A193" s="1">
        <f t="shared" si="47"/>
        <v>1.4799999999999958E-06</v>
      </c>
      <c r="B193" s="17">
        <f t="shared" si="57"/>
        <v>443.99999999999875</v>
      </c>
      <c r="C193" s="2">
        <f t="shared" si="58"/>
        <v>1456.6929133858225</v>
      </c>
      <c r="D193" s="3">
        <f t="shared" si="48"/>
        <v>1.5140399999999958</v>
      </c>
      <c r="E193">
        <f t="shared" si="49"/>
        <v>0</v>
      </c>
      <c r="F193" s="8">
        <f t="shared" si="50"/>
        <v>0.616009999999999</v>
      </c>
      <c r="G193" s="6">
        <f t="shared" si="51"/>
        <v>0</v>
      </c>
      <c r="H193" s="4">
        <f t="shared" si="52"/>
        <v>0</v>
      </c>
      <c r="I193">
        <f t="shared" si="53"/>
        <v>0.95</v>
      </c>
      <c r="J193">
        <f t="shared" si="54"/>
        <v>0.95</v>
      </c>
      <c r="K193" s="9">
        <f t="shared" si="55"/>
        <v>0</v>
      </c>
      <c r="L193" s="2">
        <f t="shared" si="59"/>
        <v>0</v>
      </c>
      <c r="M193" s="2">
        <f t="shared" si="60"/>
        <v>0</v>
      </c>
      <c r="N193" s="9">
        <f t="shared" si="56"/>
        <v>0</v>
      </c>
    </row>
    <row r="194" spans="1:14" ht="12.75">
      <c r="A194" s="1">
        <f t="shared" si="47"/>
        <v>1.4899999999999957E-06</v>
      </c>
      <c r="B194" s="17">
        <f t="shared" si="57"/>
        <v>446.9999999999987</v>
      </c>
      <c r="C194" s="2">
        <f t="shared" si="58"/>
        <v>1466.5354330708617</v>
      </c>
      <c r="D194" s="3">
        <f t="shared" si="48"/>
        <v>1.5242699999999956</v>
      </c>
      <c r="E194">
        <f t="shared" si="49"/>
        <v>0</v>
      </c>
      <c r="F194" s="8">
        <f t="shared" si="50"/>
        <v>0.6185674999999988</v>
      </c>
      <c r="G194" s="6">
        <f t="shared" si="51"/>
        <v>0</v>
      </c>
      <c r="H194" s="4">
        <f t="shared" si="52"/>
        <v>0</v>
      </c>
      <c r="I194">
        <f t="shared" si="53"/>
        <v>0.95</v>
      </c>
      <c r="J194">
        <f t="shared" si="54"/>
        <v>0.95</v>
      </c>
      <c r="K194" s="9">
        <f t="shared" si="55"/>
        <v>0</v>
      </c>
      <c r="L194" s="2">
        <f t="shared" si="59"/>
        <v>0</v>
      </c>
      <c r="M194" s="2">
        <f t="shared" si="60"/>
        <v>0</v>
      </c>
      <c r="N194" s="9">
        <f t="shared" si="56"/>
        <v>0</v>
      </c>
    </row>
    <row r="195" spans="1:14" ht="12.75">
      <c r="A195" s="1">
        <f t="shared" si="47"/>
        <v>1.4999999999999956E-06</v>
      </c>
      <c r="B195" s="17">
        <f t="shared" si="57"/>
        <v>449.9999999999987</v>
      </c>
      <c r="C195" s="2">
        <f t="shared" si="58"/>
        <v>1476.377952755901</v>
      </c>
      <c r="D195" s="3">
        <f t="shared" si="48"/>
        <v>1.5344999999999955</v>
      </c>
      <c r="E195">
        <f t="shared" si="49"/>
        <v>0</v>
      </c>
      <c r="F195" s="8">
        <f t="shared" si="50"/>
        <v>0.6211249999999988</v>
      </c>
      <c r="G195" s="6">
        <f t="shared" si="51"/>
        <v>0</v>
      </c>
      <c r="H195" s="4">
        <f t="shared" si="52"/>
        <v>0</v>
      </c>
      <c r="I195">
        <f t="shared" si="53"/>
        <v>0.95</v>
      </c>
      <c r="J195">
        <f t="shared" si="54"/>
        <v>0.95</v>
      </c>
      <c r="K195" s="9">
        <f t="shared" si="55"/>
        <v>0</v>
      </c>
      <c r="L195" s="2">
        <f t="shared" si="59"/>
        <v>0</v>
      </c>
      <c r="M195" s="2">
        <f t="shared" si="60"/>
        <v>0</v>
      </c>
      <c r="N195" s="9">
        <f t="shared" si="56"/>
        <v>0</v>
      </c>
    </row>
    <row r="196" spans="1:14" ht="12.75">
      <c r="A196" s="1">
        <f t="shared" si="47"/>
        <v>1.5099999999999955E-06</v>
      </c>
      <c r="B196" s="17">
        <f t="shared" si="57"/>
        <v>452.99999999999864</v>
      </c>
      <c r="C196" s="2">
        <f t="shared" si="58"/>
        <v>1486.2204724409403</v>
      </c>
      <c r="D196" s="3">
        <f t="shared" si="48"/>
        <v>1.5447299999999955</v>
      </c>
      <c r="E196">
        <f t="shared" si="49"/>
        <v>0</v>
      </c>
      <c r="F196" s="8">
        <f t="shared" si="50"/>
        <v>0.6236824999999988</v>
      </c>
      <c r="G196" s="6">
        <f t="shared" si="51"/>
        <v>0</v>
      </c>
      <c r="H196" s="4">
        <f t="shared" si="52"/>
        <v>0</v>
      </c>
      <c r="I196">
        <f t="shared" si="53"/>
        <v>0.95</v>
      </c>
      <c r="J196">
        <f t="shared" si="54"/>
        <v>0.95</v>
      </c>
      <c r="K196" s="9">
        <f t="shared" si="55"/>
        <v>0</v>
      </c>
      <c r="L196" s="2">
        <f t="shared" si="59"/>
        <v>0</v>
      </c>
      <c r="M196" s="2">
        <f t="shared" si="60"/>
        <v>0</v>
      </c>
      <c r="N196" s="9">
        <f t="shared" si="56"/>
        <v>0</v>
      </c>
    </row>
    <row r="197" spans="1:14" ht="12.75">
      <c r="A197" s="1">
        <f t="shared" si="47"/>
        <v>1.5199999999999954E-06</v>
      </c>
      <c r="B197" s="17">
        <f t="shared" si="57"/>
        <v>455.99999999999864</v>
      </c>
      <c r="C197" s="2">
        <f t="shared" si="58"/>
        <v>1496.0629921259797</v>
      </c>
      <c r="D197" s="3">
        <f t="shared" si="48"/>
        <v>1.5549599999999955</v>
      </c>
      <c r="E197">
        <f t="shared" si="49"/>
        <v>0</v>
      </c>
      <c r="F197" s="8">
        <f t="shared" si="50"/>
        <v>0.6262399999999988</v>
      </c>
      <c r="G197" s="6">
        <f t="shared" si="51"/>
        <v>0</v>
      </c>
      <c r="H197" s="4">
        <f t="shared" si="52"/>
        <v>0</v>
      </c>
      <c r="I197">
        <f t="shared" si="53"/>
        <v>0.95</v>
      </c>
      <c r="J197">
        <f t="shared" si="54"/>
        <v>0.95</v>
      </c>
      <c r="K197" s="9">
        <f t="shared" si="55"/>
        <v>0</v>
      </c>
      <c r="L197" s="2">
        <f t="shared" si="59"/>
        <v>0</v>
      </c>
      <c r="M197" s="2">
        <f t="shared" si="60"/>
        <v>0</v>
      </c>
      <c r="N197" s="9">
        <f t="shared" si="56"/>
        <v>0</v>
      </c>
    </row>
    <row r="198" spans="1:14" ht="12.75">
      <c r="A198" s="1">
        <f t="shared" si="47"/>
        <v>1.5299999999999953E-06</v>
      </c>
      <c r="B198" s="17">
        <f t="shared" si="57"/>
        <v>458.9999999999986</v>
      </c>
      <c r="C198" s="2">
        <f t="shared" si="58"/>
        <v>1505.9055118110189</v>
      </c>
      <c r="D198" s="3">
        <f t="shared" si="48"/>
        <v>1.5651899999999952</v>
      </c>
      <c r="E198">
        <f t="shared" si="49"/>
        <v>0</v>
      </c>
      <c r="F198" s="8">
        <f t="shared" si="50"/>
        <v>0.6287974999999988</v>
      </c>
      <c r="G198" s="6">
        <f t="shared" si="51"/>
        <v>0</v>
      </c>
      <c r="H198" s="4">
        <f t="shared" si="52"/>
        <v>0</v>
      </c>
      <c r="I198">
        <f t="shared" si="53"/>
        <v>0.95</v>
      </c>
      <c r="J198">
        <f t="shared" si="54"/>
        <v>0.95</v>
      </c>
      <c r="K198" s="9">
        <f t="shared" si="55"/>
        <v>0</v>
      </c>
      <c r="L198" s="2">
        <f t="shared" si="59"/>
        <v>0</v>
      </c>
      <c r="M198" s="2">
        <f t="shared" si="60"/>
        <v>0</v>
      </c>
      <c r="N198" s="9">
        <f t="shared" si="56"/>
        <v>0</v>
      </c>
    </row>
    <row r="199" spans="1:11" ht="12.75">
      <c r="A199" s="1"/>
      <c r="C199" s="2"/>
      <c r="D199" s="3"/>
      <c r="K199" s="9"/>
    </row>
    <row r="200" spans="1:4" ht="12.75">
      <c r="A200" s="1"/>
      <c r="C200" s="2"/>
      <c r="D200" s="3"/>
    </row>
    <row r="201" spans="1:4" ht="12.75">
      <c r="A201" s="1"/>
      <c r="C201" s="2"/>
      <c r="D201" s="3"/>
    </row>
    <row r="202" spans="1:4" ht="12.75">
      <c r="A202" s="1"/>
      <c r="C202" s="2"/>
      <c r="D202" s="3"/>
    </row>
    <row r="203" spans="1:4" ht="12.75">
      <c r="A203" s="1"/>
      <c r="C203" s="2"/>
      <c r="D203" s="3"/>
    </row>
    <row r="204" spans="1:4" ht="12.75">
      <c r="A204" s="1"/>
      <c r="C204" s="2"/>
      <c r="D204" s="3"/>
    </row>
    <row r="205" spans="1:4" ht="12.75">
      <c r="A205" s="1"/>
      <c r="C205" s="2"/>
      <c r="D205" s="3"/>
    </row>
    <row r="206" spans="1:4" ht="12.75">
      <c r="A206" s="1"/>
      <c r="C206" s="2"/>
      <c r="D206" s="3"/>
    </row>
    <row r="207" spans="1:4" ht="12.75">
      <c r="A207" s="1"/>
      <c r="C207" s="2"/>
      <c r="D207" s="3"/>
    </row>
    <row r="208" spans="1:4" ht="12.75">
      <c r="A208" s="1"/>
      <c r="C208" s="2"/>
      <c r="D208" s="3"/>
    </row>
    <row r="209" spans="1:4" ht="12.75">
      <c r="A209" s="1"/>
      <c r="C209" s="2"/>
      <c r="D209" s="3"/>
    </row>
    <row r="210" spans="1:4" ht="12.75">
      <c r="A210" s="1"/>
      <c r="C210" s="2"/>
      <c r="D210" s="3"/>
    </row>
    <row r="211" spans="1:4" ht="12.75">
      <c r="A211" s="1"/>
      <c r="C211" s="2"/>
      <c r="D211" s="3"/>
    </row>
    <row r="212" spans="1:4" ht="12.75">
      <c r="A212" s="1"/>
      <c r="C212" s="2"/>
      <c r="D212" s="3"/>
    </row>
    <row r="213" spans="1:4" ht="12.75">
      <c r="A213" s="1"/>
      <c r="C213" s="2"/>
      <c r="D213" s="3"/>
    </row>
    <row r="214" spans="1:4" ht="12.75">
      <c r="A214" s="1"/>
      <c r="C214" s="2"/>
      <c r="D214" s="3"/>
    </row>
    <row r="215" spans="1:4" ht="12.75">
      <c r="A215" s="1"/>
      <c r="C215" s="2"/>
      <c r="D215" s="3"/>
    </row>
    <row r="216" spans="1:4" ht="12.75">
      <c r="A216" s="1"/>
      <c r="C216" s="2"/>
      <c r="D216" s="3"/>
    </row>
    <row r="217" spans="1:4" ht="12.75">
      <c r="A217" s="1"/>
      <c r="C217" s="2"/>
      <c r="D217" s="3"/>
    </row>
    <row r="218" spans="1:4" ht="12.75">
      <c r="A218" s="1"/>
      <c r="C218" s="2"/>
      <c r="D218" s="3"/>
    </row>
    <row r="219" spans="1:4" ht="12.75">
      <c r="A219" s="1"/>
      <c r="C219" s="2"/>
      <c r="D219" s="3"/>
    </row>
    <row r="220" spans="1:4" ht="12.75">
      <c r="A220" s="1"/>
      <c r="C220" s="2"/>
      <c r="D220" s="3"/>
    </row>
    <row r="221" spans="1:4" ht="12.75">
      <c r="A221" s="1"/>
      <c r="C221" s="2"/>
      <c r="D221" s="3"/>
    </row>
    <row r="222" spans="1:4" ht="12.75">
      <c r="A222" s="1"/>
      <c r="C222" s="2"/>
      <c r="D222" s="3"/>
    </row>
    <row r="223" spans="1:4" ht="12.75">
      <c r="A223" s="1"/>
      <c r="C223" s="2"/>
      <c r="D223" s="3"/>
    </row>
    <row r="224" spans="1:4" ht="12.75">
      <c r="A224" s="1"/>
      <c r="C224" s="2"/>
      <c r="D224" s="3"/>
    </row>
    <row r="225" spans="1:4" ht="12.75">
      <c r="A225" s="1"/>
      <c r="C225" s="2"/>
      <c r="D225" s="3"/>
    </row>
    <row r="226" spans="1:4" ht="12.75">
      <c r="A226" s="1"/>
      <c r="C226" s="2"/>
      <c r="D226" s="3"/>
    </row>
    <row r="227" spans="1:4" ht="12.75">
      <c r="A227" s="1"/>
      <c r="C227" s="2"/>
      <c r="D227" s="3"/>
    </row>
    <row r="228" spans="1:4" ht="12.75">
      <c r="A228" s="1"/>
      <c r="C228" s="2"/>
      <c r="D228" s="3"/>
    </row>
    <row r="229" spans="1:4" ht="12.75">
      <c r="A229" s="1"/>
      <c r="C229" s="2"/>
      <c r="D229" s="3"/>
    </row>
    <row r="230" spans="1:4" ht="12.75">
      <c r="A230" s="1"/>
      <c r="C230" s="2"/>
      <c r="D230" s="3"/>
    </row>
    <row r="231" spans="1:4" ht="12.75">
      <c r="A231" s="1"/>
      <c r="C231" s="2"/>
      <c r="D231" s="3"/>
    </row>
    <row r="232" spans="1:4" ht="12.75">
      <c r="A232" s="1"/>
      <c r="C232" s="2"/>
      <c r="D232" s="3"/>
    </row>
    <row r="233" spans="1:4" ht="12.75">
      <c r="A233" s="1"/>
      <c r="C233" s="2"/>
      <c r="D233" s="3"/>
    </row>
    <row r="234" spans="1:4" ht="12.75">
      <c r="A234" s="1"/>
      <c r="C234" s="2"/>
      <c r="D234" s="3"/>
    </row>
    <row r="235" spans="1:4" ht="12.75">
      <c r="A235" s="1"/>
      <c r="C235" s="2"/>
      <c r="D235" s="3"/>
    </row>
    <row r="236" spans="1:4" ht="12.75">
      <c r="A236" s="1"/>
      <c r="C236" s="2"/>
      <c r="D236" s="3"/>
    </row>
    <row r="237" spans="1:4" ht="12.75">
      <c r="A237" s="1"/>
      <c r="C237" s="2"/>
      <c r="D237" s="3"/>
    </row>
    <row r="238" spans="1:4" ht="12.75">
      <c r="A238" s="1"/>
      <c r="C238" s="2"/>
      <c r="D238" s="3"/>
    </row>
    <row r="239" spans="1:4" ht="12.75">
      <c r="A239" s="1"/>
      <c r="C239" s="2"/>
      <c r="D239" s="3"/>
    </row>
    <row r="240" spans="1:4" ht="12.75">
      <c r="A240" s="1"/>
      <c r="C240" s="2"/>
      <c r="D240" s="3"/>
    </row>
    <row r="241" spans="1:4" ht="12.75">
      <c r="A241" s="1"/>
      <c r="C241" s="2"/>
      <c r="D241" s="3"/>
    </row>
    <row r="242" spans="1:4" ht="12.75">
      <c r="A242" s="1"/>
      <c r="C242" s="2"/>
      <c r="D242" s="3"/>
    </row>
    <row r="243" spans="1:4" ht="12.75">
      <c r="A243" s="1"/>
      <c r="C243" s="2"/>
      <c r="D243" s="3"/>
    </row>
    <row r="244" spans="1:4" ht="12.75">
      <c r="A244" s="1"/>
      <c r="C244" s="2"/>
      <c r="D244" s="3"/>
    </row>
    <row r="245" spans="1:4" ht="12.75">
      <c r="A245" s="1"/>
      <c r="C245" s="2"/>
      <c r="D245" s="3"/>
    </row>
    <row r="246" spans="1:4" ht="12.75">
      <c r="A246" s="1"/>
      <c r="C246" s="2"/>
      <c r="D246" s="3"/>
    </row>
    <row r="247" spans="1:4" ht="12.75">
      <c r="A247" s="1"/>
      <c r="C247" s="2"/>
      <c r="D247" s="3"/>
    </row>
    <row r="248" spans="1:4" ht="12.75">
      <c r="A248" s="1"/>
      <c r="C248" s="2"/>
      <c r="D248" s="3"/>
    </row>
  </sheetData>
  <printOptions/>
  <pageMargins left="0.5" right="0.5" top="1.31" bottom="0.7" header="0.28" footer="0.21"/>
  <pageSetup horizontalDpi="600" verticalDpi="600" orientation="landscape" r:id="rId3"/>
  <headerFooter alignWithMargins="0">
    <oddHeader>&amp;L&amp;G
&amp;"Arial,Bold Italic"Your source for quality GNSS Networking Solutions and Design Services, Now!</oddHeader>
    <oddFooter>&amp;LAuthor:_R. Horton
Doc. No.:_15&amp;COrg.:_Mgt.
Rev.:_A&amp;R&amp;D</oddFooter>
  </headerFooter>
  <drawing r:id="rId1"/>
  <legacyDrawingHF r:id="rId2"/>
</worksheet>
</file>

<file path=xl/worksheets/sheet4.xml><?xml version="1.0" encoding="utf-8"?>
<worksheet xmlns="http://schemas.openxmlformats.org/spreadsheetml/2006/main" xmlns:r="http://schemas.openxmlformats.org/officeDocument/2006/relationships">
  <dimension ref="A1:R247"/>
  <sheetViews>
    <sheetView workbookViewId="0" topLeftCell="A1">
      <selection activeCell="D32" sqref="D32"/>
    </sheetView>
  </sheetViews>
  <sheetFormatPr defaultColWidth="9.140625" defaultRowHeight="12.75"/>
  <cols>
    <col min="1" max="1" width="9.8515625" style="0" customWidth="1"/>
    <col min="2" max="2" width="12.421875" style="17" bestFit="1" customWidth="1"/>
    <col min="4" max="4" width="11.8515625" style="0" customWidth="1"/>
    <col min="5" max="6" width="11.421875" style="0" customWidth="1"/>
    <col min="7" max="7" width="12.57421875" style="0" customWidth="1"/>
    <col min="8" max="8" width="12.140625" style="0" customWidth="1"/>
    <col min="9" max="9" width="13.140625" style="0" customWidth="1"/>
    <col min="10" max="10" width="10.140625" style="0" customWidth="1"/>
    <col min="11" max="11" width="9.28125" style="0" bestFit="1" customWidth="1"/>
    <col min="12" max="12" width="12.57421875" style="0" customWidth="1"/>
    <col min="13" max="13" width="15.8515625" style="0" bestFit="1" customWidth="1"/>
    <col min="14" max="15" width="9.28125" style="0" bestFit="1" customWidth="1"/>
    <col min="16" max="16" width="23.7109375" style="0" hidden="1" customWidth="1"/>
    <col min="17" max="17" width="12.00390625" style="0" bestFit="1" customWidth="1"/>
  </cols>
  <sheetData>
    <row r="1" spans="1:10" ht="12.75">
      <c r="A1" t="s">
        <v>77</v>
      </c>
      <c r="B1" s="2"/>
      <c r="F1" s="12"/>
      <c r="G1" s="11"/>
      <c r="H1" s="13"/>
      <c r="I1" s="52"/>
      <c r="J1" s="13"/>
    </row>
    <row r="2" spans="1:10" ht="12.75">
      <c r="A2" t="s">
        <v>78</v>
      </c>
      <c r="B2" s="2"/>
      <c r="F2" s="12"/>
      <c r="G2" s="11"/>
      <c r="H2" s="13"/>
      <c r="I2" s="12"/>
      <c r="J2" s="13"/>
    </row>
    <row r="3" spans="1:10" ht="12.75">
      <c r="A3" s="35" t="s">
        <v>79</v>
      </c>
      <c r="B3" s="2"/>
      <c r="F3" s="12"/>
      <c r="G3" s="11"/>
      <c r="H3" s="13"/>
      <c r="I3" s="12"/>
      <c r="J3" s="13"/>
    </row>
    <row r="4" spans="1:10" ht="12.75">
      <c r="A4" s="35" t="s">
        <v>80</v>
      </c>
      <c r="B4" s="2"/>
      <c r="F4" s="12"/>
      <c r="G4" s="11"/>
      <c r="H4" s="13"/>
      <c r="I4" s="12"/>
      <c r="J4" s="13"/>
    </row>
    <row r="5" spans="1:10" ht="12.75">
      <c r="A5" t="s">
        <v>81</v>
      </c>
      <c r="B5" s="2"/>
      <c r="F5" s="12"/>
      <c r="G5" s="11"/>
      <c r="H5" s="13"/>
      <c r="I5" s="12"/>
      <c r="J5" s="13"/>
    </row>
    <row r="6" spans="1:10" ht="12.75">
      <c r="A6" t="s">
        <v>103</v>
      </c>
      <c r="B6" s="2"/>
      <c r="F6" s="12"/>
      <c r="G6" s="11"/>
      <c r="H6" s="13"/>
      <c r="I6" s="12"/>
      <c r="J6" s="13"/>
    </row>
    <row r="7" spans="1:10" ht="12.75">
      <c r="A7" s="20" t="s">
        <v>104</v>
      </c>
      <c r="B7" s="2"/>
      <c r="F7" s="12"/>
      <c r="G7" s="11"/>
      <c r="H7" s="13"/>
      <c r="I7" s="12"/>
      <c r="J7" s="13"/>
    </row>
    <row r="8" spans="1:10" ht="12.75">
      <c r="A8" t="s">
        <v>82</v>
      </c>
      <c r="B8" s="2"/>
      <c r="F8" s="12"/>
      <c r="G8" s="11"/>
      <c r="H8" s="13"/>
      <c r="I8" s="12"/>
      <c r="J8" s="13"/>
    </row>
    <row r="9" spans="2:10" ht="12.75">
      <c r="B9" s="2"/>
      <c r="F9" s="12"/>
      <c r="G9" s="11"/>
      <c r="H9" s="13"/>
      <c r="I9" s="12"/>
      <c r="J9" s="13"/>
    </row>
    <row r="10" spans="1:10" ht="12.75">
      <c r="A10" s="36" t="s">
        <v>57</v>
      </c>
      <c r="B10" s="2"/>
      <c r="F10" s="12"/>
      <c r="G10" s="11"/>
      <c r="H10" s="13"/>
      <c r="I10" s="12"/>
      <c r="J10" s="13"/>
    </row>
    <row r="11" spans="1:10" ht="12.75">
      <c r="A11" s="37" t="s">
        <v>58</v>
      </c>
      <c r="B11" s="2"/>
      <c r="F11" s="11"/>
      <c r="G11" s="11"/>
      <c r="H11" s="2"/>
      <c r="I11" s="16"/>
      <c r="J11" s="2"/>
    </row>
    <row r="12" spans="1:10" ht="12.75">
      <c r="A12" s="37" t="s">
        <v>83</v>
      </c>
      <c r="F12" s="11"/>
      <c r="G12" s="11"/>
      <c r="H12" s="2"/>
      <c r="I12" s="16"/>
      <c r="J12" s="2"/>
    </row>
    <row r="13" spans="1:10" ht="12.75">
      <c r="A13" s="35" t="s">
        <v>88</v>
      </c>
      <c r="F13" s="11"/>
      <c r="G13" s="11"/>
      <c r="H13" s="2"/>
      <c r="I13" s="16"/>
      <c r="J13" s="2"/>
    </row>
    <row r="14" spans="1:10" ht="12.75">
      <c r="A14" t="s">
        <v>89</v>
      </c>
      <c r="F14" s="11"/>
      <c r="G14" s="11"/>
      <c r="H14" s="2"/>
      <c r="I14" s="16"/>
      <c r="J14" s="2"/>
    </row>
    <row r="15" spans="6:10" ht="12.75">
      <c r="F15" s="11"/>
      <c r="G15" s="11"/>
      <c r="H15" s="2"/>
      <c r="I15" s="16"/>
      <c r="J15" s="2"/>
    </row>
    <row r="16" spans="1:10" ht="12.75">
      <c r="A16" s="36" t="s">
        <v>60</v>
      </c>
      <c r="F16" s="11"/>
      <c r="G16" s="11"/>
      <c r="H16" s="2"/>
      <c r="I16" s="16"/>
      <c r="J16" s="2"/>
    </row>
    <row r="17" spans="1:10" ht="12.75">
      <c r="A17" s="35" t="s">
        <v>84</v>
      </c>
      <c r="F17" s="11"/>
      <c r="G17" s="11"/>
      <c r="H17" s="2"/>
      <c r="I17" s="16"/>
      <c r="J17" s="2"/>
    </row>
    <row r="18" spans="1:10" ht="12.75">
      <c r="A18" t="s">
        <v>85</v>
      </c>
      <c r="F18" s="11"/>
      <c r="G18" s="11"/>
      <c r="H18" s="2"/>
      <c r="I18" s="16"/>
      <c r="J18" s="2"/>
    </row>
    <row r="19" spans="1:10" ht="12.75">
      <c r="A19" t="s">
        <v>86</v>
      </c>
      <c r="F19" s="11"/>
      <c r="G19" s="11"/>
      <c r="H19" s="2"/>
      <c r="I19" s="16"/>
      <c r="J19" s="2"/>
    </row>
    <row r="20" spans="1:10" ht="12.75">
      <c r="A20" t="s">
        <v>87</v>
      </c>
      <c r="F20" s="11"/>
      <c r="G20" s="11"/>
      <c r="H20" s="2"/>
      <c r="I20" s="16"/>
      <c r="J20" s="2"/>
    </row>
    <row r="21" spans="6:10" ht="13.5" thickBot="1">
      <c r="F21" s="11"/>
      <c r="G21" s="11"/>
      <c r="H21" s="2"/>
      <c r="I21" s="16"/>
      <c r="J21" s="2"/>
    </row>
    <row r="22" spans="1:10" ht="13.5" thickBot="1">
      <c r="A22" s="21" t="s">
        <v>90</v>
      </c>
      <c r="B22" s="49"/>
      <c r="C22" s="49"/>
      <c r="D22" s="49">
        <v>-130</v>
      </c>
      <c r="E22" s="23" t="s">
        <v>40</v>
      </c>
      <c r="H22" s="2"/>
      <c r="I22" s="16"/>
      <c r="J22" s="2"/>
    </row>
    <row r="23" spans="1:10" ht="13.5" thickBot="1">
      <c r="A23" s="21" t="s">
        <v>105</v>
      </c>
      <c r="B23" s="49"/>
      <c r="C23" s="49"/>
      <c r="D23" s="49">
        <v>-74</v>
      </c>
      <c r="E23" s="23" t="s">
        <v>40</v>
      </c>
      <c r="H23" s="2"/>
      <c r="I23" s="16"/>
      <c r="J23" s="2"/>
    </row>
    <row r="24" spans="1:10" ht="13.5" thickBot="1">
      <c r="A24" s="21" t="s">
        <v>41</v>
      </c>
      <c r="B24" s="49"/>
      <c r="C24" s="49">
        <v>1</v>
      </c>
      <c r="D24" s="23" t="s">
        <v>43</v>
      </c>
      <c r="F24" s="11"/>
      <c r="G24" s="11"/>
      <c r="H24" s="2"/>
      <c r="I24" s="16"/>
      <c r="J24" s="2"/>
    </row>
    <row r="25" spans="8:10" ht="13.5" thickBot="1">
      <c r="H25" s="2"/>
      <c r="I25" s="16"/>
      <c r="J25" s="2"/>
    </row>
    <row r="26" spans="1:12" ht="13.5" thickBot="1">
      <c r="A26" s="42" t="s">
        <v>29</v>
      </c>
      <c r="B26" s="43"/>
      <c r="C26" s="50">
        <f>MAX(O45:O197)</f>
        <v>29.443274090052714</v>
      </c>
      <c r="D26" s="45"/>
      <c r="H26" s="12"/>
      <c r="I26" s="11"/>
      <c r="J26" s="13"/>
      <c r="K26" s="12"/>
      <c r="L26" s="13"/>
    </row>
    <row r="27" spans="1:12" ht="13.5" thickBot="1">
      <c r="A27" s="42" t="s">
        <v>28</v>
      </c>
      <c r="B27" s="43"/>
      <c r="C27" s="51">
        <v>29.44</v>
      </c>
      <c r="D27" s="45" t="s">
        <v>44</v>
      </c>
      <c r="K27" s="16"/>
      <c r="L27" s="2"/>
    </row>
    <row r="28" spans="11:12" ht="12.75">
      <c r="K28" s="16"/>
      <c r="L28" s="2"/>
    </row>
    <row r="29" spans="1:12" ht="12.75">
      <c r="A29" t="s">
        <v>106</v>
      </c>
      <c r="K29" s="16"/>
      <c r="L29" s="2"/>
    </row>
    <row r="30" spans="1:12" ht="12.75">
      <c r="A30" t="s">
        <v>107</v>
      </c>
      <c r="K30" s="16"/>
      <c r="L30" s="2"/>
    </row>
    <row r="31" spans="1:12" ht="12.75">
      <c r="A31" t="s">
        <v>108</v>
      </c>
      <c r="K31" s="16"/>
      <c r="L31" s="2"/>
    </row>
    <row r="32" spans="8:12" ht="12.75">
      <c r="H32" s="11"/>
      <c r="I32" s="11"/>
      <c r="J32" s="2"/>
      <c r="K32" s="16"/>
      <c r="L32" s="2"/>
    </row>
    <row r="33" spans="8:12" ht="12.75">
      <c r="H33" s="11"/>
      <c r="I33" s="11"/>
      <c r="J33" s="2"/>
      <c r="K33" s="16"/>
      <c r="L33" s="2"/>
    </row>
    <row r="34" spans="8:12" ht="12.75">
      <c r="H34" s="11"/>
      <c r="I34" s="11"/>
      <c r="J34" s="2"/>
      <c r="K34" s="16"/>
      <c r="L34" s="2"/>
    </row>
    <row r="35" spans="4:12" ht="12.75">
      <c r="D35" s="19"/>
      <c r="E35" s="19"/>
      <c r="F35" s="19"/>
      <c r="H35" s="11"/>
      <c r="I35" s="11"/>
      <c r="J35" s="2"/>
      <c r="K35" s="16"/>
      <c r="L35" s="2"/>
    </row>
    <row r="36" spans="4:12" ht="12.75">
      <c r="D36" s="19"/>
      <c r="E36" s="19"/>
      <c r="F36" s="19"/>
      <c r="H36" s="11"/>
      <c r="I36" s="11"/>
      <c r="J36" s="2"/>
      <c r="K36" s="16"/>
      <c r="L36" s="2"/>
    </row>
    <row r="37" spans="4:12" ht="12.75">
      <c r="D37" s="19"/>
      <c r="E37" s="19"/>
      <c r="F37" s="19"/>
      <c r="H37" s="11"/>
      <c r="I37" s="11"/>
      <c r="J37" s="2"/>
      <c r="K37" s="16"/>
      <c r="L37" s="2"/>
    </row>
    <row r="38" spans="1:12" ht="12.75">
      <c r="A38" t="s">
        <v>45</v>
      </c>
      <c r="C38">
        <f>C27*0.000000001</f>
        <v>2.9440000000000004E-08</v>
      </c>
      <c r="H38" s="11"/>
      <c r="I38" s="11"/>
      <c r="J38" s="2"/>
      <c r="K38" s="16"/>
      <c r="L38" s="2"/>
    </row>
    <row r="39" spans="1:12" ht="12.75">
      <c r="A39" t="s">
        <v>22</v>
      </c>
      <c r="B39" s="4">
        <f>C24*B41</f>
        <v>9.775171065493646E-07</v>
      </c>
      <c r="H39" s="11"/>
      <c r="I39" s="11"/>
      <c r="J39" s="2"/>
      <c r="K39" s="16"/>
      <c r="L39" s="2"/>
    </row>
    <row r="40" spans="1:12" ht="12.75">
      <c r="A40" t="s">
        <v>9</v>
      </c>
      <c r="C40">
        <v>0.313</v>
      </c>
      <c r="H40" s="11"/>
      <c r="I40" s="11"/>
      <c r="J40" s="2"/>
      <c r="K40" s="16"/>
      <c r="L40" s="2"/>
    </row>
    <row r="41" spans="1:12" ht="12.75">
      <c r="A41" t="s">
        <v>3</v>
      </c>
      <c r="B41" s="4">
        <f>1/1023000</f>
        <v>9.775171065493646E-07</v>
      </c>
      <c r="H41" s="11"/>
      <c r="I41" s="11"/>
      <c r="J41" s="2"/>
      <c r="K41" s="16"/>
      <c r="L41" s="2"/>
    </row>
    <row r="42" spans="1:12" ht="12.75">
      <c r="A42" t="s">
        <v>6</v>
      </c>
      <c r="B42" s="17">
        <f>(1/$B$41)*(-$B$39/2)+1</f>
        <v>0.5</v>
      </c>
      <c r="H42" s="11"/>
      <c r="I42" s="11"/>
      <c r="J42" s="2"/>
      <c r="K42" s="16"/>
      <c r="L42" s="2"/>
    </row>
    <row r="43" spans="1:12" ht="12.75">
      <c r="A43" t="s">
        <v>7</v>
      </c>
      <c r="B43" s="17">
        <f>(-1/B41)*(B39/2)+1</f>
        <v>0.5</v>
      </c>
      <c r="H43" s="11"/>
      <c r="I43" s="11"/>
      <c r="J43" s="2"/>
      <c r="K43" s="16"/>
      <c r="L43" s="2"/>
    </row>
    <row r="44" spans="1:18" ht="38.25">
      <c r="A44" s="18" t="s">
        <v>11</v>
      </c>
      <c r="B44" s="31" t="s">
        <v>2</v>
      </c>
      <c r="C44" s="18" t="s">
        <v>1</v>
      </c>
      <c r="D44" s="7" t="s">
        <v>4</v>
      </c>
      <c r="E44" s="7" t="s">
        <v>42</v>
      </c>
      <c r="F44" s="7" t="s">
        <v>9</v>
      </c>
      <c r="G44" s="7" t="s">
        <v>24</v>
      </c>
      <c r="H44" s="7" t="s">
        <v>25</v>
      </c>
      <c r="I44" s="7" t="s">
        <v>26</v>
      </c>
      <c r="J44" s="18" t="s">
        <v>8</v>
      </c>
      <c r="K44" s="18" t="s">
        <v>12</v>
      </c>
      <c r="L44" s="18" t="s">
        <v>13</v>
      </c>
      <c r="M44" s="18" t="s">
        <v>14</v>
      </c>
      <c r="N44" s="18" t="s">
        <v>27</v>
      </c>
      <c r="O44" s="18" t="s">
        <v>21</v>
      </c>
      <c r="R44" s="7" t="s">
        <v>91</v>
      </c>
    </row>
    <row r="45" spans="1:18" ht="12.75">
      <c r="A45" s="1">
        <v>1E-08</v>
      </c>
      <c r="B45" s="17">
        <f aca="true" t="shared" si="0" ref="B45:B76">300000000*A45</f>
        <v>3</v>
      </c>
      <c r="C45" s="2">
        <f aca="true" t="shared" si="1" ref="C45:C76">B45/0.3048</f>
        <v>9.84251968503937</v>
      </c>
      <c r="D45" s="3">
        <f aca="true" t="shared" si="2" ref="D45:D76">A45/$B$41</f>
        <v>0.010230000000000001</v>
      </c>
      <c r="E45" s="14">
        <f>$D$23-(36.6+(20*LOG10((C45/5280)*1575.42)))</f>
        <v>-119.9573744813382</v>
      </c>
      <c r="F45" s="15">
        <f aca="true" t="shared" si="3" ref="F45:F76">10^((E45-$D$22)/20)</f>
        <v>3.1778345022530154</v>
      </c>
      <c r="G45">
        <f>IF((A45&lt;=(B$41-B$39/2)),(F45/B$41)*((-B$39/2)-(A45-B$41)),0)</f>
        <v>1.5564080041684596</v>
      </c>
      <c r="H45" s="8">
        <f>(-F45/$B$41)*(($B$39/2)-(A45+$B$41))</f>
        <v>1.6214264980845556</v>
      </c>
      <c r="I45" s="6">
        <f>IF((AND(((B$39/2)&lt;A45),(A45&lt;=(B$41+B$39/2)))),(F45/$B$41)*(($B$39/2)-(A45-$B$41)),0)</f>
        <v>0</v>
      </c>
      <c r="J45" s="4">
        <f aca="true" t="shared" si="4" ref="J45:J76">IF(A45&lt;=($B$39/2),H45,I45)</f>
        <v>1.6214264980845556</v>
      </c>
      <c r="K45">
        <f aca="true" t="shared" si="5" ref="K45:K76">G45+$B$42</f>
        <v>2.0564080041684596</v>
      </c>
      <c r="L45">
        <f aca="true" t="shared" si="6" ref="L45:L76">J45+$B$43</f>
        <v>2.1214264980845554</v>
      </c>
      <c r="M45" s="9">
        <f aca="true" t="shared" si="7" ref="M45:M76">IF((A45-C$38)&lt;=B$39/2,(F45*A45/(1+F45)),IF(AND((B$39/2&lt;(A45-C$38)),((A45-C$38)&lt;=(B$41-B$39/2))),(F45*B$39/2),IF(AND((B$41-B$39/2)&lt;(A45-C$38),(A45-C$38)&lt;=(B$41+B$39/2)),F45*(B$39/2-A45+B$41)/(2-F45),0)))</f>
        <v>7.606415478016849E-09</v>
      </c>
      <c r="N45" s="2">
        <f aca="true" t="shared" si="8" ref="N45:N76">300000000*M45</f>
        <v>2.2819246434050546</v>
      </c>
      <c r="O45" s="2">
        <f aca="true" t="shared" si="9" ref="O45:O76">N45/0.3048</f>
        <v>7.486629407496898</v>
      </c>
      <c r="P45" s="9" t="str">
        <f aca="true" t="shared" si="10" ref="P45:P76">IF(A45&lt;=B$39/2,"del&lt;=dTc/2",IF(AND((B$39/2&lt;A45),(A45&lt;=(B$41-B$39/2))),"dTc/2&lt;del&lt;=(TC-dTc/2)",IF(AND((B$41-B$39/2)&lt;A45,A45&lt;=(B$41+B$39/2)),"(Tc-dTc/2)&lt;del&lt;=(Tc+dTc/2)",0)))</f>
        <v>del&lt;=dTc/2</v>
      </c>
      <c r="R45">
        <f>$D$22</f>
        <v>-130</v>
      </c>
    </row>
    <row r="46" spans="1:18" ht="12.75">
      <c r="A46" s="1">
        <f aca="true" t="shared" si="11" ref="A46:A77">A45+0.00000001</f>
        <v>2E-08</v>
      </c>
      <c r="B46" s="17">
        <f t="shared" si="0"/>
        <v>6</v>
      </c>
      <c r="C46" s="2">
        <f t="shared" si="1"/>
        <v>19.68503937007874</v>
      </c>
      <c r="D46" s="3">
        <f t="shared" si="2"/>
        <v>0.020460000000000002</v>
      </c>
      <c r="E46" s="14">
        <f aca="true" t="shared" si="12" ref="E46:E77">$D$23-1*(36.6+(20*LOG10((C46/5280)*1575.42)))</f>
        <v>-125.97797439461783</v>
      </c>
      <c r="F46" s="15">
        <f t="shared" si="3"/>
        <v>1.5889172511265073</v>
      </c>
      <c r="G46">
        <f aca="true" t="shared" si="13" ref="G46:G77">IF((A46&lt;=(B$41-B$39/2)),(C$40/B$41)*((-B$39/2)-(A46-B$41)),0)</f>
        <v>0.15009602</v>
      </c>
      <c r="H46" s="8">
        <f aca="true" t="shared" si="14" ref="H46:H77">(-$C$40/$B$41)*(($B$39/2)-(A46+$B$41))</f>
        <v>0.16290398</v>
      </c>
      <c r="I46" s="6">
        <f aca="true" t="shared" si="15" ref="I46:I77">IF((AND(((B$39/2)&lt;A46),(A46&lt;=(B$41+B$39/2)))),($C$40/$B$41)*(($B$39/2)-(A46-$B$41)),0)</f>
        <v>0</v>
      </c>
      <c r="J46" s="4">
        <f t="shared" si="4"/>
        <v>0.16290398</v>
      </c>
      <c r="K46">
        <f t="shared" si="5"/>
        <v>0.65009602</v>
      </c>
      <c r="L46">
        <f t="shared" si="6"/>
        <v>0.6629039800000001</v>
      </c>
      <c r="M46" s="9">
        <f t="shared" si="7"/>
        <v>1.2274762744426279E-08</v>
      </c>
      <c r="N46" s="2">
        <f t="shared" si="8"/>
        <v>3.6824288233278835</v>
      </c>
      <c r="O46" s="2">
        <f t="shared" si="9"/>
        <v>12.081459394120351</v>
      </c>
      <c r="P46" s="9" t="str">
        <f t="shared" si="10"/>
        <v>del&lt;=dTc/2</v>
      </c>
      <c r="R46">
        <f aca="true" t="shared" si="16" ref="R46:R109">$D$22</f>
        <v>-130</v>
      </c>
    </row>
    <row r="47" spans="1:18" ht="12.75">
      <c r="A47" s="1">
        <f t="shared" si="11"/>
        <v>3.0000000000000004E-08</v>
      </c>
      <c r="B47" s="17">
        <f t="shared" si="0"/>
        <v>9.000000000000002</v>
      </c>
      <c r="C47" s="2">
        <f t="shared" si="1"/>
        <v>29.527559055118115</v>
      </c>
      <c r="D47" s="3">
        <f t="shared" si="2"/>
        <v>0.030690000000000005</v>
      </c>
      <c r="E47" s="14">
        <f t="shared" si="12"/>
        <v>-129.49979957573146</v>
      </c>
      <c r="F47" s="15">
        <f t="shared" si="3"/>
        <v>1.0592781674176712</v>
      </c>
      <c r="G47">
        <f t="shared" si="13"/>
        <v>0.14689402999999998</v>
      </c>
      <c r="H47" s="8">
        <f t="shared" si="14"/>
        <v>0.16610596999999996</v>
      </c>
      <c r="I47" s="6">
        <f t="shared" si="15"/>
        <v>0</v>
      </c>
      <c r="J47" s="4">
        <f t="shared" si="4"/>
        <v>0.16610596999999996</v>
      </c>
      <c r="K47">
        <f t="shared" si="5"/>
        <v>0.64689403</v>
      </c>
      <c r="L47">
        <f t="shared" si="6"/>
        <v>0.6661059699999999</v>
      </c>
      <c r="M47" s="9">
        <f t="shared" si="7"/>
        <v>1.5431788441859747E-08</v>
      </c>
      <c r="N47" s="2">
        <f t="shared" si="8"/>
        <v>4.629536532557924</v>
      </c>
      <c r="O47" s="2">
        <f t="shared" si="9"/>
        <v>15.188768151436758</v>
      </c>
      <c r="P47" s="9" t="str">
        <f t="shared" si="10"/>
        <v>del&lt;=dTc/2</v>
      </c>
      <c r="R47">
        <f t="shared" si="16"/>
        <v>-130</v>
      </c>
    </row>
    <row r="48" spans="1:18" ht="12.75">
      <c r="A48" s="1">
        <f t="shared" si="11"/>
        <v>4E-08</v>
      </c>
      <c r="B48" s="17">
        <f t="shared" si="0"/>
        <v>12</v>
      </c>
      <c r="C48" s="2">
        <f t="shared" si="1"/>
        <v>39.37007874015748</v>
      </c>
      <c r="D48" s="3">
        <f t="shared" si="2"/>
        <v>0.040920000000000005</v>
      </c>
      <c r="E48" s="14">
        <f t="shared" si="12"/>
        <v>-131.99857430789746</v>
      </c>
      <c r="F48" s="15">
        <f t="shared" si="3"/>
        <v>0.7944586255632534</v>
      </c>
      <c r="G48">
        <f t="shared" si="13"/>
        <v>0.14369204</v>
      </c>
      <c r="H48" s="8">
        <f t="shared" si="14"/>
        <v>0.16930796</v>
      </c>
      <c r="I48" s="6">
        <f t="shared" si="15"/>
        <v>0</v>
      </c>
      <c r="J48" s="4">
        <f t="shared" si="4"/>
        <v>0.16930796</v>
      </c>
      <c r="K48">
        <f t="shared" si="5"/>
        <v>0.64369204</v>
      </c>
      <c r="L48">
        <f t="shared" si="6"/>
        <v>0.66930796</v>
      </c>
      <c r="M48" s="9">
        <f t="shared" si="7"/>
        <v>1.7709154488059262E-08</v>
      </c>
      <c r="N48" s="2">
        <f t="shared" si="8"/>
        <v>5.312746346417779</v>
      </c>
      <c r="O48" s="2">
        <f t="shared" si="9"/>
        <v>17.430270165412658</v>
      </c>
      <c r="P48" s="9" t="str">
        <f t="shared" si="10"/>
        <v>del&lt;=dTc/2</v>
      </c>
      <c r="R48">
        <f t="shared" si="16"/>
        <v>-130</v>
      </c>
    </row>
    <row r="49" spans="1:18" ht="12.75">
      <c r="A49" s="1">
        <f t="shared" si="11"/>
        <v>5E-08</v>
      </c>
      <c r="B49" s="17">
        <f t="shared" si="0"/>
        <v>15</v>
      </c>
      <c r="C49" s="2">
        <f t="shared" si="1"/>
        <v>49.212598425196845</v>
      </c>
      <c r="D49" s="3">
        <f t="shared" si="2"/>
        <v>0.05115</v>
      </c>
      <c r="E49" s="14">
        <f t="shared" si="12"/>
        <v>-133.93677456805858</v>
      </c>
      <c r="F49" s="15">
        <f t="shared" si="3"/>
        <v>0.635566900450603</v>
      </c>
      <c r="G49">
        <f t="shared" si="13"/>
        <v>0.14049005</v>
      </c>
      <c r="H49" s="8">
        <f t="shared" si="14"/>
        <v>0.17250994999999997</v>
      </c>
      <c r="I49" s="6">
        <f t="shared" si="15"/>
        <v>0</v>
      </c>
      <c r="J49" s="4">
        <f t="shared" si="4"/>
        <v>0.17250994999999997</v>
      </c>
      <c r="K49">
        <f t="shared" si="5"/>
        <v>0.64049005</v>
      </c>
      <c r="L49">
        <f t="shared" si="6"/>
        <v>0.67250995</v>
      </c>
      <c r="M49" s="9">
        <f t="shared" si="7"/>
        <v>1.9429559875401693E-08</v>
      </c>
      <c r="N49" s="2">
        <f t="shared" si="8"/>
        <v>5.8288679626205075</v>
      </c>
      <c r="O49" s="2">
        <f t="shared" si="9"/>
        <v>19.12358255452922</v>
      </c>
      <c r="P49" s="9" t="str">
        <f t="shared" si="10"/>
        <v>del&lt;=dTc/2</v>
      </c>
      <c r="R49">
        <f t="shared" si="16"/>
        <v>-130</v>
      </c>
    </row>
    <row r="50" spans="1:18" ht="12.75">
      <c r="A50" s="1">
        <f t="shared" si="11"/>
        <v>6E-08</v>
      </c>
      <c r="B50" s="17">
        <f t="shared" si="0"/>
        <v>18</v>
      </c>
      <c r="C50" s="2">
        <f t="shared" si="1"/>
        <v>59.055118110236215</v>
      </c>
      <c r="D50" s="3">
        <f t="shared" si="2"/>
        <v>0.06138</v>
      </c>
      <c r="E50" s="14">
        <f t="shared" si="12"/>
        <v>-135.52039948901108</v>
      </c>
      <c r="F50" s="15">
        <f t="shared" si="3"/>
        <v>0.5296390837088355</v>
      </c>
      <c r="G50">
        <f t="shared" si="13"/>
        <v>0.13728806000000002</v>
      </c>
      <c r="H50" s="8">
        <f t="shared" si="14"/>
        <v>0.17571194</v>
      </c>
      <c r="I50" s="6">
        <f t="shared" si="15"/>
        <v>0</v>
      </c>
      <c r="J50" s="4">
        <f t="shared" si="4"/>
        <v>0.17571194</v>
      </c>
      <c r="K50">
        <f t="shared" si="5"/>
        <v>0.63728806</v>
      </c>
      <c r="L50">
        <f t="shared" si="6"/>
        <v>0.67571194</v>
      </c>
      <c r="M50" s="9">
        <f t="shared" si="7"/>
        <v>2.0775060836886335E-08</v>
      </c>
      <c r="N50" s="2">
        <f t="shared" si="8"/>
        <v>6.2325182510659</v>
      </c>
      <c r="O50" s="2">
        <f t="shared" si="9"/>
        <v>20.447894524494423</v>
      </c>
      <c r="P50" s="9" t="str">
        <f t="shared" si="10"/>
        <v>del&lt;=dTc/2</v>
      </c>
      <c r="R50">
        <f t="shared" si="16"/>
        <v>-130</v>
      </c>
    </row>
    <row r="51" spans="1:18" ht="12.75">
      <c r="A51" s="1">
        <f t="shared" si="11"/>
        <v>6.999999999999999E-08</v>
      </c>
      <c r="B51" s="17">
        <f t="shared" si="0"/>
        <v>20.999999999999996</v>
      </c>
      <c r="C51" s="2">
        <f t="shared" si="1"/>
        <v>68.89763779527557</v>
      </c>
      <c r="D51" s="3">
        <f t="shared" si="2"/>
        <v>0.07161</v>
      </c>
      <c r="E51" s="14">
        <f t="shared" si="12"/>
        <v>-136.85933528162334</v>
      </c>
      <c r="F51" s="15">
        <f t="shared" si="3"/>
        <v>0.45397635746471626</v>
      </c>
      <c r="G51">
        <f t="shared" si="13"/>
        <v>0.13408607</v>
      </c>
      <c r="H51" s="8">
        <f t="shared" si="14"/>
        <v>0.17891392999999997</v>
      </c>
      <c r="I51" s="6">
        <f t="shared" si="15"/>
        <v>0</v>
      </c>
      <c r="J51" s="4">
        <f t="shared" si="4"/>
        <v>0.17891392999999997</v>
      </c>
      <c r="K51">
        <f t="shared" si="5"/>
        <v>0.63408607</v>
      </c>
      <c r="L51">
        <f t="shared" si="6"/>
        <v>0.67891393</v>
      </c>
      <c r="M51" s="9">
        <f t="shared" si="7"/>
        <v>2.1856163519702418E-08</v>
      </c>
      <c r="N51" s="2">
        <f t="shared" si="8"/>
        <v>6.5568490559107255</v>
      </c>
      <c r="O51" s="2">
        <f t="shared" si="9"/>
        <v>21.51197196821104</v>
      </c>
      <c r="P51" s="9" t="str">
        <f t="shared" si="10"/>
        <v>del&lt;=dTc/2</v>
      </c>
      <c r="R51">
        <f t="shared" si="16"/>
        <v>-130</v>
      </c>
    </row>
    <row r="52" spans="1:18" ht="12.75">
      <c r="A52" s="1">
        <f t="shared" si="11"/>
        <v>7.999999999999999E-08</v>
      </c>
      <c r="B52" s="17">
        <f t="shared" si="0"/>
        <v>23.999999999999996</v>
      </c>
      <c r="C52" s="2">
        <f t="shared" si="1"/>
        <v>78.74015748031495</v>
      </c>
      <c r="D52" s="3">
        <f t="shared" si="2"/>
        <v>0.08184</v>
      </c>
      <c r="E52" s="14">
        <f t="shared" si="12"/>
        <v>-138.01917422117708</v>
      </c>
      <c r="F52" s="15">
        <f t="shared" si="3"/>
        <v>0.3972293127816267</v>
      </c>
      <c r="G52">
        <f t="shared" si="13"/>
        <v>0.13088408</v>
      </c>
      <c r="H52" s="8">
        <f t="shared" si="14"/>
        <v>0.18211592000000001</v>
      </c>
      <c r="I52" s="6">
        <f t="shared" si="15"/>
        <v>0</v>
      </c>
      <c r="J52" s="4">
        <f t="shared" si="4"/>
        <v>0.18211592000000001</v>
      </c>
      <c r="K52">
        <f t="shared" si="5"/>
        <v>0.63088408</v>
      </c>
      <c r="L52">
        <f t="shared" si="6"/>
        <v>0.68211592</v>
      </c>
      <c r="M52" s="9">
        <f t="shared" si="7"/>
        <v>2.2743829328390836E-08</v>
      </c>
      <c r="N52" s="2">
        <f t="shared" si="8"/>
        <v>6.82314879851725</v>
      </c>
      <c r="O52" s="2">
        <f t="shared" si="9"/>
        <v>22.38565878778625</v>
      </c>
      <c r="P52" s="9" t="str">
        <f t="shared" si="10"/>
        <v>del&lt;=dTc/2</v>
      </c>
      <c r="R52">
        <f t="shared" si="16"/>
        <v>-130</v>
      </c>
    </row>
    <row r="53" spans="1:18" ht="12.75">
      <c r="A53" s="1">
        <f t="shared" si="11"/>
        <v>8.999999999999999E-08</v>
      </c>
      <c r="B53" s="17">
        <f t="shared" si="0"/>
        <v>26.999999999999996</v>
      </c>
      <c r="C53" s="2">
        <f t="shared" si="1"/>
        <v>88.58267716535431</v>
      </c>
      <c r="D53" s="3">
        <f t="shared" si="2"/>
        <v>0.09206999999999999</v>
      </c>
      <c r="E53" s="14">
        <f t="shared" si="12"/>
        <v>-139.0422246701247</v>
      </c>
      <c r="F53" s="15">
        <f t="shared" si="3"/>
        <v>0.3530927224725569</v>
      </c>
      <c r="G53">
        <f t="shared" si="13"/>
        <v>0.12768209</v>
      </c>
      <c r="H53" s="8">
        <f t="shared" si="14"/>
        <v>0.18531790999999997</v>
      </c>
      <c r="I53" s="6">
        <f t="shared" si="15"/>
        <v>0</v>
      </c>
      <c r="J53" s="4">
        <f t="shared" si="4"/>
        <v>0.18531790999999997</v>
      </c>
      <c r="K53">
        <f t="shared" si="5"/>
        <v>0.62768209</v>
      </c>
      <c r="L53">
        <f t="shared" si="6"/>
        <v>0.68531791</v>
      </c>
      <c r="M53" s="9">
        <f t="shared" si="7"/>
        <v>2.3485711285521042E-08</v>
      </c>
      <c r="N53" s="2">
        <f t="shared" si="8"/>
        <v>7.045713385656312</v>
      </c>
      <c r="O53" s="2">
        <f t="shared" si="9"/>
        <v>23.11585756448921</v>
      </c>
      <c r="P53" s="9" t="str">
        <f t="shared" si="10"/>
        <v>del&lt;=dTc/2</v>
      </c>
      <c r="R53">
        <f t="shared" si="16"/>
        <v>-130</v>
      </c>
    </row>
    <row r="54" spans="1:18" ht="12.75">
      <c r="A54" s="1">
        <f t="shared" si="11"/>
        <v>9.999999999999998E-08</v>
      </c>
      <c r="B54" s="17">
        <f t="shared" si="0"/>
        <v>29.999999999999996</v>
      </c>
      <c r="C54" s="2">
        <f t="shared" si="1"/>
        <v>98.42519685039369</v>
      </c>
      <c r="D54" s="3">
        <f t="shared" si="2"/>
        <v>0.10229999999999999</v>
      </c>
      <c r="E54" s="14">
        <f t="shared" si="12"/>
        <v>-139.9573744813382</v>
      </c>
      <c r="F54" s="15">
        <f t="shared" si="3"/>
        <v>0.3177834502253015</v>
      </c>
      <c r="G54">
        <f t="shared" si="13"/>
        <v>0.1244801</v>
      </c>
      <c r="H54" s="8">
        <f t="shared" si="14"/>
        <v>0.18851989999999996</v>
      </c>
      <c r="I54" s="6">
        <f t="shared" si="15"/>
        <v>0</v>
      </c>
      <c r="J54" s="4">
        <f t="shared" si="4"/>
        <v>0.18851989999999996</v>
      </c>
      <c r="K54">
        <f t="shared" si="5"/>
        <v>0.6244801</v>
      </c>
      <c r="L54">
        <f t="shared" si="6"/>
        <v>0.6885199</v>
      </c>
      <c r="M54" s="9">
        <f t="shared" si="7"/>
        <v>2.411499781477526E-08</v>
      </c>
      <c r="N54" s="2">
        <f t="shared" si="8"/>
        <v>7.234499344432578</v>
      </c>
      <c r="O54" s="2">
        <f t="shared" si="9"/>
        <v>23.735234069660688</v>
      </c>
      <c r="P54" s="9" t="str">
        <f t="shared" si="10"/>
        <v>del&lt;=dTc/2</v>
      </c>
      <c r="R54">
        <f t="shared" si="16"/>
        <v>-130</v>
      </c>
    </row>
    <row r="55" spans="1:18" ht="12.75">
      <c r="A55" s="1">
        <f t="shared" si="11"/>
        <v>1.0999999999999998E-07</v>
      </c>
      <c r="B55" s="17">
        <f t="shared" si="0"/>
        <v>32.99999999999999</v>
      </c>
      <c r="C55" s="2">
        <f t="shared" si="1"/>
        <v>108.26771653543304</v>
      </c>
      <c r="D55" s="3">
        <f t="shared" si="2"/>
        <v>0.11252999999999998</v>
      </c>
      <c r="E55" s="14">
        <f t="shared" si="12"/>
        <v>-140.78522818450273</v>
      </c>
      <c r="F55" s="15">
        <f t="shared" si="3"/>
        <v>0.2888940456593643</v>
      </c>
      <c r="G55">
        <f t="shared" si="13"/>
        <v>0.12127811</v>
      </c>
      <c r="H55" s="8">
        <f t="shared" si="14"/>
        <v>0.19172189</v>
      </c>
      <c r="I55" s="6">
        <f t="shared" si="15"/>
        <v>0</v>
      </c>
      <c r="J55" s="4">
        <f t="shared" si="4"/>
        <v>0.19172189</v>
      </c>
      <c r="K55">
        <f t="shared" si="5"/>
        <v>0.62127811</v>
      </c>
      <c r="L55">
        <f t="shared" si="6"/>
        <v>0.69172189</v>
      </c>
      <c r="M55" s="9">
        <f t="shared" si="7"/>
        <v>2.4655513872184197E-08</v>
      </c>
      <c r="N55" s="2">
        <f t="shared" si="8"/>
        <v>7.396654161655259</v>
      </c>
      <c r="O55" s="2">
        <f t="shared" si="9"/>
        <v>24.26723806317342</v>
      </c>
      <c r="P55" s="9" t="str">
        <f t="shared" si="10"/>
        <v>del&lt;=dTc/2</v>
      </c>
      <c r="R55">
        <f t="shared" si="16"/>
        <v>-130</v>
      </c>
    </row>
    <row r="56" spans="1:18" ht="12.75">
      <c r="A56" s="1">
        <f t="shared" si="11"/>
        <v>1.2E-07</v>
      </c>
      <c r="B56" s="17">
        <f t="shared" si="0"/>
        <v>36</v>
      </c>
      <c r="C56" s="2">
        <f t="shared" si="1"/>
        <v>118.11023622047243</v>
      </c>
      <c r="D56" s="3">
        <f t="shared" si="2"/>
        <v>0.12276</v>
      </c>
      <c r="E56" s="14">
        <f t="shared" si="12"/>
        <v>-141.5409994022907</v>
      </c>
      <c r="F56" s="15">
        <f t="shared" si="3"/>
        <v>0.2648195418544177</v>
      </c>
      <c r="G56">
        <f t="shared" si="13"/>
        <v>0.11807611999999999</v>
      </c>
      <c r="H56" s="8">
        <f t="shared" si="14"/>
        <v>0.19492387999999997</v>
      </c>
      <c r="I56" s="6">
        <f t="shared" si="15"/>
        <v>0</v>
      </c>
      <c r="J56" s="4">
        <f t="shared" si="4"/>
        <v>0.19492387999999997</v>
      </c>
      <c r="K56">
        <f t="shared" si="5"/>
        <v>0.61807612</v>
      </c>
      <c r="L56">
        <f t="shared" si="6"/>
        <v>0.6949238799999999</v>
      </c>
      <c r="M56" s="9">
        <f t="shared" si="7"/>
        <v>2.5124805532288215E-08</v>
      </c>
      <c r="N56" s="2">
        <f t="shared" si="8"/>
        <v>7.537441659686465</v>
      </c>
      <c r="O56" s="2">
        <f t="shared" si="9"/>
        <v>24.729139303433282</v>
      </c>
      <c r="P56" s="9" t="str">
        <f t="shared" si="10"/>
        <v>del&lt;=dTc/2</v>
      </c>
      <c r="R56">
        <f t="shared" si="16"/>
        <v>-130</v>
      </c>
    </row>
    <row r="57" spans="1:18" ht="12.75">
      <c r="A57" s="1">
        <f t="shared" si="11"/>
        <v>1.3E-07</v>
      </c>
      <c r="B57" s="17">
        <f t="shared" si="0"/>
        <v>39</v>
      </c>
      <c r="C57" s="2">
        <f t="shared" si="1"/>
        <v>127.95275590551181</v>
      </c>
      <c r="D57" s="3">
        <f t="shared" si="2"/>
        <v>0.13299</v>
      </c>
      <c r="E57" s="14">
        <f t="shared" si="12"/>
        <v>-142.23624152747493</v>
      </c>
      <c r="F57" s="15">
        <f t="shared" si="3"/>
        <v>0.2444488078656168</v>
      </c>
      <c r="G57">
        <f t="shared" si="13"/>
        <v>0.11487412999999999</v>
      </c>
      <c r="H57" s="8">
        <f t="shared" si="14"/>
        <v>0.19812587</v>
      </c>
      <c r="I57" s="6">
        <f t="shared" si="15"/>
        <v>0</v>
      </c>
      <c r="J57" s="4">
        <f t="shared" si="4"/>
        <v>0.19812587</v>
      </c>
      <c r="K57">
        <f t="shared" si="5"/>
        <v>0.61487413</v>
      </c>
      <c r="L57">
        <f t="shared" si="6"/>
        <v>0.69812587</v>
      </c>
      <c r="M57" s="9">
        <f t="shared" si="7"/>
        <v>2.5536080569705367E-08</v>
      </c>
      <c r="N57" s="2">
        <f t="shared" si="8"/>
        <v>7.66082417091161</v>
      </c>
      <c r="O57" s="2">
        <f t="shared" si="9"/>
        <v>25.133937568607642</v>
      </c>
      <c r="P57" s="9" t="str">
        <f t="shared" si="10"/>
        <v>del&lt;=dTc/2</v>
      </c>
      <c r="R57">
        <f t="shared" si="16"/>
        <v>-130</v>
      </c>
    </row>
    <row r="58" spans="1:18" ht="12.75">
      <c r="A58" s="1">
        <f t="shared" si="11"/>
        <v>1.4E-07</v>
      </c>
      <c r="B58" s="17">
        <f t="shared" si="0"/>
        <v>42</v>
      </c>
      <c r="C58" s="2">
        <f t="shared" si="1"/>
        <v>137.79527559055117</v>
      </c>
      <c r="D58" s="3">
        <f t="shared" si="2"/>
        <v>0.14322000000000001</v>
      </c>
      <c r="E58" s="14">
        <f t="shared" si="12"/>
        <v>-142.87993519490297</v>
      </c>
      <c r="F58" s="15">
        <f t="shared" si="3"/>
        <v>0.2269881787323581</v>
      </c>
      <c r="G58">
        <f t="shared" si="13"/>
        <v>0.11167213999999998</v>
      </c>
      <c r="H58" s="8">
        <f t="shared" si="14"/>
        <v>0.20132785999999997</v>
      </c>
      <c r="I58" s="6">
        <f t="shared" si="15"/>
        <v>0</v>
      </c>
      <c r="J58" s="4">
        <f t="shared" si="4"/>
        <v>0.20132785999999997</v>
      </c>
      <c r="K58">
        <f t="shared" si="5"/>
        <v>0.61167214</v>
      </c>
      <c r="L58">
        <f t="shared" si="6"/>
        <v>0.7013278599999999</v>
      </c>
      <c r="M58" s="9">
        <f t="shared" si="7"/>
        <v>2.589947122013954E-08</v>
      </c>
      <c r="N58" s="2">
        <f t="shared" si="8"/>
        <v>7.769841366041861</v>
      </c>
      <c r="O58" s="2">
        <f t="shared" si="9"/>
        <v>25.4916055316334</v>
      </c>
      <c r="P58" s="9" t="str">
        <f t="shared" si="10"/>
        <v>del&lt;=dTc/2</v>
      </c>
      <c r="R58">
        <f t="shared" si="16"/>
        <v>-130</v>
      </c>
    </row>
    <row r="59" spans="1:18" ht="12.75">
      <c r="A59" s="1">
        <f t="shared" si="11"/>
        <v>1.5000000000000002E-07</v>
      </c>
      <c r="B59" s="17">
        <f t="shared" si="0"/>
        <v>45.00000000000001</v>
      </c>
      <c r="C59" s="2">
        <f t="shared" si="1"/>
        <v>147.63779527559058</v>
      </c>
      <c r="D59" s="3">
        <f t="shared" si="2"/>
        <v>0.15345000000000003</v>
      </c>
      <c r="E59" s="14">
        <f t="shared" si="12"/>
        <v>-143.47919966245183</v>
      </c>
      <c r="F59" s="15">
        <f t="shared" si="3"/>
        <v>0.21185563348353426</v>
      </c>
      <c r="G59">
        <f t="shared" si="13"/>
        <v>0.10847014999999997</v>
      </c>
      <c r="H59" s="8">
        <f t="shared" si="14"/>
        <v>0.20452985</v>
      </c>
      <c r="I59" s="6">
        <f t="shared" si="15"/>
        <v>0</v>
      </c>
      <c r="J59" s="4">
        <f t="shared" si="4"/>
        <v>0.20452985</v>
      </c>
      <c r="K59">
        <f t="shared" si="5"/>
        <v>0.6084701499999999</v>
      </c>
      <c r="L59">
        <f t="shared" si="6"/>
        <v>0.70452985</v>
      </c>
      <c r="M59" s="9">
        <f t="shared" si="7"/>
        <v>2.6222880138933584E-08</v>
      </c>
      <c r="N59" s="2">
        <f t="shared" si="8"/>
        <v>7.866864041680075</v>
      </c>
      <c r="O59" s="2">
        <f t="shared" si="9"/>
        <v>25.809921396588173</v>
      </c>
      <c r="P59" s="9" t="str">
        <f t="shared" si="10"/>
        <v>del&lt;=dTc/2</v>
      </c>
      <c r="R59">
        <f t="shared" si="16"/>
        <v>-130</v>
      </c>
    </row>
    <row r="60" spans="1:18" ht="12.75">
      <c r="A60" s="1">
        <f t="shared" si="11"/>
        <v>1.6000000000000003E-07</v>
      </c>
      <c r="B60" s="17">
        <f t="shared" si="0"/>
        <v>48.00000000000001</v>
      </c>
      <c r="C60" s="2">
        <f t="shared" si="1"/>
        <v>157.48031496062993</v>
      </c>
      <c r="D60" s="3">
        <f t="shared" si="2"/>
        <v>0.16368000000000005</v>
      </c>
      <c r="E60" s="14">
        <f t="shared" si="12"/>
        <v>-144.0397741344567</v>
      </c>
      <c r="F60" s="15">
        <f t="shared" si="3"/>
        <v>0.19861465639081333</v>
      </c>
      <c r="G60">
        <f t="shared" si="13"/>
        <v>0.10526815999999997</v>
      </c>
      <c r="H60" s="8">
        <f t="shared" si="14"/>
        <v>0.20773183999999997</v>
      </c>
      <c r="I60" s="6">
        <f t="shared" si="15"/>
        <v>0</v>
      </c>
      <c r="J60" s="4">
        <f t="shared" si="4"/>
        <v>0.20773183999999997</v>
      </c>
      <c r="K60">
        <f t="shared" si="5"/>
        <v>0.6052681599999999</v>
      </c>
      <c r="L60">
        <f t="shared" si="6"/>
        <v>0.70773184</v>
      </c>
      <c r="M60" s="9">
        <f t="shared" si="7"/>
        <v>2.6512561692027797E-08</v>
      </c>
      <c r="N60" s="2">
        <f t="shared" si="8"/>
        <v>7.953768507608339</v>
      </c>
      <c r="O60" s="2">
        <f t="shared" si="9"/>
        <v>26.095041035460426</v>
      </c>
      <c r="P60" s="9" t="str">
        <f t="shared" si="10"/>
        <v>del&lt;=dTc/2</v>
      </c>
      <c r="R60">
        <f t="shared" si="16"/>
        <v>-130</v>
      </c>
    </row>
    <row r="61" spans="1:18" ht="12.75">
      <c r="A61" s="1">
        <f t="shared" si="11"/>
        <v>1.7000000000000004E-07</v>
      </c>
      <c r="B61" s="17">
        <f t="shared" si="0"/>
        <v>51.000000000000014</v>
      </c>
      <c r="C61" s="2">
        <f t="shared" si="1"/>
        <v>167.32283464566933</v>
      </c>
      <c r="D61" s="3">
        <f t="shared" si="2"/>
        <v>0.17391000000000004</v>
      </c>
      <c r="E61" s="14">
        <f t="shared" si="12"/>
        <v>-144.5663529089037</v>
      </c>
      <c r="F61" s="15">
        <f t="shared" si="3"/>
        <v>0.18693144130900066</v>
      </c>
      <c r="G61">
        <f t="shared" si="13"/>
        <v>0.10206616999999997</v>
      </c>
      <c r="H61" s="8">
        <f t="shared" si="14"/>
        <v>0.21093383000000002</v>
      </c>
      <c r="I61" s="6">
        <f t="shared" si="15"/>
        <v>0</v>
      </c>
      <c r="J61" s="4">
        <f t="shared" si="4"/>
        <v>0.21093383000000002</v>
      </c>
      <c r="K61">
        <f t="shared" si="5"/>
        <v>0.60206617</v>
      </c>
      <c r="L61">
        <f t="shared" si="6"/>
        <v>0.71093383</v>
      </c>
      <c r="M61" s="9">
        <f t="shared" si="7"/>
        <v>2.6773530396569114E-08</v>
      </c>
      <c r="N61" s="2">
        <f t="shared" si="8"/>
        <v>8.032059118970734</v>
      </c>
      <c r="O61" s="2">
        <f t="shared" si="9"/>
        <v>26.351899996623143</v>
      </c>
      <c r="P61" s="9" t="str">
        <f t="shared" si="10"/>
        <v>del&lt;=dTc/2</v>
      </c>
      <c r="R61">
        <f t="shared" si="16"/>
        <v>-130</v>
      </c>
    </row>
    <row r="62" spans="1:18" ht="12.75">
      <c r="A62" s="1">
        <f t="shared" si="11"/>
        <v>1.8000000000000005E-07</v>
      </c>
      <c r="B62" s="17">
        <f t="shared" si="0"/>
        <v>54.000000000000014</v>
      </c>
      <c r="C62" s="2">
        <f t="shared" si="1"/>
        <v>177.1653543307087</v>
      </c>
      <c r="D62" s="3">
        <f t="shared" si="2"/>
        <v>0.18414000000000005</v>
      </c>
      <c r="E62" s="14">
        <f t="shared" si="12"/>
        <v>-145.06282458340434</v>
      </c>
      <c r="F62" s="15">
        <f t="shared" si="3"/>
        <v>0.17654636123627843</v>
      </c>
      <c r="G62">
        <f t="shared" si="13"/>
        <v>0.09886417999999997</v>
      </c>
      <c r="H62" s="8">
        <f t="shared" si="14"/>
        <v>0.21413581999999998</v>
      </c>
      <c r="I62" s="6">
        <f t="shared" si="15"/>
        <v>0</v>
      </c>
      <c r="J62" s="4">
        <f t="shared" si="4"/>
        <v>0.21413581999999998</v>
      </c>
      <c r="K62">
        <f t="shared" si="5"/>
        <v>0.59886418</v>
      </c>
      <c r="L62">
        <f t="shared" si="6"/>
        <v>0.71413582</v>
      </c>
      <c r="M62" s="9">
        <f t="shared" si="7"/>
        <v>2.7009853644133862E-08</v>
      </c>
      <c r="N62" s="2">
        <f t="shared" si="8"/>
        <v>8.10295609324016</v>
      </c>
      <c r="O62" s="2">
        <f t="shared" si="9"/>
        <v>26.58450161824199</v>
      </c>
      <c r="P62" s="9" t="str">
        <f t="shared" si="10"/>
        <v>del&lt;=dTc/2</v>
      </c>
      <c r="R62">
        <f t="shared" si="16"/>
        <v>-130</v>
      </c>
    </row>
    <row r="63" spans="1:18" ht="12.75">
      <c r="A63" s="1">
        <f t="shared" si="11"/>
        <v>1.9000000000000006E-07</v>
      </c>
      <c r="B63" s="17">
        <f t="shared" si="0"/>
        <v>57.00000000000002</v>
      </c>
      <c r="C63" s="2">
        <f t="shared" si="1"/>
        <v>187.0078740157481</v>
      </c>
      <c r="D63" s="3">
        <f t="shared" si="2"/>
        <v>0.19437000000000007</v>
      </c>
      <c r="E63" s="14">
        <f t="shared" si="12"/>
        <v>-145.5324465003948</v>
      </c>
      <c r="F63" s="15">
        <f t="shared" si="3"/>
        <v>0.16725444748700052</v>
      </c>
      <c r="G63">
        <f t="shared" si="13"/>
        <v>0.09566218999999997</v>
      </c>
      <c r="H63" s="8">
        <f t="shared" si="14"/>
        <v>0.21733781000000002</v>
      </c>
      <c r="I63" s="6">
        <f t="shared" si="15"/>
        <v>0</v>
      </c>
      <c r="J63" s="4">
        <f t="shared" si="4"/>
        <v>0.21733781000000002</v>
      </c>
      <c r="K63">
        <f t="shared" si="5"/>
        <v>0.59566219</v>
      </c>
      <c r="L63">
        <f t="shared" si="6"/>
        <v>0.7173378100000001</v>
      </c>
      <c r="M63" s="9">
        <f t="shared" si="7"/>
        <v>2.722486523049553E-08</v>
      </c>
      <c r="N63" s="2">
        <f t="shared" si="8"/>
        <v>8.167459569148658</v>
      </c>
      <c r="O63" s="2">
        <f t="shared" si="9"/>
        <v>26.79612719536961</v>
      </c>
      <c r="P63" s="9" t="str">
        <f t="shared" si="10"/>
        <v>del&lt;=dTc/2</v>
      </c>
      <c r="R63">
        <f t="shared" si="16"/>
        <v>-130</v>
      </c>
    </row>
    <row r="64" spans="1:18" ht="12.75">
      <c r="A64" s="1">
        <f t="shared" si="11"/>
        <v>2.0000000000000007E-07</v>
      </c>
      <c r="B64" s="17">
        <f t="shared" si="0"/>
        <v>60.00000000000002</v>
      </c>
      <c r="C64" s="2">
        <f t="shared" si="1"/>
        <v>196.85039370078746</v>
      </c>
      <c r="D64" s="3">
        <f t="shared" si="2"/>
        <v>0.2046000000000001</v>
      </c>
      <c r="E64" s="14">
        <f t="shared" si="12"/>
        <v>-145.97797439461783</v>
      </c>
      <c r="F64" s="15">
        <f t="shared" si="3"/>
        <v>0.15889172511265068</v>
      </c>
      <c r="G64">
        <f t="shared" si="13"/>
        <v>0.09246019999999996</v>
      </c>
      <c r="H64" s="8">
        <f t="shared" si="14"/>
        <v>0.22053979999999998</v>
      </c>
      <c r="I64" s="6">
        <f t="shared" si="15"/>
        <v>0</v>
      </c>
      <c r="J64" s="4">
        <f t="shared" si="4"/>
        <v>0.22053979999999998</v>
      </c>
      <c r="K64">
        <f t="shared" si="5"/>
        <v>0.5924602</v>
      </c>
      <c r="L64">
        <f t="shared" si="6"/>
        <v>0.7205398</v>
      </c>
      <c r="M64" s="9">
        <f t="shared" si="7"/>
        <v>2.742132360936576E-08</v>
      </c>
      <c r="N64" s="2">
        <f t="shared" si="8"/>
        <v>8.226397082809727</v>
      </c>
      <c r="O64" s="2">
        <f t="shared" si="9"/>
        <v>26.98949174150173</v>
      </c>
      <c r="P64" s="9" t="str">
        <f t="shared" si="10"/>
        <v>del&lt;=dTc/2</v>
      </c>
      <c r="R64">
        <f t="shared" si="16"/>
        <v>-130</v>
      </c>
    </row>
    <row r="65" spans="1:18" ht="12.75">
      <c r="A65" s="1">
        <f t="shared" si="11"/>
        <v>2.1000000000000008E-07</v>
      </c>
      <c r="B65" s="17">
        <f t="shared" si="0"/>
        <v>63.00000000000002</v>
      </c>
      <c r="C65" s="2">
        <f t="shared" si="1"/>
        <v>206.69291338582684</v>
      </c>
      <c r="D65" s="3">
        <f t="shared" si="2"/>
        <v>0.2148300000000001</v>
      </c>
      <c r="E65" s="14">
        <f t="shared" si="12"/>
        <v>-146.4017603760166</v>
      </c>
      <c r="F65" s="15">
        <f t="shared" si="3"/>
        <v>0.1513254524882387</v>
      </c>
      <c r="G65">
        <f t="shared" si="13"/>
        <v>0.08925820999999996</v>
      </c>
      <c r="H65" s="8">
        <f t="shared" si="14"/>
        <v>0.22374179000000002</v>
      </c>
      <c r="I65" s="6">
        <f t="shared" si="15"/>
        <v>0</v>
      </c>
      <c r="J65" s="4">
        <f t="shared" si="4"/>
        <v>0.22374179000000002</v>
      </c>
      <c r="K65">
        <f t="shared" si="5"/>
        <v>0.58925821</v>
      </c>
      <c r="L65">
        <f t="shared" si="6"/>
        <v>0.72374179</v>
      </c>
      <c r="M65" s="9">
        <f t="shared" si="7"/>
        <v>2.7601530873699474E-08</v>
      </c>
      <c r="N65" s="2">
        <f t="shared" si="8"/>
        <v>8.280459262109842</v>
      </c>
      <c r="O65" s="2">
        <f t="shared" si="9"/>
        <v>27.166861096160897</v>
      </c>
      <c r="P65" s="9" t="str">
        <f t="shared" si="10"/>
        <v>del&lt;=dTc/2</v>
      </c>
      <c r="R65">
        <f t="shared" si="16"/>
        <v>-130</v>
      </c>
    </row>
    <row r="66" spans="1:18" ht="12.75">
      <c r="A66" s="1">
        <f t="shared" si="11"/>
        <v>2.200000000000001E-07</v>
      </c>
      <c r="B66" s="17">
        <f t="shared" si="0"/>
        <v>66.00000000000003</v>
      </c>
      <c r="C66" s="2">
        <f t="shared" si="1"/>
        <v>216.53543307086622</v>
      </c>
      <c r="D66" s="3">
        <f t="shared" si="2"/>
        <v>0.2250600000000001</v>
      </c>
      <c r="E66" s="14">
        <f t="shared" si="12"/>
        <v>-146.80582809778235</v>
      </c>
      <c r="F66" s="15">
        <f t="shared" si="3"/>
        <v>0.14444702282968208</v>
      </c>
      <c r="G66">
        <f t="shared" si="13"/>
        <v>0.08605621999999996</v>
      </c>
      <c r="H66" s="8">
        <f t="shared" si="14"/>
        <v>0.22694377999999998</v>
      </c>
      <c r="I66" s="6">
        <f t="shared" si="15"/>
        <v>0</v>
      </c>
      <c r="J66" s="4">
        <f t="shared" si="4"/>
        <v>0.22694377999999998</v>
      </c>
      <c r="K66">
        <f t="shared" si="5"/>
        <v>0.5860562199999999</v>
      </c>
      <c r="L66">
        <f t="shared" si="6"/>
        <v>0.72694378</v>
      </c>
      <c r="M66" s="9">
        <f t="shared" si="7"/>
        <v>2.776742338317862E-08</v>
      </c>
      <c r="N66" s="2">
        <f t="shared" si="8"/>
        <v>8.330227014953586</v>
      </c>
      <c r="O66" s="2">
        <f t="shared" si="9"/>
        <v>27.330141125175803</v>
      </c>
      <c r="P66" s="9" t="str">
        <f t="shared" si="10"/>
        <v>del&lt;=dTc/2</v>
      </c>
      <c r="R66">
        <f t="shared" si="16"/>
        <v>-130</v>
      </c>
    </row>
    <row r="67" spans="1:18" ht="12.75">
      <c r="A67" s="1">
        <f t="shared" si="11"/>
        <v>2.300000000000001E-07</v>
      </c>
      <c r="B67" s="17">
        <f t="shared" si="0"/>
        <v>69.00000000000003</v>
      </c>
      <c r="C67" s="2">
        <f t="shared" si="1"/>
        <v>226.3779527559056</v>
      </c>
      <c r="D67" s="3">
        <f t="shared" si="2"/>
        <v>0.2352900000000001</v>
      </c>
      <c r="E67" s="14">
        <f t="shared" si="12"/>
        <v>-147.19193120169007</v>
      </c>
      <c r="F67" s="15">
        <f t="shared" si="3"/>
        <v>0.13816671748926143</v>
      </c>
      <c r="G67">
        <f t="shared" si="13"/>
        <v>0.08285422999999995</v>
      </c>
      <c r="H67" s="8">
        <f t="shared" si="14"/>
        <v>0.23014577000000003</v>
      </c>
      <c r="I67" s="6">
        <f t="shared" si="15"/>
        <v>0</v>
      </c>
      <c r="J67" s="4">
        <f t="shared" si="4"/>
        <v>0.23014577000000003</v>
      </c>
      <c r="K67">
        <f t="shared" si="5"/>
        <v>0.5828542299999999</v>
      </c>
      <c r="L67">
        <f t="shared" si="6"/>
        <v>0.73014577</v>
      </c>
      <c r="M67" s="9">
        <f t="shared" si="7"/>
        <v>2.7920641619737026E-08</v>
      </c>
      <c r="N67" s="2">
        <f t="shared" si="8"/>
        <v>8.376192485921107</v>
      </c>
      <c r="O67" s="2">
        <f t="shared" si="9"/>
        <v>27.48094647611912</v>
      </c>
      <c r="P67" s="9" t="str">
        <f t="shared" si="10"/>
        <v>del&lt;=dTc/2</v>
      </c>
      <c r="R67">
        <f t="shared" si="16"/>
        <v>-130</v>
      </c>
    </row>
    <row r="68" spans="1:18" ht="12.75">
      <c r="A68" s="1">
        <f t="shared" si="11"/>
        <v>2.400000000000001E-07</v>
      </c>
      <c r="B68" s="17">
        <f t="shared" si="0"/>
        <v>72.00000000000003</v>
      </c>
      <c r="C68" s="2">
        <f t="shared" si="1"/>
        <v>236.22047244094497</v>
      </c>
      <c r="D68" s="3">
        <f t="shared" si="2"/>
        <v>0.2455200000000001</v>
      </c>
      <c r="E68" s="14">
        <f t="shared" si="12"/>
        <v>-147.56159931557033</v>
      </c>
      <c r="F68" s="15">
        <f t="shared" si="3"/>
        <v>0.13240977092720882</v>
      </c>
      <c r="G68">
        <f t="shared" si="13"/>
        <v>0.07965223999999999</v>
      </c>
      <c r="H68" s="8">
        <f t="shared" si="14"/>
        <v>0.23334776000000002</v>
      </c>
      <c r="I68" s="6">
        <f t="shared" si="15"/>
        <v>0</v>
      </c>
      <c r="J68" s="4">
        <f t="shared" si="4"/>
        <v>0.23334776000000002</v>
      </c>
      <c r="K68">
        <f t="shared" si="5"/>
        <v>0.5796522399999999</v>
      </c>
      <c r="L68">
        <f t="shared" si="6"/>
        <v>0.73334776</v>
      </c>
      <c r="M68" s="9">
        <f t="shared" si="7"/>
        <v>2.8062584621210265E-08</v>
      </c>
      <c r="N68" s="2">
        <f t="shared" si="8"/>
        <v>8.41877538636308</v>
      </c>
      <c r="O68" s="2">
        <f t="shared" si="9"/>
        <v>27.620654154734513</v>
      </c>
      <c r="P68" s="9" t="str">
        <f t="shared" si="10"/>
        <v>del&lt;=dTc/2</v>
      </c>
      <c r="R68">
        <f t="shared" si="16"/>
        <v>-130</v>
      </c>
    </row>
    <row r="69" spans="1:18" ht="12.75">
      <c r="A69" s="1">
        <f t="shared" si="11"/>
        <v>2.500000000000001E-07</v>
      </c>
      <c r="B69" s="17">
        <f t="shared" si="0"/>
        <v>75.00000000000003</v>
      </c>
      <c r="C69" s="2">
        <f t="shared" si="1"/>
        <v>246.06299212598432</v>
      </c>
      <c r="D69" s="3">
        <f t="shared" si="2"/>
        <v>0.2557500000000001</v>
      </c>
      <c r="E69" s="14">
        <f t="shared" si="12"/>
        <v>-147.91617465477896</v>
      </c>
      <c r="F69" s="15">
        <f t="shared" si="3"/>
        <v>0.12711338009012063</v>
      </c>
      <c r="G69">
        <f t="shared" si="13"/>
        <v>0.07645024999999994</v>
      </c>
      <c r="H69" s="8">
        <f t="shared" si="14"/>
        <v>0.23654975000000003</v>
      </c>
      <c r="I69" s="6">
        <f t="shared" si="15"/>
        <v>0</v>
      </c>
      <c r="J69" s="4">
        <f t="shared" si="4"/>
        <v>0.23654975000000003</v>
      </c>
      <c r="K69">
        <f t="shared" si="5"/>
        <v>0.5764502499999999</v>
      </c>
      <c r="L69">
        <f t="shared" si="6"/>
        <v>0.73654975</v>
      </c>
      <c r="M69" s="9">
        <f t="shared" si="7"/>
        <v>2.8194452824248495E-08</v>
      </c>
      <c r="N69" s="2">
        <f t="shared" si="8"/>
        <v>8.45833584727455</v>
      </c>
      <c r="O69" s="2">
        <f t="shared" si="9"/>
        <v>27.750445693157967</v>
      </c>
      <c r="P69" s="9" t="str">
        <f t="shared" si="10"/>
        <v>del&lt;=dTc/2</v>
      </c>
      <c r="R69">
        <f t="shared" si="16"/>
        <v>-130</v>
      </c>
    </row>
    <row r="70" spans="1:18" ht="12.75">
      <c r="A70" s="1">
        <f t="shared" si="11"/>
        <v>2.600000000000001E-07</v>
      </c>
      <c r="B70" s="17">
        <f t="shared" si="0"/>
        <v>78.00000000000003</v>
      </c>
      <c r="C70" s="2">
        <f t="shared" si="1"/>
        <v>255.9055118110237</v>
      </c>
      <c r="D70" s="3">
        <f t="shared" si="2"/>
        <v>0.2659800000000001</v>
      </c>
      <c r="E70" s="14">
        <f t="shared" si="12"/>
        <v>-148.25684144075456</v>
      </c>
      <c r="F70" s="15">
        <f t="shared" si="3"/>
        <v>0.12222440393280837</v>
      </c>
      <c r="G70">
        <f t="shared" si="13"/>
        <v>0.07324825999999998</v>
      </c>
      <c r="H70" s="8">
        <f t="shared" si="14"/>
        <v>0.23975174000000002</v>
      </c>
      <c r="I70" s="6">
        <f t="shared" si="15"/>
        <v>0</v>
      </c>
      <c r="J70" s="4">
        <f t="shared" si="4"/>
        <v>0.23975174000000002</v>
      </c>
      <c r="K70">
        <f t="shared" si="5"/>
        <v>0.57324826</v>
      </c>
      <c r="L70">
        <f t="shared" si="6"/>
        <v>0.73975174</v>
      </c>
      <c r="M70" s="9">
        <f t="shared" si="7"/>
        <v>2.8317282097202432E-08</v>
      </c>
      <c r="N70" s="2">
        <f t="shared" si="8"/>
        <v>8.495184629160729</v>
      </c>
      <c r="O70" s="2">
        <f t="shared" si="9"/>
        <v>27.871340646852783</v>
      </c>
      <c r="P70" s="9" t="str">
        <f t="shared" si="10"/>
        <v>del&lt;=dTc/2</v>
      </c>
      <c r="R70">
        <f t="shared" si="16"/>
        <v>-130</v>
      </c>
    </row>
    <row r="71" spans="1:18" ht="12.75">
      <c r="A71" s="1">
        <f t="shared" si="11"/>
        <v>2.700000000000001E-07</v>
      </c>
      <c r="B71" s="17">
        <f t="shared" si="0"/>
        <v>81.00000000000003</v>
      </c>
      <c r="C71" s="2">
        <f t="shared" si="1"/>
        <v>265.74803149606305</v>
      </c>
      <c r="D71" s="3">
        <f t="shared" si="2"/>
        <v>0.2762100000000001</v>
      </c>
      <c r="E71" s="14">
        <f t="shared" si="12"/>
        <v>-148.58464976451796</v>
      </c>
      <c r="F71" s="15">
        <f t="shared" si="3"/>
        <v>0.11769757415751891</v>
      </c>
      <c r="G71">
        <f t="shared" si="13"/>
        <v>0.07004626999999994</v>
      </c>
      <c r="H71" s="8">
        <f t="shared" si="14"/>
        <v>0.24295373000000003</v>
      </c>
      <c r="I71" s="6">
        <f t="shared" si="15"/>
        <v>0</v>
      </c>
      <c r="J71" s="4">
        <f t="shared" si="4"/>
        <v>0.24295373000000003</v>
      </c>
      <c r="K71">
        <f t="shared" si="5"/>
        <v>0.57004627</v>
      </c>
      <c r="L71">
        <f t="shared" si="6"/>
        <v>0.74295373</v>
      </c>
      <c r="M71" s="9">
        <f t="shared" si="7"/>
        <v>2.8431971006543085E-08</v>
      </c>
      <c r="N71" s="2">
        <f t="shared" si="8"/>
        <v>8.529591301962926</v>
      </c>
      <c r="O71" s="2">
        <f t="shared" si="9"/>
        <v>27.984223431636895</v>
      </c>
      <c r="P71" s="9" t="str">
        <f t="shared" si="10"/>
        <v>del&lt;=dTc/2</v>
      </c>
      <c r="R71">
        <f t="shared" si="16"/>
        <v>-130</v>
      </c>
    </row>
    <row r="72" spans="1:18" ht="12.75">
      <c r="A72" s="1">
        <f t="shared" si="11"/>
        <v>2.800000000000001E-07</v>
      </c>
      <c r="B72" s="17">
        <f t="shared" si="0"/>
        <v>84.00000000000004</v>
      </c>
      <c r="C72" s="2">
        <f t="shared" si="1"/>
        <v>275.5905511811025</v>
      </c>
      <c r="D72" s="3">
        <f t="shared" si="2"/>
        <v>0.28644000000000014</v>
      </c>
      <c r="E72" s="14">
        <f t="shared" si="12"/>
        <v>-148.9005351081826</v>
      </c>
      <c r="F72" s="15">
        <f t="shared" si="3"/>
        <v>0.11349408936617902</v>
      </c>
      <c r="G72">
        <f t="shared" si="13"/>
        <v>0.06684427999999996</v>
      </c>
      <c r="H72" s="8">
        <f t="shared" si="14"/>
        <v>0.24615572000000002</v>
      </c>
      <c r="I72" s="6">
        <f t="shared" si="15"/>
        <v>0</v>
      </c>
      <c r="J72" s="4">
        <f t="shared" si="4"/>
        <v>0.24615572000000002</v>
      </c>
      <c r="K72">
        <f t="shared" si="5"/>
        <v>0.56684428</v>
      </c>
      <c r="L72">
        <f t="shared" si="6"/>
        <v>0.74615572</v>
      </c>
      <c r="M72" s="9">
        <f t="shared" si="7"/>
        <v>2.8539302836011413E-08</v>
      </c>
      <c r="N72" s="2">
        <f t="shared" si="8"/>
        <v>8.561790850803424</v>
      </c>
      <c r="O72" s="2">
        <f t="shared" si="9"/>
        <v>28.089864996074226</v>
      </c>
      <c r="P72" s="9" t="str">
        <f t="shared" si="10"/>
        <v>del&lt;=dTc/2</v>
      </c>
      <c r="R72">
        <f t="shared" si="16"/>
        <v>-130</v>
      </c>
    </row>
    <row r="73" spans="1:18" ht="12.75">
      <c r="A73" s="1">
        <f t="shared" si="11"/>
        <v>2.9000000000000014E-07</v>
      </c>
      <c r="B73" s="17">
        <f t="shared" si="0"/>
        <v>87.00000000000004</v>
      </c>
      <c r="C73" s="2">
        <f t="shared" si="1"/>
        <v>285.43307086614186</v>
      </c>
      <c r="D73" s="3">
        <f t="shared" si="2"/>
        <v>0.29667000000000016</v>
      </c>
      <c r="E73" s="14">
        <f t="shared" si="12"/>
        <v>-149.20533443931734</v>
      </c>
      <c r="F73" s="15">
        <f t="shared" si="3"/>
        <v>0.10958050007769</v>
      </c>
      <c r="G73">
        <f t="shared" si="13"/>
        <v>0.06364228999999993</v>
      </c>
      <c r="H73" s="8">
        <f t="shared" si="14"/>
        <v>0.24935771000000007</v>
      </c>
      <c r="I73" s="6">
        <f t="shared" si="15"/>
        <v>0</v>
      </c>
      <c r="J73" s="4">
        <f t="shared" si="4"/>
        <v>0.24935771000000007</v>
      </c>
      <c r="K73">
        <f t="shared" si="5"/>
        <v>0.56364229</v>
      </c>
      <c r="L73">
        <f t="shared" si="6"/>
        <v>0.7493577100000001</v>
      </c>
      <c r="M73" s="9">
        <f t="shared" si="7"/>
        <v>2.8639963499993992E-08</v>
      </c>
      <c r="N73" s="2">
        <f t="shared" si="8"/>
        <v>8.591989049998197</v>
      </c>
      <c r="O73" s="2">
        <f t="shared" si="9"/>
        <v>28.18894045274999</v>
      </c>
      <c r="P73" s="9" t="str">
        <f t="shared" si="10"/>
        <v>del&lt;=dTc/2</v>
      </c>
      <c r="R73">
        <f t="shared" si="16"/>
        <v>-130</v>
      </c>
    </row>
    <row r="74" spans="1:18" ht="12.75">
      <c r="A74" s="1">
        <f t="shared" si="11"/>
        <v>3.0000000000000015E-07</v>
      </c>
      <c r="B74" s="17">
        <f t="shared" si="0"/>
        <v>90.00000000000004</v>
      </c>
      <c r="C74" s="2">
        <f t="shared" si="1"/>
        <v>295.2755905511812</v>
      </c>
      <c r="D74" s="3">
        <f t="shared" si="2"/>
        <v>0.3069000000000002</v>
      </c>
      <c r="E74" s="14">
        <f t="shared" si="12"/>
        <v>-149.49979957573146</v>
      </c>
      <c r="F74" s="15">
        <f t="shared" si="3"/>
        <v>0.10592781674176711</v>
      </c>
      <c r="G74">
        <f t="shared" si="13"/>
        <v>0.06044029999999996</v>
      </c>
      <c r="H74" s="8">
        <f t="shared" si="14"/>
        <v>0.2525597</v>
      </c>
      <c r="I74" s="6">
        <f t="shared" si="15"/>
        <v>0</v>
      </c>
      <c r="J74" s="4">
        <f t="shared" si="4"/>
        <v>0.2525597</v>
      </c>
      <c r="K74">
        <f t="shared" si="5"/>
        <v>0.5604403</v>
      </c>
      <c r="L74">
        <f t="shared" si="6"/>
        <v>0.7525596999999999</v>
      </c>
      <c r="M74" s="9">
        <f t="shared" si="7"/>
        <v>2.8734556217379564E-08</v>
      </c>
      <c r="N74" s="2">
        <f t="shared" si="8"/>
        <v>8.62036686521387</v>
      </c>
      <c r="O74" s="2">
        <f t="shared" si="9"/>
        <v>28.282043521042876</v>
      </c>
      <c r="P74" s="9" t="str">
        <f t="shared" si="10"/>
        <v>del&lt;=dTc/2</v>
      </c>
      <c r="R74">
        <f t="shared" si="16"/>
        <v>-130</v>
      </c>
    </row>
    <row r="75" spans="1:18" ht="12.75">
      <c r="A75" s="1">
        <f t="shared" si="11"/>
        <v>3.1000000000000016E-07</v>
      </c>
      <c r="B75" s="17">
        <f t="shared" si="0"/>
        <v>93.00000000000004</v>
      </c>
      <c r="C75" s="2">
        <f t="shared" si="1"/>
        <v>305.1181102362206</v>
      </c>
      <c r="D75" s="3">
        <f t="shared" si="2"/>
        <v>0.3171300000000002</v>
      </c>
      <c r="E75" s="14">
        <f t="shared" si="12"/>
        <v>-149.78460835802366</v>
      </c>
      <c r="F75" s="15">
        <f t="shared" si="3"/>
        <v>0.1025107903952585</v>
      </c>
      <c r="G75">
        <f t="shared" si="13"/>
        <v>0.057238309999999924</v>
      </c>
      <c r="H75" s="8">
        <f t="shared" si="14"/>
        <v>0.25576169000000004</v>
      </c>
      <c r="I75" s="6">
        <f t="shared" si="15"/>
        <v>0</v>
      </c>
      <c r="J75" s="4">
        <f t="shared" si="4"/>
        <v>0.25576169000000004</v>
      </c>
      <c r="K75">
        <f t="shared" si="5"/>
        <v>0.5572383099999999</v>
      </c>
      <c r="L75">
        <f t="shared" si="6"/>
        <v>0.75576169</v>
      </c>
      <c r="M75" s="9">
        <f t="shared" si="7"/>
        <v>2.882361360938461E-08</v>
      </c>
      <c r="N75" s="2">
        <f t="shared" si="8"/>
        <v>8.647084082815383</v>
      </c>
      <c r="O75" s="2">
        <f t="shared" si="9"/>
        <v>28.36969843443367</v>
      </c>
      <c r="P75" s="9" t="str">
        <f t="shared" si="10"/>
        <v>del&lt;=dTc/2</v>
      </c>
      <c r="R75">
        <f t="shared" si="16"/>
        <v>-130</v>
      </c>
    </row>
    <row r="76" spans="1:18" ht="12.75">
      <c r="A76" s="1">
        <f t="shared" si="11"/>
        <v>3.2000000000000017E-07</v>
      </c>
      <c r="B76" s="17">
        <f t="shared" si="0"/>
        <v>96.00000000000004</v>
      </c>
      <c r="C76" s="2">
        <f t="shared" si="1"/>
        <v>314.96062992125997</v>
      </c>
      <c r="D76" s="3">
        <f t="shared" si="2"/>
        <v>0.3273600000000002</v>
      </c>
      <c r="E76" s="14">
        <f t="shared" si="12"/>
        <v>-150.06037404773633</v>
      </c>
      <c r="F76" s="15">
        <f t="shared" si="3"/>
        <v>0.09930732819540664</v>
      </c>
      <c r="G76">
        <f t="shared" si="13"/>
        <v>0.05403631999999996</v>
      </c>
      <c r="H76" s="8">
        <f t="shared" si="14"/>
        <v>0.25896368000000003</v>
      </c>
      <c r="I76" s="6">
        <f t="shared" si="15"/>
        <v>0</v>
      </c>
      <c r="J76" s="4">
        <f t="shared" si="4"/>
        <v>0.25896368000000003</v>
      </c>
      <c r="K76">
        <f t="shared" si="5"/>
        <v>0.5540363199999999</v>
      </c>
      <c r="L76">
        <f t="shared" si="6"/>
        <v>0.75896368</v>
      </c>
      <c r="M76" s="9">
        <f t="shared" si="7"/>
        <v>2.8907607733950628E-08</v>
      </c>
      <c r="N76" s="2">
        <f t="shared" si="8"/>
        <v>8.672282320185188</v>
      </c>
      <c r="O76" s="2">
        <f t="shared" si="9"/>
        <v>28.452369816880537</v>
      </c>
      <c r="P76" s="9" t="str">
        <f t="shared" si="10"/>
        <v>del&lt;=dTc/2</v>
      </c>
      <c r="R76">
        <f t="shared" si="16"/>
        <v>-130</v>
      </c>
    </row>
    <row r="77" spans="1:18" ht="12.75">
      <c r="A77" s="1">
        <f t="shared" si="11"/>
        <v>3.300000000000002E-07</v>
      </c>
      <c r="B77" s="17">
        <f aca="true" t="shared" si="17" ref="B77:B108">300000000*A77</f>
        <v>99.00000000000006</v>
      </c>
      <c r="C77" s="2">
        <f aca="true" t="shared" si="18" ref="C77:C108">B77/0.3048</f>
        <v>324.80314960629937</v>
      </c>
      <c r="D77" s="3">
        <f aca="true" t="shared" si="19" ref="D77:D108">A77/$B$41</f>
        <v>0.33759000000000017</v>
      </c>
      <c r="E77" s="14">
        <f t="shared" si="12"/>
        <v>-150.32765327889598</v>
      </c>
      <c r="F77" s="15">
        <f aca="true" t="shared" si="20" ref="F77:F108">10^((E77-$D$22)/20)</f>
        <v>0.09629801521978804</v>
      </c>
      <c r="G77">
        <f t="shared" si="13"/>
        <v>0.05083432999999992</v>
      </c>
      <c r="H77" s="8">
        <f t="shared" si="14"/>
        <v>0.2621656700000001</v>
      </c>
      <c r="I77" s="6">
        <f t="shared" si="15"/>
        <v>0</v>
      </c>
      <c r="J77" s="4">
        <f aca="true" t="shared" si="21" ref="J77:J108">IF(A77&lt;=($B$39/2),H77,I77)</f>
        <v>0.2621656700000001</v>
      </c>
      <c r="K77">
        <f aca="true" t="shared" si="22" ref="K77:K108">G77+$B$42</f>
        <v>0.5508343299999999</v>
      </c>
      <c r="L77">
        <f aca="true" t="shared" si="23" ref="L77:L108">J77+$B$43</f>
        <v>0.7621656700000001</v>
      </c>
      <c r="M77" s="9">
        <f aca="true" t="shared" si="24" ref="M77:M108">IF((A77-C$38)&lt;=B$39/2,(F77*A77/(1+F77)),IF(AND((B$39/2&lt;(A77-C$38)),((A77-C$38)&lt;=(B$41-B$39/2))),(F77*B$39/2),IF(AND((B$41-B$39/2)&lt;(A77-C$38),(A77-C$38)&lt;=(B$41+B$39/2)),F77*(B$39/2-A77+B$41)/(2-F77),0)))</f>
        <v>2.898695845596243E-08</v>
      </c>
      <c r="N77" s="2">
        <f aca="true" t="shared" si="25" ref="N77:N108">300000000*M77</f>
        <v>8.69608753678873</v>
      </c>
      <c r="O77" s="2">
        <f aca="true" t="shared" si="26" ref="O77:O108">N77/0.3048</f>
        <v>28.530470921222864</v>
      </c>
      <c r="P77" s="9" t="str">
        <f aca="true" t="shared" si="27" ref="P77:P108">IF(A77&lt;=B$39/2,"del&lt;=dTc/2",IF(AND((B$39/2&lt;A77),(A77&lt;=(B$41-B$39/2))),"dTc/2&lt;del&lt;=(TC-dTc/2)",IF(AND((B$41-B$39/2)&lt;A77,A77&lt;=(B$41+B$39/2)),"(Tc-dTc/2)&lt;del&lt;=(Tc+dTc/2)",0)))</f>
        <v>del&lt;=dTc/2</v>
      </c>
      <c r="R77">
        <f t="shared" si="16"/>
        <v>-130</v>
      </c>
    </row>
    <row r="78" spans="1:18" ht="12.75">
      <c r="A78" s="1">
        <f aca="true" t="shared" si="28" ref="A78:A109">A77+0.00000001</f>
        <v>3.400000000000002E-07</v>
      </c>
      <c r="B78" s="17">
        <f t="shared" si="17"/>
        <v>102.00000000000006</v>
      </c>
      <c r="C78" s="2">
        <f t="shared" si="18"/>
        <v>334.6456692913388</v>
      </c>
      <c r="D78" s="3">
        <f t="shared" si="19"/>
        <v>0.3478200000000002</v>
      </c>
      <c r="E78" s="14">
        <f aca="true" t="shared" si="29" ref="E78:E109">$D$23-1*(36.6+(20*LOG10((C78/5280)*1575.42)))</f>
        <v>-150.58695282218332</v>
      </c>
      <c r="F78" s="15">
        <f t="shared" si="20"/>
        <v>0.0934657206545003</v>
      </c>
      <c r="G78">
        <f aca="true" t="shared" si="30" ref="G78:G109">IF((A78&lt;=(B$41-B$39/2)),(C$40/B$41)*((-B$39/2)-(A78-B$41)),0)</f>
        <v>0.047632339999999954</v>
      </c>
      <c r="H78" s="8">
        <f aca="true" t="shared" si="31" ref="H78:H109">(-$C$40/$B$41)*(($B$39/2)-(A78+$B$41))</f>
        <v>0.26536766000000006</v>
      </c>
      <c r="I78" s="6">
        <f aca="true" t="shared" si="32" ref="I78:I109">IF((AND(((B$39/2)&lt;A78),(A78&lt;=(B$41+B$39/2)))),($C$40/$B$41)*(($B$39/2)-(A78-$B$41)),0)</f>
        <v>0</v>
      </c>
      <c r="J78" s="4">
        <f t="shared" si="21"/>
        <v>0.26536766000000006</v>
      </c>
      <c r="K78">
        <f t="shared" si="22"/>
        <v>0.5476323399999999</v>
      </c>
      <c r="L78">
        <f t="shared" si="23"/>
        <v>0.7653676600000001</v>
      </c>
      <c r="M78" s="9">
        <f t="shared" si="24"/>
        <v>2.9062040466626614E-08</v>
      </c>
      <c r="N78" s="2">
        <f t="shared" si="25"/>
        <v>8.718612139987984</v>
      </c>
      <c r="O78" s="2">
        <f t="shared" si="26"/>
        <v>28.60437053801832</v>
      </c>
      <c r="P78" s="9" t="str">
        <f t="shared" si="27"/>
        <v>del&lt;=dTc/2</v>
      </c>
      <c r="R78">
        <f t="shared" si="16"/>
        <v>-130</v>
      </c>
    </row>
    <row r="79" spans="1:18" ht="12.75">
      <c r="A79" s="1">
        <f t="shared" si="28"/>
        <v>3.500000000000002E-07</v>
      </c>
      <c r="B79" s="17">
        <f t="shared" si="17"/>
        <v>105.00000000000006</v>
      </c>
      <c r="C79" s="2">
        <f t="shared" si="18"/>
        <v>344.4881889763781</v>
      </c>
      <c r="D79" s="3">
        <f t="shared" si="19"/>
        <v>0.3580500000000002</v>
      </c>
      <c r="E79" s="14">
        <f t="shared" si="29"/>
        <v>-150.83873536834372</v>
      </c>
      <c r="F79" s="15">
        <f t="shared" si="20"/>
        <v>0.09079527149294325</v>
      </c>
      <c r="G79">
        <f t="shared" si="30"/>
        <v>0.04443034999999991</v>
      </c>
      <c r="H79" s="8">
        <f t="shared" si="31"/>
        <v>0.26856965000000005</v>
      </c>
      <c r="I79" s="6">
        <f t="shared" si="32"/>
        <v>0</v>
      </c>
      <c r="J79" s="4">
        <f t="shared" si="21"/>
        <v>0.26856965000000005</v>
      </c>
      <c r="K79">
        <f t="shared" si="22"/>
        <v>0.54443035</v>
      </c>
      <c r="L79">
        <f t="shared" si="23"/>
        <v>0.7685696500000001</v>
      </c>
      <c r="M79" s="9">
        <f t="shared" si="24"/>
        <v>2.9133189199689107E-08</v>
      </c>
      <c r="N79" s="2">
        <f t="shared" si="25"/>
        <v>8.739956759906732</v>
      </c>
      <c r="O79" s="2">
        <f t="shared" si="26"/>
        <v>28.67439881859164</v>
      </c>
      <c r="P79" s="9" t="str">
        <f t="shared" si="27"/>
        <v>del&lt;=dTc/2</v>
      </c>
      <c r="R79">
        <f t="shared" si="16"/>
        <v>-130</v>
      </c>
    </row>
    <row r="80" spans="1:18" ht="12.75">
      <c r="A80" s="1">
        <f t="shared" si="28"/>
        <v>3.600000000000002E-07</v>
      </c>
      <c r="B80" s="17">
        <f t="shared" si="17"/>
        <v>108.00000000000006</v>
      </c>
      <c r="C80" s="2">
        <f t="shared" si="18"/>
        <v>354.3307086614175</v>
      </c>
      <c r="D80" s="3">
        <f t="shared" si="19"/>
        <v>0.3682800000000002</v>
      </c>
      <c r="E80" s="14">
        <f t="shared" si="29"/>
        <v>-151.08342449668396</v>
      </c>
      <c r="F80" s="15">
        <f t="shared" si="20"/>
        <v>0.08827318061813919</v>
      </c>
      <c r="G80">
        <f t="shared" si="30"/>
        <v>0.04122835999999994</v>
      </c>
      <c r="H80" s="8">
        <f t="shared" si="31"/>
        <v>0.27177164000000004</v>
      </c>
      <c r="I80" s="6">
        <f t="shared" si="32"/>
        <v>0</v>
      </c>
      <c r="J80" s="4">
        <f t="shared" si="21"/>
        <v>0.27177164000000004</v>
      </c>
      <c r="K80">
        <f t="shared" si="22"/>
        <v>0.54122836</v>
      </c>
      <c r="L80">
        <f t="shared" si="23"/>
        <v>0.7717716400000001</v>
      </c>
      <c r="M80" s="9">
        <f t="shared" si="24"/>
        <v>2.9200705841597626E-08</v>
      </c>
      <c r="N80" s="2">
        <f t="shared" si="25"/>
        <v>8.760211752479288</v>
      </c>
      <c r="O80" s="2">
        <f t="shared" si="26"/>
        <v>28.740852206296875</v>
      </c>
      <c r="P80" s="9" t="str">
        <f t="shared" si="27"/>
        <v>del&lt;=dTc/2</v>
      </c>
      <c r="R80">
        <f t="shared" si="16"/>
        <v>-130</v>
      </c>
    </row>
    <row r="81" spans="1:18" ht="12.75">
      <c r="A81" s="1">
        <f t="shared" si="28"/>
        <v>3.700000000000002E-07</v>
      </c>
      <c r="B81" s="17">
        <f t="shared" si="17"/>
        <v>111.00000000000007</v>
      </c>
      <c r="C81" s="2">
        <f t="shared" si="18"/>
        <v>364.1732283464569</v>
      </c>
      <c r="D81" s="3">
        <f t="shared" si="19"/>
        <v>0.37851000000000024</v>
      </c>
      <c r="E81" s="14">
        <f t="shared" si="29"/>
        <v>-151.3214089626781</v>
      </c>
      <c r="F81" s="15">
        <f t="shared" si="20"/>
        <v>0.08588741897981118</v>
      </c>
      <c r="G81">
        <f t="shared" si="30"/>
        <v>0.03802636999999991</v>
      </c>
      <c r="H81" s="8">
        <f t="shared" si="31"/>
        <v>0.2749736300000001</v>
      </c>
      <c r="I81" s="6">
        <f t="shared" si="32"/>
        <v>0</v>
      </c>
      <c r="J81" s="4">
        <f t="shared" si="21"/>
        <v>0.2749736300000001</v>
      </c>
      <c r="K81">
        <f t="shared" si="22"/>
        <v>0.5380263699999999</v>
      </c>
      <c r="L81">
        <f t="shared" si="23"/>
        <v>0.7749736300000001</v>
      </c>
      <c r="M81" s="9">
        <f t="shared" si="24"/>
        <v>2.9264861593465965E-08</v>
      </c>
      <c r="N81" s="2">
        <f t="shared" si="25"/>
        <v>8.779458478039789</v>
      </c>
      <c r="O81" s="2">
        <f t="shared" si="26"/>
        <v>28.803997631364137</v>
      </c>
      <c r="P81" s="9" t="str">
        <f t="shared" si="27"/>
        <v>del&lt;=dTc/2</v>
      </c>
      <c r="R81">
        <f t="shared" si="16"/>
        <v>-130</v>
      </c>
    </row>
    <row r="82" spans="1:18" ht="12.75">
      <c r="A82" s="1">
        <f t="shared" si="28"/>
        <v>3.800000000000002E-07</v>
      </c>
      <c r="B82" s="17">
        <f t="shared" si="17"/>
        <v>114.00000000000007</v>
      </c>
      <c r="C82" s="2">
        <f t="shared" si="18"/>
        <v>374.0157480314963</v>
      </c>
      <c r="D82" s="3">
        <f t="shared" si="19"/>
        <v>0.38874000000000025</v>
      </c>
      <c r="E82" s="14">
        <f t="shared" si="29"/>
        <v>-151.55304641367442</v>
      </c>
      <c r="F82" s="15">
        <f t="shared" si="20"/>
        <v>0.08362722374350025</v>
      </c>
      <c r="G82">
        <f t="shared" si="30"/>
        <v>0.03482437999999994</v>
      </c>
      <c r="H82" s="8">
        <f t="shared" si="31"/>
        <v>0.27817562000000007</v>
      </c>
      <c r="I82" s="6">
        <f t="shared" si="32"/>
        <v>0</v>
      </c>
      <c r="J82" s="4">
        <f t="shared" si="21"/>
        <v>0.27817562000000007</v>
      </c>
      <c r="K82">
        <f t="shared" si="22"/>
        <v>0.53482438</v>
      </c>
      <c r="L82">
        <f t="shared" si="23"/>
        <v>0.7781756200000001</v>
      </c>
      <c r="M82" s="9">
        <f t="shared" si="24"/>
        <v>2.9325901312029235E-08</v>
      </c>
      <c r="N82" s="2">
        <f t="shared" si="25"/>
        <v>8.79777039360877</v>
      </c>
      <c r="O82" s="2">
        <f t="shared" si="26"/>
        <v>28.86407609451696</v>
      </c>
      <c r="P82" s="9" t="str">
        <f t="shared" si="27"/>
        <v>del&lt;=dTc/2</v>
      </c>
      <c r="R82">
        <f t="shared" si="16"/>
        <v>-130</v>
      </c>
    </row>
    <row r="83" spans="1:18" ht="12.75">
      <c r="A83" s="1">
        <f t="shared" si="28"/>
        <v>3.9000000000000024E-07</v>
      </c>
      <c r="B83" s="17">
        <f t="shared" si="17"/>
        <v>117.00000000000007</v>
      </c>
      <c r="C83" s="2">
        <f t="shared" si="18"/>
        <v>383.85826771653564</v>
      </c>
      <c r="D83" s="3">
        <f t="shared" si="19"/>
        <v>0.39897000000000027</v>
      </c>
      <c r="E83" s="14">
        <f t="shared" si="29"/>
        <v>-151.7786666218682</v>
      </c>
      <c r="F83" s="15">
        <f t="shared" si="20"/>
        <v>0.08148293595520531</v>
      </c>
      <c r="G83">
        <f t="shared" si="30"/>
        <v>0.0316223899999999</v>
      </c>
      <c r="H83" s="8">
        <f t="shared" si="31"/>
        <v>0.2813776100000001</v>
      </c>
      <c r="I83" s="6">
        <f t="shared" si="32"/>
        <v>0</v>
      </c>
      <c r="J83" s="4">
        <f t="shared" si="21"/>
        <v>0.2813776100000001</v>
      </c>
      <c r="K83">
        <f t="shared" si="22"/>
        <v>0.5316223899999999</v>
      </c>
      <c r="L83">
        <f t="shared" si="23"/>
        <v>0.7813776100000001</v>
      </c>
      <c r="M83" s="9">
        <f t="shared" si="24"/>
        <v>2.938404663265657E-08</v>
      </c>
      <c r="N83" s="2">
        <f t="shared" si="25"/>
        <v>8.815213989796971</v>
      </c>
      <c r="O83" s="2">
        <f t="shared" si="26"/>
        <v>28.92130574080371</v>
      </c>
      <c r="P83" s="9" t="str">
        <f t="shared" si="27"/>
        <v>del&lt;=dTc/2</v>
      </c>
      <c r="R83">
        <f t="shared" si="16"/>
        <v>-130</v>
      </c>
    </row>
    <row r="84" spans="1:18" ht="12.75">
      <c r="A84" s="1">
        <f t="shared" si="28"/>
        <v>4.0000000000000025E-07</v>
      </c>
      <c r="B84" s="17">
        <f t="shared" si="17"/>
        <v>120.00000000000007</v>
      </c>
      <c r="C84" s="2">
        <f t="shared" si="18"/>
        <v>393.70078740157504</v>
      </c>
      <c r="D84" s="3">
        <f t="shared" si="19"/>
        <v>0.4092000000000003</v>
      </c>
      <c r="E84" s="14">
        <f t="shared" si="29"/>
        <v>-151.99857430789746</v>
      </c>
      <c r="F84" s="15">
        <f t="shared" si="20"/>
        <v>0.07944586255632531</v>
      </c>
      <c r="G84">
        <f t="shared" si="30"/>
        <v>0.028420399999999933</v>
      </c>
      <c r="H84" s="8">
        <f t="shared" si="31"/>
        <v>0.28457960000000004</v>
      </c>
      <c r="I84" s="6">
        <f t="shared" si="32"/>
        <v>0</v>
      </c>
      <c r="J84" s="4">
        <f t="shared" si="21"/>
        <v>0.28457960000000004</v>
      </c>
      <c r="K84">
        <f t="shared" si="22"/>
        <v>0.5284203999999999</v>
      </c>
      <c r="L84">
        <f t="shared" si="23"/>
        <v>0.7845796</v>
      </c>
      <c r="M84" s="9">
        <f t="shared" si="24"/>
        <v>2.9439498658388678E-08</v>
      </c>
      <c r="N84" s="2">
        <f t="shared" si="25"/>
        <v>8.831849597516603</v>
      </c>
      <c r="O84" s="2">
        <f t="shared" si="26"/>
        <v>28.975884506288068</v>
      </c>
      <c r="P84" s="9" t="str">
        <f t="shared" si="27"/>
        <v>del&lt;=dTc/2</v>
      </c>
      <c r="R84">
        <f t="shared" si="16"/>
        <v>-130</v>
      </c>
    </row>
    <row r="85" spans="1:18" ht="12.75">
      <c r="A85" s="1">
        <f t="shared" si="28"/>
        <v>4.1000000000000026E-07</v>
      </c>
      <c r="B85" s="17">
        <f t="shared" si="17"/>
        <v>123.00000000000007</v>
      </c>
      <c r="C85" s="2">
        <f t="shared" si="18"/>
        <v>403.5433070866144</v>
      </c>
      <c r="D85" s="3">
        <f t="shared" si="19"/>
        <v>0.4194300000000003</v>
      </c>
      <c r="E85" s="14">
        <f t="shared" si="29"/>
        <v>-152.21305161573292</v>
      </c>
      <c r="F85" s="15">
        <f t="shared" si="20"/>
        <v>0.07750815859153687</v>
      </c>
      <c r="G85">
        <f t="shared" si="30"/>
        <v>0.025218409999999893</v>
      </c>
      <c r="H85" s="8">
        <f t="shared" si="31"/>
        <v>0.2877815900000001</v>
      </c>
      <c r="I85" s="6">
        <f t="shared" si="32"/>
        <v>0</v>
      </c>
      <c r="J85" s="4">
        <f t="shared" si="21"/>
        <v>0.2877815900000001</v>
      </c>
      <c r="K85">
        <f t="shared" si="22"/>
        <v>0.5252184099999999</v>
      </c>
      <c r="L85">
        <f t="shared" si="23"/>
        <v>0.78778159</v>
      </c>
      <c r="M85" s="9">
        <f t="shared" si="24"/>
        <v>2.9492440283764675E-08</v>
      </c>
      <c r="N85" s="2">
        <f t="shared" si="25"/>
        <v>8.847732085129403</v>
      </c>
      <c r="O85" s="2">
        <f t="shared" si="26"/>
        <v>29.02799240528019</v>
      </c>
      <c r="P85" s="9" t="str">
        <f t="shared" si="27"/>
        <v>del&lt;=dTc/2</v>
      </c>
      <c r="R85">
        <f t="shared" si="16"/>
        <v>-130</v>
      </c>
    </row>
    <row r="86" spans="1:18" ht="12.75">
      <c r="A86" s="1">
        <f t="shared" si="28"/>
        <v>4.2000000000000027E-07</v>
      </c>
      <c r="B86" s="17">
        <f t="shared" si="17"/>
        <v>126.00000000000009</v>
      </c>
      <c r="C86" s="2">
        <f t="shared" si="18"/>
        <v>413.3858267716538</v>
      </c>
      <c r="D86" s="3">
        <f t="shared" si="19"/>
        <v>0.4296600000000003</v>
      </c>
      <c r="E86" s="14">
        <f t="shared" si="29"/>
        <v>-152.42236028929622</v>
      </c>
      <c r="F86" s="15">
        <f t="shared" si="20"/>
        <v>0.07566272624411932</v>
      </c>
      <c r="G86">
        <f t="shared" si="30"/>
        <v>0.022016419999999925</v>
      </c>
      <c r="H86" s="8">
        <f t="shared" si="31"/>
        <v>0.2909835800000001</v>
      </c>
      <c r="I86" s="6">
        <f t="shared" si="32"/>
        <v>0</v>
      </c>
      <c r="J86" s="4">
        <f t="shared" si="21"/>
        <v>0.2909835800000001</v>
      </c>
      <c r="K86">
        <f t="shared" si="22"/>
        <v>0.5220164199999999</v>
      </c>
      <c r="L86">
        <f t="shared" si="23"/>
        <v>0.79098358</v>
      </c>
      <c r="M86" s="9">
        <f t="shared" si="24"/>
        <v>2.954303821002542E-08</v>
      </c>
      <c r="N86" s="2">
        <f t="shared" si="25"/>
        <v>8.862911463007626</v>
      </c>
      <c r="O86" s="2">
        <f t="shared" si="26"/>
        <v>29.077793513804544</v>
      </c>
      <c r="P86" s="9" t="str">
        <f t="shared" si="27"/>
        <v>del&lt;=dTc/2</v>
      </c>
      <c r="R86">
        <f t="shared" si="16"/>
        <v>-130</v>
      </c>
    </row>
    <row r="87" spans="1:18" ht="12.75">
      <c r="A87" s="1">
        <f t="shared" si="28"/>
        <v>4.300000000000003E-07</v>
      </c>
      <c r="B87" s="17">
        <f t="shared" si="17"/>
        <v>129.00000000000009</v>
      </c>
      <c r="C87" s="2">
        <f t="shared" si="18"/>
        <v>423.22834645669315</v>
      </c>
      <c r="D87" s="3">
        <f t="shared" si="19"/>
        <v>0.4398900000000003</v>
      </c>
      <c r="E87" s="14">
        <f t="shared" si="29"/>
        <v>-152.62674359292996</v>
      </c>
      <c r="F87" s="15">
        <f t="shared" si="20"/>
        <v>0.07390312795937228</v>
      </c>
      <c r="G87">
        <f t="shared" si="30"/>
        <v>0.01881442999999989</v>
      </c>
      <c r="H87" s="8">
        <f t="shared" si="31"/>
        <v>0.2941855700000001</v>
      </c>
      <c r="I87" s="6">
        <f t="shared" si="32"/>
        <v>0</v>
      </c>
      <c r="J87" s="4">
        <f t="shared" si="21"/>
        <v>0.2941855700000001</v>
      </c>
      <c r="K87">
        <f t="shared" si="22"/>
        <v>0.5188144299999999</v>
      </c>
      <c r="L87">
        <f t="shared" si="23"/>
        <v>0.7941855700000001</v>
      </c>
      <c r="M87" s="9">
        <f t="shared" si="24"/>
        <v>2.9591444698475944E-08</v>
      </c>
      <c r="N87" s="2">
        <f t="shared" si="25"/>
        <v>8.877433409542784</v>
      </c>
      <c r="O87" s="2">
        <f t="shared" si="26"/>
        <v>29.12543769535034</v>
      </c>
      <c r="P87" s="9" t="str">
        <f t="shared" si="27"/>
        <v>del&lt;=dTc/2</v>
      </c>
      <c r="R87">
        <f t="shared" si="16"/>
        <v>-130</v>
      </c>
    </row>
    <row r="88" spans="1:18" ht="12.75">
      <c r="A88" s="1">
        <f t="shared" si="28"/>
        <v>4.400000000000003E-07</v>
      </c>
      <c r="B88" s="17">
        <f t="shared" si="17"/>
        <v>132.00000000000009</v>
      </c>
      <c r="C88" s="2">
        <f t="shared" si="18"/>
        <v>433.07086614173255</v>
      </c>
      <c r="D88" s="3">
        <f t="shared" si="19"/>
        <v>0.4501200000000003</v>
      </c>
      <c r="E88" s="14">
        <f t="shared" si="29"/>
        <v>-152.82642801106198</v>
      </c>
      <c r="F88" s="15">
        <f t="shared" si="20"/>
        <v>0.07222351141484104</v>
      </c>
      <c r="G88">
        <f t="shared" si="30"/>
        <v>0.015612439999999918</v>
      </c>
      <c r="H88" s="8">
        <f t="shared" si="31"/>
        <v>0.29738756000000005</v>
      </c>
      <c r="I88" s="6">
        <f t="shared" si="32"/>
        <v>0</v>
      </c>
      <c r="J88" s="4">
        <f t="shared" si="21"/>
        <v>0.29738756000000005</v>
      </c>
      <c r="K88">
        <f t="shared" si="22"/>
        <v>0.51561244</v>
      </c>
      <c r="L88">
        <f t="shared" si="23"/>
        <v>0.79738756</v>
      </c>
      <c r="M88" s="9">
        <f t="shared" si="24"/>
        <v>2.9637799100858462E-08</v>
      </c>
      <c r="N88" s="2">
        <f t="shared" si="25"/>
        <v>8.891339730257538</v>
      </c>
      <c r="O88" s="2">
        <f t="shared" si="26"/>
        <v>29.171062107144152</v>
      </c>
      <c r="P88" s="9" t="str">
        <f t="shared" si="27"/>
        <v>del&lt;=dTc/2</v>
      </c>
      <c r="R88">
        <f t="shared" si="16"/>
        <v>-130</v>
      </c>
    </row>
    <row r="89" spans="1:18" ht="12.75">
      <c r="A89" s="1">
        <f t="shared" si="28"/>
        <v>4.500000000000003E-07</v>
      </c>
      <c r="B89" s="17">
        <f t="shared" si="17"/>
        <v>135.00000000000009</v>
      </c>
      <c r="C89" s="2">
        <f t="shared" si="18"/>
        <v>442.9133858267719</v>
      </c>
      <c r="D89" s="3">
        <f t="shared" si="19"/>
        <v>0.4603500000000003</v>
      </c>
      <c r="E89" s="14">
        <f t="shared" si="29"/>
        <v>-153.02162475684509</v>
      </c>
      <c r="F89" s="15">
        <f t="shared" si="20"/>
        <v>0.07061854449451135</v>
      </c>
      <c r="G89">
        <f t="shared" si="30"/>
        <v>0.01241044999999988</v>
      </c>
      <c r="H89" s="8">
        <f t="shared" si="31"/>
        <v>0.3005895500000001</v>
      </c>
      <c r="I89" s="6">
        <f t="shared" si="32"/>
        <v>0</v>
      </c>
      <c r="J89" s="4">
        <f t="shared" si="21"/>
        <v>0.3005895500000001</v>
      </c>
      <c r="K89">
        <f t="shared" si="22"/>
        <v>0.5124104499999999</v>
      </c>
      <c r="L89">
        <f t="shared" si="23"/>
        <v>0.8005895500000001</v>
      </c>
      <c r="M89" s="9">
        <f t="shared" si="24"/>
        <v>2.9682229199134753E-08</v>
      </c>
      <c r="N89" s="2">
        <f t="shared" si="25"/>
        <v>8.904668759740426</v>
      </c>
      <c r="O89" s="2">
        <f t="shared" si="26"/>
        <v>29.214792518833416</v>
      </c>
      <c r="P89" s="9" t="str">
        <f t="shared" si="27"/>
        <v>del&lt;=dTc/2</v>
      </c>
      <c r="R89">
        <f t="shared" si="16"/>
        <v>-130</v>
      </c>
    </row>
    <row r="90" spans="1:18" ht="12.75">
      <c r="A90" s="1">
        <f t="shared" si="28"/>
        <v>4.600000000000003E-07</v>
      </c>
      <c r="B90" s="17">
        <f t="shared" si="17"/>
        <v>138.00000000000009</v>
      </c>
      <c r="C90" s="2">
        <f t="shared" si="18"/>
        <v>452.7559055118113</v>
      </c>
      <c r="D90" s="3">
        <f t="shared" si="19"/>
        <v>0.47058000000000033</v>
      </c>
      <c r="E90" s="14">
        <f t="shared" si="29"/>
        <v>-153.2125311149697</v>
      </c>
      <c r="F90" s="15">
        <f t="shared" si="20"/>
        <v>0.06908335874463069</v>
      </c>
      <c r="G90">
        <f t="shared" si="30"/>
        <v>0.009208459999999911</v>
      </c>
      <c r="H90" s="8">
        <f t="shared" si="31"/>
        <v>0.3037915400000001</v>
      </c>
      <c r="I90" s="6">
        <f t="shared" si="32"/>
        <v>0</v>
      </c>
      <c r="J90" s="4">
        <f t="shared" si="21"/>
        <v>0.3037915400000001</v>
      </c>
      <c r="K90">
        <f t="shared" si="22"/>
        <v>0.5092084599999999</v>
      </c>
      <c r="L90">
        <f t="shared" si="23"/>
        <v>0.8037915400000001</v>
      </c>
      <c r="M90" s="9">
        <f t="shared" si="24"/>
        <v>2.9724852381806605E-08</v>
      </c>
      <c r="N90" s="2">
        <f t="shared" si="25"/>
        <v>8.917455714541981</v>
      </c>
      <c r="O90" s="2">
        <f t="shared" si="26"/>
        <v>29.25674447028209</v>
      </c>
      <c r="P90" s="9" t="str">
        <f t="shared" si="27"/>
        <v>del&lt;=dTc/2</v>
      </c>
      <c r="R90">
        <f t="shared" si="16"/>
        <v>-130</v>
      </c>
    </row>
    <row r="91" spans="1:18" ht="12.75">
      <c r="A91" s="1">
        <f t="shared" si="28"/>
        <v>4.700000000000003E-07</v>
      </c>
      <c r="B91" s="17">
        <f t="shared" si="17"/>
        <v>141.00000000000009</v>
      </c>
      <c r="C91" s="2">
        <f t="shared" si="18"/>
        <v>462.59842519685066</v>
      </c>
      <c r="D91" s="3">
        <f t="shared" si="19"/>
        <v>0.48081000000000035</v>
      </c>
      <c r="E91" s="14">
        <f t="shared" si="29"/>
        <v>-153.39933164005257</v>
      </c>
      <c r="F91" s="15">
        <f t="shared" si="20"/>
        <v>0.06761350004793638</v>
      </c>
      <c r="G91">
        <f t="shared" si="30"/>
        <v>0.006006469999999874</v>
      </c>
      <c r="H91" s="8">
        <f t="shared" si="31"/>
        <v>0.30699353000000007</v>
      </c>
      <c r="I91" s="6">
        <f t="shared" si="32"/>
        <v>0</v>
      </c>
      <c r="J91" s="4">
        <f t="shared" si="21"/>
        <v>0.30699353000000007</v>
      </c>
      <c r="K91">
        <f t="shared" si="22"/>
        <v>0.5060064699999999</v>
      </c>
      <c r="L91">
        <f t="shared" si="23"/>
        <v>0.8069935300000001</v>
      </c>
      <c r="M91" s="9">
        <f t="shared" si="24"/>
        <v>2.976577667957857E-08</v>
      </c>
      <c r="N91" s="2">
        <f t="shared" si="25"/>
        <v>8.929733003873572</v>
      </c>
      <c r="O91" s="2">
        <f t="shared" si="26"/>
        <v>29.29702429092379</v>
      </c>
      <c r="P91" s="9" t="str">
        <f t="shared" si="27"/>
        <v>del&lt;=dTc/2</v>
      </c>
      <c r="R91">
        <f t="shared" si="16"/>
        <v>-130</v>
      </c>
    </row>
    <row r="92" spans="1:18" ht="12.75">
      <c r="A92" s="1">
        <f t="shared" si="28"/>
        <v>4.800000000000003E-07</v>
      </c>
      <c r="B92" s="17">
        <f t="shared" si="17"/>
        <v>144.00000000000009</v>
      </c>
      <c r="C92" s="2">
        <f t="shared" si="18"/>
        <v>472.44094488189</v>
      </c>
      <c r="D92" s="3">
        <f t="shared" si="19"/>
        <v>0.4910400000000003</v>
      </c>
      <c r="E92" s="14">
        <f t="shared" si="29"/>
        <v>-153.58219922884996</v>
      </c>
      <c r="F92" s="15">
        <f t="shared" si="20"/>
        <v>0.06620488546360437</v>
      </c>
      <c r="G92">
        <f t="shared" si="30"/>
        <v>0.0028044799999999053</v>
      </c>
      <c r="H92" s="8">
        <f t="shared" si="31"/>
        <v>0.31019552000000006</v>
      </c>
      <c r="I92" s="6">
        <f t="shared" si="32"/>
        <v>0</v>
      </c>
      <c r="J92" s="4">
        <f t="shared" si="21"/>
        <v>0.31019552000000006</v>
      </c>
      <c r="K92">
        <f t="shared" si="22"/>
        <v>0.5028044799999999</v>
      </c>
      <c r="L92">
        <f t="shared" si="23"/>
        <v>0.8101955200000001</v>
      </c>
      <c r="M92" s="9">
        <f t="shared" si="24"/>
        <v>2.9805101679601047E-08</v>
      </c>
      <c r="N92" s="2">
        <f t="shared" si="25"/>
        <v>8.941530503880314</v>
      </c>
      <c r="O92" s="2">
        <f t="shared" si="26"/>
        <v>29.335729999607327</v>
      </c>
      <c r="P92" s="9" t="str">
        <f t="shared" si="27"/>
        <v>del&lt;=dTc/2</v>
      </c>
      <c r="R92">
        <f t="shared" si="16"/>
        <v>-130</v>
      </c>
    </row>
    <row r="93" spans="1:18" ht="12.75">
      <c r="A93" s="1">
        <f t="shared" si="28"/>
        <v>4.900000000000003E-07</v>
      </c>
      <c r="B93" s="17">
        <f t="shared" si="17"/>
        <v>147.00000000000009</v>
      </c>
      <c r="C93" s="2">
        <f t="shared" si="18"/>
        <v>482.2834645669294</v>
      </c>
      <c r="D93" s="3">
        <f t="shared" si="19"/>
        <v>0.5012700000000003</v>
      </c>
      <c r="E93" s="14">
        <f t="shared" si="29"/>
        <v>-153.76129608190848</v>
      </c>
      <c r="F93" s="15">
        <f t="shared" si="20"/>
        <v>0.0648537653521023</v>
      </c>
      <c r="G93">
        <f t="shared" si="30"/>
        <v>0</v>
      </c>
      <c r="H93" s="8">
        <f t="shared" si="31"/>
        <v>0.31339751</v>
      </c>
      <c r="I93" s="6">
        <f t="shared" si="32"/>
        <v>0.3126024899999999</v>
      </c>
      <c r="J93" s="4">
        <f t="shared" si="21"/>
        <v>0.3126024899999999</v>
      </c>
      <c r="K93">
        <f t="shared" si="22"/>
        <v>0.5</v>
      </c>
      <c r="L93">
        <f t="shared" si="23"/>
        <v>0.81260249</v>
      </c>
      <c r="M93" s="9">
        <f t="shared" si="24"/>
        <v>2.9842919334583356E-08</v>
      </c>
      <c r="N93" s="2">
        <f t="shared" si="25"/>
        <v>8.952875800375008</v>
      </c>
      <c r="O93" s="2">
        <f t="shared" si="26"/>
        <v>29.372952100967872</v>
      </c>
      <c r="P93" s="9" t="str">
        <f t="shared" si="27"/>
        <v>(Tc-dTc/2)&lt;del&lt;=(Tc+dTc/2)</v>
      </c>
      <c r="R93">
        <f t="shared" si="16"/>
        <v>-130</v>
      </c>
    </row>
    <row r="94" spans="1:18" ht="12.75">
      <c r="A94" s="1">
        <f t="shared" si="28"/>
        <v>5.000000000000003E-07</v>
      </c>
      <c r="B94" s="17">
        <f t="shared" si="17"/>
        <v>150.00000000000009</v>
      </c>
      <c r="C94" s="2">
        <f t="shared" si="18"/>
        <v>492.12598425196876</v>
      </c>
      <c r="D94" s="3">
        <f t="shared" si="19"/>
        <v>0.5115000000000003</v>
      </c>
      <c r="E94" s="14">
        <f t="shared" si="29"/>
        <v>-153.93677456805858</v>
      </c>
      <c r="F94" s="15">
        <f t="shared" si="20"/>
        <v>0.06355669004506027</v>
      </c>
      <c r="G94">
        <f t="shared" si="30"/>
        <v>0</v>
      </c>
      <c r="H94" s="8">
        <f t="shared" si="31"/>
        <v>0.31659950000000014</v>
      </c>
      <c r="I94" s="6">
        <f t="shared" si="32"/>
        <v>0.30940049999999986</v>
      </c>
      <c r="J94" s="4">
        <f t="shared" si="21"/>
        <v>0.30940049999999986</v>
      </c>
      <c r="K94">
        <f t="shared" si="22"/>
        <v>0.5</v>
      </c>
      <c r="L94">
        <f t="shared" si="23"/>
        <v>0.8094004999999999</v>
      </c>
      <c r="M94" s="9">
        <f t="shared" si="24"/>
        <v>2.987931468061545E-08</v>
      </c>
      <c r="N94" s="2">
        <f t="shared" si="25"/>
        <v>8.963794404184636</v>
      </c>
      <c r="O94" s="2">
        <f t="shared" si="26"/>
        <v>29.408774291944344</v>
      </c>
      <c r="P94" s="9" t="str">
        <f t="shared" si="27"/>
        <v>(Tc-dTc/2)&lt;del&lt;=(Tc+dTc/2)</v>
      </c>
      <c r="R94">
        <f t="shared" si="16"/>
        <v>-130</v>
      </c>
    </row>
    <row r="95" spans="1:18" ht="12.75">
      <c r="A95" s="1">
        <f t="shared" si="28"/>
        <v>5.100000000000003E-07</v>
      </c>
      <c r="B95" s="17">
        <f t="shared" si="17"/>
        <v>153.00000000000009</v>
      </c>
      <c r="C95" s="2">
        <f t="shared" si="18"/>
        <v>501.9685039370081</v>
      </c>
      <c r="D95" s="3">
        <f t="shared" si="19"/>
        <v>0.5217300000000004</v>
      </c>
      <c r="E95" s="14">
        <f t="shared" si="29"/>
        <v>-154.10877800329695</v>
      </c>
      <c r="F95" s="15">
        <f t="shared" si="20"/>
        <v>0.06231048043633352</v>
      </c>
      <c r="G95">
        <f t="shared" si="30"/>
        <v>0</v>
      </c>
      <c r="H95" s="8">
        <f t="shared" si="31"/>
        <v>0.3198014900000001</v>
      </c>
      <c r="I95" s="6">
        <f t="shared" si="32"/>
        <v>0.30619850999999987</v>
      </c>
      <c r="J95" s="4">
        <f t="shared" si="21"/>
        <v>0.30619850999999987</v>
      </c>
      <c r="K95">
        <f t="shared" si="22"/>
        <v>0.5</v>
      </c>
      <c r="L95">
        <f t="shared" si="23"/>
        <v>0.8061985099999999</v>
      </c>
      <c r="M95" s="9">
        <f t="shared" si="24"/>
        <v>2.991436647549356E-08</v>
      </c>
      <c r="N95" s="2">
        <f t="shared" si="25"/>
        <v>8.974309942648068</v>
      </c>
      <c r="O95" s="2">
        <f t="shared" si="26"/>
        <v>29.443274090052714</v>
      </c>
      <c r="P95" s="9" t="str">
        <f t="shared" si="27"/>
        <v>(Tc-dTc/2)&lt;del&lt;=(Tc+dTc/2)</v>
      </c>
      <c r="R95">
        <f t="shared" si="16"/>
        <v>-130</v>
      </c>
    </row>
    <row r="96" spans="1:18" ht="12.75">
      <c r="A96" s="1">
        <f t="shared" si="28"/>
        <v>5.200000000000003E-07</v>
      </c>
      <c r="B96" s="17">
        <f t="shared" si="17"/>
        <v>156.00000000000009</v>
      </c>
      <c r="C96" s="2">
        <f t="shared" si="18"/>
        <v>511.8110236220475</v>
      </c>
      <c r="D96" s="3">
        <f t="shared" si="19"/>
        <v>0.5319600000000003</v>
      </c>
      <c r="E96" s="14">
        <f t="shared" si="29"/>
        <v>-154.2774413540342</v>
      </c>
      <c r="F96" s="15">
        <f t="shared" si="20"/>
        <v>0.061112201966403955</v>
      </c>
      <c r="G96">
        <f t="shared" si="30"/>
        <v>0</v>
      </c>
      <c r="H96" s="8">
        <f t="shared" si="31"/>
        <v>0.32300348000000006</v>
      </c>
      <c r="I96" s="6">
        <f t="shared" si="32"/>
        <v>0.3029965199999999</v>
      </c>
      <c r="J96" s="4">
        <f t="shared" si="21"/>
        <v>0.3029965199999999</v>
      </c>
      <c r="K96">
        <f t="shared" si="22"/>
        <v>0.5</v>
      </c>
      <c r="L96">
        <f t="shared" si="23"/>
        <v>0.8029965199999999</v>
      </c>
      <c r="M96" s="9">
        <f t="shared" si="24"/>
        <v>2.9825856502737797E-08</v>
      </c>
      <c r="N96" s="2">
        <f t="shared" si="25"/>
        <v>8.947756950821338</v>
      </c>
      <c r="O96" s="2">
        <f t="shared" si="26"/>
        <v>29.356157975135623</v>
      </c>
      <c r="P96" s="9" t="str">
        <f t="shared" si="27"/>
        <v>(Tc-dTc/2)&lt;del&lt;=(Tc+dTc/2)</v>
      </c>
      <c r="R96">
        <f t="shared" si="16"/>
        <v>-130</v>
      </c>
    </row>
    <row r="97" spans="1:18" ht="12.75">
      <c r="A97" s="1">
        <f t="shared" si="28"/>
        <v>5.300000000000003E-07</v>
      </c>
      <c r="B97" s="17">
        <f t="shared" si="17"/>
        <v>159.00000000000009</v>
      </c>
      <c r="C97" s="2">
        <f t="shared" si="18"/>
        <v>521.6535433070869</v>
      </c>
      <c r="D97" s="3">
        <f t="shared" si="19"/>
        <v>0.5421900000000004</v>
      </c>
      <c r="E97" s="14">
        <f t="shared" si="29"/>
        <v>-154.442891873354</v>
      </c>
      <c r="F97" s="15">
        <f t="shared" si="20"/>
        <v>0.05995914155194356</v>
      </c>
      <c r="G97">
        <f t="shared" si="30"/>
        <v>0</v>
      </c>
      <c r="H97" s="8">
        <f t="shared" si="31"/>
        <v>0.32620547000000005</v>
      </c>
      <c r="I97" s="6">
        <f t="shared" si="32"/>
        <v>0.2997945299999999</v>
      </c>
      <c r="J97" s="4">
        <f t="shared" si="21"/>
        <v>0.2997945299999999</v>
      </c>
      <c r="K97">
        <f t="shared" si="22"/>
        <v>0.5</v>
      </c>
      <c r="L97">
        <f t="shared" si="23"/>
        <v>0.7997945299999999</v>
      </c>
      <c r="M97" s="9">
        <f t="shared" si="24"/>
        <v>2.89366507795807E-08</v>
      </c>
      <c r="N97" s="2">
        <f t="shared" si="25"/>
        <v>8.68099523387421</v>
      </c>
      <c r="O97" s="2">
        <f t="shared" si="26"/>
        <v>28.480955491713285</v>
      </c>
      <c r="P97" s="9" t="str">
        <f t="shared" si="27"/>
        <v>(Tc-dTc/2)&lt;del&lt;=(Tc+dTc/2)</v>
      </c>
      <c r="R97">
        <f t="shared" si="16"/>
        <v>-130</v>
      </c>
    </row>
    <row r="98" spans="1:18" ht="12.75">
      <c r="A98" s="1">
        <f t="shared" si="28"/>
        <v>5.400000000000003E-07</v>
      </c>
      <c r="B98" s="17">
        <f t="shared" si="17"/>
        <v>162.0000000000001</v>
      </c>
      <c r="C98" s="2">
        <f t="shared" si="18"/>
        <v>531.4960629921263</v>
      </c>
      <c r="D98" s="3">
        <f t="shared" si="19"/>
        <v>0.5524200000000004</v>
      </c>
      <c r="E98" s="14">
        <f t="shared" si="29"/>
        <v>-154.6052496777976</v>
      </c>
      <c r="F98" s="15">
        <f t="shared" si="20"/>
        <v>0.05884878707875942</v>
      </c>
      <c r="G98">
        <f t="shared" si="30"/>
        <v>0</v>
      </c>
      <c r="H98" s="8">
        <f t="shared" si="31"/>
        <v>0.32940746000000015</v>
      </c>
      <c r="I98" s="6">
        <f t="shared" si="32"/>
        <v>0.29659253999999985</v>
      </c>
      <c r="J98" s="4">
        <f t="shared" si="21"/>
        <v>0.29659253999999985</v>
      </c>
      <c r="K98">
        <f t="shared" si="22"/>
        <v>0.5</v>
      </c>
      <c r="L98">
        <f t="shared" si="23"/>
        <v>0.7965925399999998</v>
      </c>
      <c r="M98" s="9">
        <f t="shared" si="24"/>
        <v>2.8081377029453698E-08</v>
      </c>
      <c r="N98" s="2">
        <f t="shared" si="25"/>
        <v>8.42441310883611</v>
      </c>
      <c r="O98" s="2">
        <f t="shared" si="26"/>
        <v>27.63915061954104</v>
      </c>
      <c r="P98" s="9" t="str">
        <f t="shared" si="27"/>
        <v>(Tc-dTc/2)&lt;del&lt;=(Tc+dTc/2)</v>
      </c>
      <c r="R98">
        <f t="shared" si="16"/>
        <v>-130</v>
      </c>
    </row>
    <row r="99" spans="1:18" ht="12.75">
      <c r="A99" s="1">
        <f t="shared" si="28"/>
        <v>5.500000000000003E-07</v>
      </c>
      <c r="B99" s="17">
        <f t="shared" si="17"/>
        <v>165.0000000000001</v>
      </c>
      <c r="C99" s="2">
        <f t="shared" si="18"/>
        <v>541.3385826771657</v>
      </c>
      <c r="D99" s="3">
        <f t="shared" si="19"/>
        <v>0.5626500000000004</v>
      </c>
      <c r="E99" s="14">
        <f t="shared" si="29"/>
        <v>-154.7646282712231</v>
      </c>
      <c r="F99" s="15">
        <f t="shared" si="20"/>
        <v>0.05777880913187285</v>
      </c>
      <c r="G99">
        <f t="shared" si="30"/>
        <v>0</v>
      </c>
      <c r="H99" s="8">
        <f t="shared" si="31"/>
        <v>0.3326094500000001</v>
      </c>
      <c r="I99" s="6">
        <f t="shared" si="32"/>
        <v>0.29339054999999986</v>
      </c>
      <c r="J99" s="4">
        <f t="shared" si="21"/>
        <v>0.29339054999999986</v>
      </c>
      <c r="K99">
        <f t="shared" si="22"/>
        <v>0.5</v>
      </c>
      <c r="L99">
        <f t="shared" si="23"/>
        <v>0.7933905499999998</v>
      </c>
      <c r="M99" s="9">
        <f t="shared" si="24"/>
        <v>2.725812935729062E-08</v>
      </c>
      <c r="N99" s="2">
        <f t="shared" si="25"/>
        <v>8.177438807187187</v>
      </c>
      <c r="O99" s="2">
        <f t="shared" si="26"/>
        <v>26.82886747764825</v>
      </c>
      <c r="P99" s="9" t="str">
        <f t="shared" si="27"/>
        <v>(Tc-dTc/2)&lt;del&lt;=(Tc+dTc/2)</v>
      </c>
      <c r="R99">
        <f t="shared" si="16"/>
        <v>-130</v>
      </c>
    </row>
    <row r="100" spans="1:18" ht="12.75">
      <c r="A100" s="1">
        <f t="shared" si="28"/>
        <v>5.600000000000004E-07</v>
      </c>
      <c r="B100" s="17">
        <f t="shared" si="17"/>
        <v>168.0000000000001</v>
      </c>
      <c r="C100" s="2">
        <f t="shared" si="18"/>
        <v>551.181102362205</v>
      </c>
      <c r="D100" s="3">
        <f t="shared" si="19"/>
        <v>0.5728800000000004</v>
      </c>
      <c r="E100" s="14">
        <f t="shared" si="29"/>
        <v>-154.92113502146222</v>
      </c>
      <c r="F100" s="15">
        <f t="shared" si="20"/>
        <v>0.0567470446830895</v>
      </c>
      <c r="G100">
        <f t="shared" si="30"/>
        <v>0</v>
      </c>
      <c r="H100" s="8">
        <f t="shared" si="31"/>
        <v>0.33581144000000007</v>
      </c>
      <c r="I100" s="6">
        <f t="shared" si="32"/>
        <v>0.2901885599999999</v>
      </c>
      <c r="J100" s="4">
        <f t="shared" si="21"/>
        <v>0.2901885599999999</v>
      </c>
      <c r="K100">
        <f t="shared" si="22"/>
        <v>0.5</v>
      </c>
      <c r="L100">
        <f t="shared" si="23"/>
        <v>0.7901885599999998</v>
      </c>
      <c r="M100" s="9">
        <f t="shared" si="24"/>
        <v>2.6465141978824115E-08</v>
      </c>
      <c r="N100" s="2">
        <f t="shared" si="25"/>
        <v>7.939542593647235</v>
      </c>
      <c r="O100" s="2">
        <f t="shared" si="26"/>
        <v>26.048368089393815</v>
      </c>
      <c r="P100" s="9" t="str">
        <f t="shared" si="27"/>
        <v>(Tc-dTc/2)&lt;del&lt;=(Tc+dTc/2)</v>
      </c>
      <c r="R100">
        <f t="shared" si="16"/>
        <v>-130</v>
      </c>
    </row>
    <row r="101" spans="1:18" ht="12.75">
      <c r="A101" s="1">
        <f t="shared" si="28"/>
        <v>5.700000000000004E-07</v>
      </c>
      <c r="B101" s="17">
        <f t="shared" si="17"/>
        <v>171.0000000000001</v>
      </c>
      <c r="C101" s="2">
        <f t="shared" si="18"/>
        <v>561.0236220472444</v>
      </c>
      <c r="D101" s="3">
        <f t="shared" si="19"/>
        <v>0.5831100000000004</v>
      </c>
      <c r="E101" s="14">
        <f t="shared" si="29"/>
        <v>-155.07487159478805</v>
      </c>
      <c r="F101" s="15">
        <f t="shared" si="20"/>
        <v>0.0557514824956668</v>
      </c>
      <c r="G101">
        <f t="shared" si="30"/>
        <v>0</v>
      </c>
      <c r="H101" s="8">
        <f t="shared" si="31"/>
        <v>0.33901343000000006</v>
      </c>
      <c r="I101" s="6">
        <f t="shared" si="32"/>
        <v>0.2869865699999999</v>
      </c>
      <c r="J101" s="4">
        <f t="shared" si="21"/>
        <v>0.2869865699999999</v>
      </c>
      <c r="K101">
        <f t="shared" si="22"/>
        <v>0.5</v>
      </c>
      <c r="L101">
        <f t="shared" si="23"/>
        <v>0.7869865699999998</v>
      </c>
      <c r="M101" s="9">
        <f t="shared" si="24"/>
        <v>2.5700776577735605E-08</v>
      </c>
      <c r="N101" s="2">
        <f t="shared" si="25"/>
        <v>7.710232973320681</v>
      </c>
      <c r="O101" s="2">
        <f t="shared" si="26"/>
        <v>25.296039938716145</v>
      </c>
      <c r="P101" s="9" t="str">
        <f t="shared" si="27"/>
        <v>(Tc-dTc/2)&lt;del&lt;=(Tc+dTc/2)</v>
      </c>
      <c r="R101">
        <f t="shared" si="16"/>
        <v>-130</v>
      </c>
    </row>
    <row r="102" spans="1:18" ht="12.75">
      <c r="A102" s="1">
        <f t="shared" si="28"/>
        <v>5.800000000000004E-07</v>
      </c>
      <c r="B102" s="17">
        <f t="shared" si="17"/>
        <v>174.0000000000001</v>
      </c>
      <c r="C102" s="2">
        <f t="shared" si="18"/>
        <v>570.8661417322838</v>
      </c>
      <c r="D102" s="3">
        <f t="shared" si="19"/>
        <v>0.5933400000000004</v>
      </c>
      <c r="E102" s="14">
        <f t="shared" si="29"/>
        <v>-155.22593435259697</v>
      </c>
      <c r="F102" s="15">
        <f t="shared" si="20"/>
        <v>0.054790250038845</v>
      </c>
      <c r="G102">
        <f t="shared" si="30"/>
        <v>0</v>
      </c>
      <c r="H102" s="8">
        <f t="shared" si="31"/>
        <v>0.34221542000000016</v>
      </c>
      <c r="I102" s="6">
        <f t="shared" si="32"/>
        <v>0.28378457999999984</v>
      </c>
      <c r="J102" s="4">
        <f t="shared" si="21"/>
        <v>0.28378457999999984</v>
      </c>
      <c r="K102">
        <f t="shared" si="22"/>
        <v>0.5</v>
      </c>
      <c r="L102">
        <f t="shared" si="23"/>
        <v>0.7837845799999998</v>
      </c>
      <c r="M102" s="9">
        <f t="shared" si="24"/>
        <v>2.4963511007525822E-08</v>
      </c>
      <c r="N102" s="2">
        <f t="shared" si="25"/>
        <v>7.489053302257747</v>
      </c>
      <c r="O102" s="2">
        <f t="shared" si="26"/>
        <v>24.57038484992699</v>
      </c>
      <c r="P102" s="9" t="str">
        <f t="shared" si="27"/>
        <v>(Tc-dTc/2)&lt;del&lt;=(Tc+dTc/2)</v>
      </c>
      <c r="R102">
        <f t="shared" si="16"/>
        <v>-130</v>
      </c>
    </row>
    <row r="103" spans="1:18" ht="12.75">
      <c r="A103" s="1">
        <f t="shared" si="28"/>
        <v>5.900000000000004E-07</v>
      </c>
      <c r="B103" s="17">
        <f t="shared" si="17"/>
        <v>177.0000000000001</v>
      </c>
      <c r="C103" s="2">
        <f t="shared" si="18"/>
        <v>580.7086614173231</v>
      </c>
      <c r="D103" s="3">
        <f t="shared" si="19"/>
        <v>0.6035700000000004</v>
      </c>
      <c r="E103" s="14">
        <f t="shared" si="29"/>
        <v>-155.3744147141811</v>
      </c>
      <c r="F103" s="15">
        <f t="shared" si="20"/>
        <v>0.05386160173310179</v>
      </c>
      <c r="G103">
        <f t="shared" si="30"/>
        <v>0</v>
      </c>
      <c r="H103" s="8">
        <f t="shared" si="31"/>
        <v>0.3454174100000001</v>
      </c>
      <c r="I103" s="6">
        <f t="shared" si="32"/>
        <v>0.28058258999999985</v>
      </c>
      <c r="J103" s="4">
        <f t="shared" si="21"/>
        <v>0.28058258999999985</v>
      </c>
      <c r="K103">
        <f t="shared" si="22"/>
        <v>0.5</v>
      </c>
      <c r="L103">
        <f t="shared" si="23"/>
        <v>0.7805825899999999</v>
      </c>
      <c r="M103" s="9">
        <f t="shared" si="24"/>
        <v>2.4251929174145496E-08</v>
      </c>
      <c r="N103" s="2">
        <f t="shared" si="25"/>
        <v>7.275578752243649</v>
      </c>
      <c r="O103" s="2">
        <f t="shared" si="26"/>
        <v>23.870009029670765</v>
      </c>
      <c r="P103" s="9" t="str">
        <f t="shared" si="27"/>
        <v>(Tc-dTc/2)&lt;del&lt;=(Tc+dTc/2)</v>
      </c>
      <c r="R103">
        <f t="shared" si="16"/>
        <v>-130</v>
      </c>
    </row>
    <row r="104" spans="1:18" ht="12.75">
      <c r="A104" s="1">
        <f t="shared" si="28"/>
        <v>6.000000000000004E-07</v>
      </c>
      <c r="B104" s="17">
        <f t="shared" si="17"/>
        <v>180.0000000000001</v>
      </c>
      <c r="C104" s="2">
        <f t="shared" si="18"/>
        <v>590.5511811023625</v>
      </c>
      <c r="D104" s="3">
        <f t="shared" si="19"/>
        <v>0.6138000000000005</v>
      </c>
      <c r="E104" s="14">
        <f t="shared" si="29"/>
        <v>-155.52039948901108</v>
      </c>
      <c r="F104" s="15">
        <f t="shared" si="20"/>
        <v>0.05296390837088352</v>
      </c>
      <c r="G104">
        <f t="shared" si="30"/>
        <v>0</v>
      </c>
      <c r="H104" s="8">
        <f t="shared" si="31"/>
        <v>0.3486194000000001</v>
      </c>
      <c r="I104" s="6">
        <f t="shared" si="32"/>
        <v>0.27738059999999987</v>
      </c>
      <c r="J104" s="4">
        <f t="shared" si="21"/>
        <v>0.27738059999999987</v>
      </c>
      <c r="K104">
        <f t="shared" si="22"/>
        <v>0.5</v>
      </c>
      <c r="L104">
        <f t="shared" si="23"/>
        <v>0.7773805999999999</v>
      </c>
      <c r="M104" s="9">
        <f t="shared" si="24"/>
        <v>2.356471195788559E-08</v>
      </c>
      <c r="N104" s="2">
        <f t="shared" si="25"/>
        <v>7.069413587365677</v>
      </c>
      <c r="O104" s="2">
        <f t="shared" si="26"/>
        <v>23.193614131777153</v>
      </c>
      <c r="P104" s="9" t="str">
        <f t="shared" si="27"/>
        <v>(Tc-dTc/2)&lt;del&lt;=(Tc+dTc/2)</v>
      </c>
      <c r="R104">
        <f t="shared" si="16"/>
        <v>-130</v>
      </c>
    </row>
    <row r="105" spans="1:18" ht="12.75">
      <c r="A105" s="1">
        <f t="shared" si="28"/>
        <v>6.100000000000004E-07</v>
      </c>
      <c r="B105" s="17">
        <f t="shared" si="17"/>
        <v>183.0000000000001</v>
      </c>
      <c r="C105" s="2">
        <f t="shared" si="18"/>
        <v>600.3937007874019</v>
      </c>
      <c r="D105" s="3">
        <f t="shared" si="19"/>
        <v>0.6240300000000004</v>
      </c>
      <c r="E105" s="14">
        <f t="shared" si="29"/>
        <v>-155.66397118155356</v>
      </c>
      <c r="F105" s="15">
        <f t="shared" si="20"/>
        <v>0.05209564757791816</v>
      </c>
      <c r="G105">
        <f t="shared" si="30"/>
        <v>0</v>
      </c>
      <c r="H105" s="8">
        <f t="shared" si="31"/>
        <v>0.35182139000000007</v>
      </c>
      <c r="I105" s="6">
        <f t="shared" si="32"/>
        <v>0.2741786099999998</v>
      </c>
      <c r="J105" s="4">
        <f t="shared" si="21"/>
        <v>0.2741786099999998</v>
      </c>
      <c r="K105">
        <f t="shared" si="22"/>
        <v>0.5</v>
      </c>
      <c r="L105">
        <f t="shared" si="23"/>
        <v>0.7741786099999999</v>
      </c>
      <c r="M105" s="9">
        <f t="shared" si="24"/>
        <v>2.2900629052076226E-08</v>
      </c>
      <c r="N105" s="2">
        <f t="shared" si="25"/>
        <v>6.870188715622868</v>
      </c>
      <c r="O105" s="2">
        <f t="shared" si="26"/>
        <v>22.539989224484476</v>
      </c>
      <c r="P105" s="9" t="str">
        <f t="shared" si="27"/>
        <v>(Tc-dTc/2)&lt;del&lt;=(Tc+dTc/2)</v>
      </c>
      <c r="R105">
        <f t="shared" si="16"/>
        <v>-130</v>
      </c>
    </row>
    <row r="106" spans="1:18" ht="12.75">
      <c r="A106" s="1">
        <f t="shared" si="28"/>
        <v>6.200000000000004E-07</v>
      </c>
      <c r="B106" s="17">
        <f t="shared" si="17"/>
        <v>186.0000000000001</v>
      </c>
      <c r="C106" s="2">
        <f t="shared" si="18"/>
        <v>610.2362204724412</v>
      </c>
      <c r="D106" s="3">
        <f t="shared" si="19"/>
        <v>0.6342600000000005</v>
      </c>
      <c r="E106" s="14">
        <f t="shared" si="29"/>
        <v>-155.8052082713033</v>
      </c>
      <c r="F106" s="15">
        <f t="shared" si="20"/>
        <v>0.05125539519762925</v>
      </c>
      <c r="G106">
        <f t="shared" si="30"/>
        <v>0</v>
      </c>
      <c r="H106" s="8">
        <f t="shared" si="31"/>
        <v>0.35502338000000017</v>
      </c>
      <c r="I106" s="6">
        <f t="shared" si="32"/>
        <v>0.27097661999999983</v>
      </c>
      <c r="J106" s="4">
        <f t="shared" si="21"/>
        <v>0.27097661999999983</v>
      </c>
      <c r="K106">
        <f t="shared" si="22"/>
        <v>0.5</v>
      </c>
      <c r="L106">
        <f t="shared" si="23"/>
        <v>0.7709766199999999</v>
      </c>
      <c r="M106" s="9">
        <f t="shared" si="24"/>
        <v>2.2258531612363277E-08</v>
      </c>
      <c r="N106" s="2">
        <f t="shared" si="25"/>
        <v>6.677559483708983</v>
      </c>
      <c r="O106" s="2">
        <f t="shared" si="26"/>
        <v>21.908003555475663</v>
      </c>
      <c r="P106" s="9" t="str">
        <f t="shared" si="27"/>
        <v>(Tc-dTc/2)&lt;del&lt;=(Tc+dTc/2)</v>
      </c>
      <c r="R106">
        <f t="shared" si="16"/>
        <v>-130</v>
      </c>
    </row>
    <row r="107" spans="1:18" ht="12.75">
      <c r="A107" s="1">
        <f t="shared" si="28"/>
        <v>6.300000000000004E-07</v>
      </c>
      <c r="B107" s="17">
        <f t="shared" si="17"/>
        <v>189.00000000000014</v>
      </c>
      <c r="C107" s="2">
        <f t="shared" si="18"/>
        <v>620.0787401574808</v>
      </c>
      <c r="D107" s="3">
        <f t="shared" si="19"/>
        <v>0.6444900000000005</v>
      </c>
      <c r="E107" s="14">
        <f t="shared" si="29"/>
        <v>-155.94418547040985</v>
      </c>
      <c r="F107" s="15">
        <f t="shared" si="20"/>
        <v>0.05044181749607954</v>
      </c>
      <c r="G107">
        <f t="shared" si="30"/>
        <v>0</v>
      </c>
      <c r="H107" s="8">
        <f t="shared" si="31"/>
        <v>0.35822537000000015</v>
      </c>
      <c r="I107" s="6">
        <f t="shared" si="32"/>
        <v>0.26777462999999985</v>
      </c>
      <c r="J107" s="4">
        <f t="shared" si="21"/>
        <v>0.26777462999999985</v>
      </c>
      <c r="K107">
        <f t="shared" si="22"/>
        <v>0.5</v>
      </c>
      <c r="L107">
        <f t="shared" si="23"/>
        <v>0.7677746299999999</v>
      </c>
      <c r="M107" s="9">
        <f t="shared" si="24"/>
        <v>2.1637345624165908E-08</v>
      </c>
      <c r="N107" s="2">
        <f t="shared" si="25"/>
        <v>6.491203687249772</v>
      </c>
      <c r="O107" s="2">
        <f t="shared" si="26"/>
        <v>21.29660002378534</v>
      </c>
      <c r="P107" s="9" t="str">
        <f t="shared" si="27"/>
        <v>(Tc-dTc/2)&lt;del&lt;=(Tc+dTc/2)</v>
      </c>
      <c r="R107">
        <f t="shared" si="16"/>
        <v>-130</v>
      </c>
    </row>
    <row r="108" spans="1:18" ht="12.75">
      <c r="A108" s="1">
        <f t="shared" si="28"/>
        <v>6.400000000000004E-07</v>
      </c>
      <c r="B108" s="17">
        <f t="shared" si="17"/>
        <v>192.00000000000014</v>
      </c>
      <c r="C108" s="2">
        <f t="shared" si="18"/>
        <v>629.9212598425202</v>
      </c>
      <c r="D108" s="3">
        <f t="shared" si="19"/>
        <v>0.6547200000000005</v>
      </c>
      <c r="E108" s="14">
        <f t="shared" si="29"/>
        <v>-156.08097396101596</v>
      </c>
      <c r="F108" s="15">
        <f t="shared" si="20"/>
        <v>0.04965366409770329</v>
      </c>
      <c r="G108">
        <f t="shared" si="30"/>
        <v>0</v>
      </c>
      <c r="H108" s="8">
        <f t="shared" si="31"/>
        <v>0.3614273600000001</v>
      </c>
      <c r="I108" s="6">
        <f t="shared" si="32"/>
        <v>0.26457263999999986</v>
      </c>
      <c r="J108" s="4">
        <f t="shared" si="21"/>
        <v>0.26457263999999986</v>
      </c>
      <c r="K108">
        <f t="shared" si="22"/>
        <v>0.5</v>
      </c>
      <c r="L108">
        <f t="shared" si="23"/>
        <v>0.7645726399999999</v>
      </c>
      <c r="M108" s="9">
        <f t="shared" si="24"/>
        <v>2.1036065907766366E-08</v>
      </c>
      <c r="N108" s="2">
        <f t="shared" si="25"/>
        <v>6.31081977232991</v>
      </c>
      <c r="O108" s="2">
        <f t="shared" si="26"/>
        <v>20.704789279297604</v>
      </c>
      <c r="P108" s="9" t="str">
        <f t="shared" si="27"/>
        <v>(Tc-dTc/2)&lt;del&lt;=(Tc+dTc/2)</v>
      </c>
      <c r="R108">
        <f t="shared" si="16"/>
        <v>-130</v>
      </c>
    </row>
    <row r="109" spans="1:18" ht="12.75">
      <c r="A109" s="1">
        <f t="shared" si="28"/>
        <v>6.500000000000004E-07</v>
      </c>
      <c r="B109" s="17">
        <f aca="true" t="shared" si="33" ref="B109:B140">300000000*A109</f>
        <v>195.00000000000014</v>
      </c>
      <c r="C109" s="2">
        <f aca="true" t="shared" si="34" ref="C109:C140">B109/0.3048</f>
        <v>639.7637795275594</v>
      </c>
      <c r="D109" s="3">
        <f aca="true" t="shared" si="35" ref="D109:D140">A109/$B$41</f>
        <v>0.6649500000000005</v>
      </c>
      <c r="E109" s="14">
        <f t="shared" si="29"/>
        <v>-156.21564161419533</v>
      </c>
      <c r="F109" s="15">
        <f aca="true" t="shared" si="36" ref="F109:F140">10^((E109-$D$22)/20)</f>
        <v>0.04888976157312319</v>
      </c>
      <c r="G109">
        <f t="shared" si="30"/>
        <v>0</v>
      </c>
      <c r="H109" s="8">
        <f t="shared" si="31"/>
        <v>0.3646293500000001</v>
      </c>
      <c r="I109" s="6">
        <f t="shared" si="32"/>
        <v>0.2613706499999998</v>
      </c>
      <c r="J109" s="4">
        <f aca="true" t="shared" si="37" ref="J109:J140">IF(A109&lt;=($B$39/2),H109,I109)</f>
        <v>0.2613706499999998</v>
      </c>
      <c r="K109">
        <f aca="true" t="shared" si="38" ref="K109:K140">G109+$B$42</f>
        <v>0.5</v>
      </c>
      <c r="L109">
        <f aca="true" t="shared" si="39" ref="L109:L140">J109+$B$43</f>
        <v>0.7613706499999998</v>
      </c>
      <c r="M109" s="9">
        <f aca="true" t="shared" si="40" ref="M109:M140">IF((A109-C$38)&lt;=B$39/2,(F109*A109/(1+F109)),IF(AND((B$39/2&lt;(A109-C$38)),((A109-C$38)&lt;=(B$41-B$39/2))),(F109*B$39/2),IF(AND((B$41-B$39/2)&lt;(A109-C$38),(A109-C$38)&lt;=(B$41+B$39/2)),F109*(B$39/2-A109+B$41)/(2-F109),0)))</f>
        <v>2.0453750690641504E-08</v>
      </c>
      <c r="N109" s="2">
        <f aca="true" t="shared" si="41" ref="N109:N140">300000000*M109</f>
        <v>6.1361252071924515</v>
      </c>
      <c r="O109" s="2">
        <f aca="true" t="shared" si="42" ref="O109:O140">N109/0.3048</f>
        <v>20.13164438055266</v>
      </c>
      <c r="P109" s="9" t="str">
        <f aca="true" t="shared" si="43" ref="P109:P140">IF(A109&lt;=B$39/2,"del&lt;=dTc/2",IF(AND((B$39/2&lt;A109),(A109&lt;=(B$41-B$39/2))),"dTc/2&lt;del&lt;=(TC-dTc/2)",IF(AND((B$41-B$39/2)&lt;A109,A109&lt;=(B$41+B$39/2)),"(Tc-dTc/2)&lt;del&lt;=(Tc+dTc/2)",0)))</f>
        <v>(Tc-dTc/2)&lt;del&lt;=(Tc+dTc/2)</v>
      </c>
      <c r="R109">
        <f t="shared" si="16"/>
        <v>-130</v>
      </c>
    </row>
    <row r="110" spans="1:18" ht="12.75">
      <c r="A110" s="1">
        <f aca="true" t="shared" si="44" ref="A110:A141">A109+0.00000001</f>
        <v>6.600000000000005E-07</v>
      </c>
      <c r="B110" s="17">
        <f t="shared" si="33"/>
        <v>198.00000000000014</v>
      </c>
      <c r="C110" s="2">
        <f t="shared" si="34"/>
        <v>649.6062992125989</v>
      </c>
      <c r="D110" s="3">
        <f t="shared" si="35"/>
        <v>0.6751800000000004</v>
      </c>
      <c r="E110" s="14">
        <f aca="true" t="shared" si="45" ref="E110:E141">$D$23-1*(36.6+(20*LOG10((C110/5280)*1575.42)))</f>
        <v>-156.3482531921756</v>
      </c>
      <c r="F110" s="15">
        <f t="shared" si="36"/>
        <v>0.04814900760989401</v>
      </c>
      <c r="G110">
        <f aca="true" t="shared" si="46" ref="G110:G141">IF((A110&lt;=(B$41-B$39/2)),(C$40/B$41)*((-B$39/2)-(A110-B$41)),0)</f>
        <v>0</v>
      </c>
      <c r="H110" s="8">
        <f aca="true" t="shared" si="47" ref="H110:H141">(-$C$40/$B$41)*(($B$39/2)-(A110+$B$41))</f>
        <v>0.3678313400000002</v>
      </c>
      <c r="I110" s="6">
        <f aca="true" t="shared" si="48" ref="I110:I141">IF((AND(((B$39/2)&lt;A110),(A110&lt;=(B$41+B$39/2)))),($C$40/$B$41)*(($B$39/2)-(A110-$B$41)),0)</f>
        <v>0.2581686599999998</v>
      </c>
      <c r="J110" s="4">
        <f t="shared" si="37"/>
        <v>0.2581686599999998</v>
      </c>
      <c r="K110">
        <f t="shared" si="38"/>
        <v>0.5</v>
      </c>
      <c r="L110">
        <f t="shared" si="39"/>
        <v>0.7581686599999998</v>
      </c>
      <c r="M110" s="9">
        <f t="shared" si="40"/>
        <v>1.988951668539117E-08</v>
      </c>
      <c r="N110" s="2">
        <f t="shared" si="41"/>
        <v>5.966855005617352</v>
      </c>
      <c r="O110" s="2">
        <f t="shared" si="42"/>
        <v>19.57629595018816</v>
      </c>
      <c r="P110" s="9" t="str">
        <f t="shared" si="43"/>
        <v>(Tc-dTc/2)&lt;del&lt;=(Tc+dTc/2)</v>
      </c>
      <c r="R110">
        <f aca="true" t="shared" si="49" ref="R110:R173">$D$22</f>
        <v>-130</v>
      </c>
    </row>
    <row r="111" spans="1:18" ht="12.75">
      <c r="A111" s="1">
        <f t="shared" si="44"/>
        <v>6.700000000000005E-07</v>
      </c>
      <c r="B111" s="17">
        <f t="shared" si="33"/>
        <v>201.00000000000014</v>
      </c>
      <c r="C111" s="2">
        <f t="shared" si="34"/>
        <v>659.4488188976383</v>
      </c>
      <c r="D111" s="3">
        <f t="shared" si="35"/>
        <v>0.6854100000000005</v>
      </c>
      <c r="E111" s="14">
        <f t="shared" si="45"/>
        <v>-156.47887053535476</v>
      </c>
      <c r="F111" s="15">
        <f t="shared" si="36"/>
        <v>0.04743036570526872</v>
      </c>
      <c r="G111">
        <f t="shared" si="46"/>
        <v>0</v>
      </c>
      <c r="H111" s="8">
        <f t="shared" si="47"/>
        <v>0.37103333000000016</v>
      </c>
      <c r="I111" s="6">
        <f t="shared" si="48"/>
        <v>0.25496666999999984</v>
      </c>
      <c r="J111" s="4">
        <f t="shared" si="37"/>
        <v>0.25496666999999984</v>
      </c>
      <c r="K111">
        <f t="shared" si="38"/>
        <v>0.5</v>
      </c>
      <c r="L111">
        <f t="shared" si="39"/>
        <v>0.7549666699999998</v>
      </c>
      <c r="M111" s="9">
        <f t="shared" si="40"/>
        <v>1.934253461915603E-08</v>
      </c>
      <c r="N111" s="2">
        <f t="shared" si="41"/>
        <v>5.80276038574681</v>
      </c>
      <c r="O111" s="2">
        <f t="shared" si="42"/>
        <v>19.037927774759872</v>
      </c>
      <c r="P111" s="9" t="str">
        <f t="shared" si="43"/>
        <v>(Tc-dTc/2)&lt;del&lt;=(Tc+dTc/2)</v>
      </c>
      <c r="R111">
        <f t="shared" si="49"/>
        <v>-130</v>
      </c>
    </row>
    <row r="112" spans="1:18" ht="12.75">
      <c r="A112" s="1">
        <f t="shared" si="44"/>
        <v>6.800000000000005E-07</v>
      </c>
      <c r="B112" s="17">
        <f t="shared" si="33"/>
        <v>204.00000000000014</v>
      </c>
      <c r="C112" s="2">
        <f t="shared" si="34"/>
        <v>669.2913385826776</v>
      </c>
      <c r="D112" s="3">
        <f t="shared" si="35"/>
        <v>0.6956400000000005</v>
      </c>
      <c r="E112" s="14">
        <f t="shared" si="45"/>
        <v>-156.60755273546295</v>
      </c>
      <c r="F112" s="15">
        <f t="shared" si="36"/>
        <v>0.04673286032725014</v>
      </c>
      <c r="G112">
        <f t="shared" si="46"/>
        <v>0</v>
      </c>
      <c r="H112" s="8">
        <f t="shared" si="47"/>
        <v>0.3742353200000001</v>
      </c>
      <c r="I112" s="6">
        <f t="shared" si="48"/>
        <v>0.25176467999999985</v>
      </c>
      <c r="J112" s="4">
        <f t="shared" si="37"/>
        <v>0.25176467999999985</v>
      </c>
      <c r="K112">
        <f t="shared" si="38"/>
        <v>0.5</v>
      </c>
      <c r="L112">
        <f t="shared" si="39"/>
        <v>0.7517646799999999</v>
      </c>
      <c r="M112" s="9">
        <f t="shared" si="40"/>
        <v>1.8812025166936378E-08</v>
      </c>
      <c r="N112" s="2">
        <f t="shared" si="41"/>
        <v>5.6436075500809135</v>
      </c>
      <c r="O112" s="2">
        <f t="shared" si="42"/>
        <v>18.515772802102735</v>
      </c>
      <c r="P112" s="9" t="str">
        <f t="shared" si="43"/>
        <v>(Tc-dTc/2)&lt;del&lt;=(Tc+dTc/2)</v>
      </c>
      <c r="R112">
        <f t="shared" si="49"/>
        <v>-130</v>
      </c>
    </row>
    <row r="113" spans="1:18" ht="12.75">
      <c r="A113" s="1">
        <f t="shared" si="44"/>
        <v>6.900000000000005E-07</v>
      </c>
      <c r="B113" s="17">
        <f t="shared" si="33"/>
        <v>207.00000000000014</v>
      </c>
      <c r="C113" s="2">
        <f t="shared" si="34"/>
        <v>679.133858267717</v>
      </c>
      <c r="D113" s="3">
        <f t="shared" si="35"/>
        <v>0.7058700000000006</v>
      </c>
      <c r="E113" s="14">
        <f t="shared" si="45"/>
        <v>-156.73435629608332</v>
      </c>
      <c r="F113" s="15">
        <f t="shared" si="36"/>
        <v>0.04605557249642045</v>
      </c>
      <c r="G113">
        <f t="shared" si="46"/>
        <v>0</v>
      </c>
      <c r="H113" s="8">
        <f t="shared" si="47"/>
        <v>0.3774373100000001</v>
      </c>
      <c r="I113" s="6">
        <f t="shared" si="48"/>
        <v>0.24856268999999984</v>
      </c>
      <c r="J113" s="4">
        <f t="shared" si="37"/>
        <v>0.24856268999999984</v>
      </c>
      <c r="K113">
        <f t="shared" si="38"/>
        <v>0.5</v>
      </c>
      <c r="L113">
        <f t="shared" si="39"/>
        <v>0.7485626899999999</v>
      </c>
      <c r="M113" s="9">
        <f t="shared" si="40"/>
        <v>1.8297255246870367E-08</v>
      </c>
      <c r="N113" s="2">
        <f t="shared" si="41"/>
        <v>5.48917657406111</v>
      </c>
      <c r="O113" s="2">
        <f t="shared" si="42"/>
        <v>18.009109494951147</v>
      </c>
      <c r="P113" s="9" t="str">
        <f t="shared" si="43"/>
        <v>(Tc-dTc/2)&lt;del&lt;=(Tc+dTc/2)</v>
      </c>
      <c r="R113">
        <f t="shared" si="49"/>
        <v>-130</v>
      </c>
    </row>
    <row r="114" spans="1:18" ht="12.75">
      <c r="A114" s="1">
        <f t="shared" si="44"/>
        <v>7.000000000000005E-07</v>
      </c>
      <c r="B114" s="17">
        <f t="shared" si="33"/>
        <v>210.00000000000014</v>
      </c>
      <c r="C114" s="2">
        <f t="shared" si="34"/>
        <v>688.9763779527564</v>
      </c>
      <c r="D114" s="3">
        <f t="shared" si="35"/>
        <v>0.7161000000000005</v>
      </c>
      <c r="E114" s="14">
        <f t="shared" si="45"/>
        <v>-156.85933528162334</v>
      </c>
      <c r="F114" s="15">
        <f t="shared" si="36"/>
        <v>0.045397635746471605</v>
      </c>
      <c r="G114">
        <f t="shared" si="46"/>
        <v>0</v>
      </c>
      <c r="H114" s="8">
        <f t="shared" si="47"/>
        <v>0.3806393000000002</v>
      </c>
      <c r="I114" s="6">
        <f t="shared" si="48"/>
        <v>0.24536069999999982</v>
      </c>
      <c r="J114" s="4">
        <f t="shared" si="37"/>
        <v>0.24536069999999982</v>
      </c>
      <c r="K114">
        <f t="shared" si="38"/>
        <v>0.5</v>
      </c>
      <c r="L114">
        <f t="shared" si="39"/>
        <v>0.7453606999999998</v>
      </c>
      <c r="M114" s="9">
        <f t="shared" si="40"/>
        <v>1.7797534640435472E-08</v>
      </c>
      <c r="N114" s="2">
        <f t="shared" si="41"/>
        <v>5.339260392130642</v>
      </c>
      <c r="O114" s="2">
        <f t="shared" si="42"/>
        <v>17.51725850436562</v>
      </c>
      <c r="P114" s="9" t="str">
        <f t="shared" si="43"/>
        <v>(Tc-dTc/2)&lt;del&lt;=(Tc+dTc/2)</v>
      </c>
      <c r="R114">
        <f t="shared" si="49"/>
        <v>-130</v>
      </c>
    </row>
    <row r="115" spans="1:18" ht="12.75">
      <c r="A115" s="1">
        <f t="shared" si="44"/>
        <v>7.100000000000005E-07</v>
      </c>
      <c r="B115" s="17">
        <f t="shared" si="33"/>
        <v>213.00000000000014</v>
      </c>
      <c r="C115" s="2">
        <f t="shared" si="34"/>
        <v>698.8188976377957</v>
      </c>
      <c r="D115" s="3">
        <f t="shared" si="35"/>
        <v>0.7263300000000006</v>
      </c>
      <c r="E115" s="14">
        <f t="shared" si="45"/>
        <v>-156.9825414557197</v>
      </c>
      <c r="F115" s="15">
        <f t="shared" si="36"/>
        <v>0.04475823242609878</v>
      </c>
      <c r="G115">
        <f t="shared" si="46"/>
        <v>0</v>
      </c>
      <c r="H115" s="8">
        <f t="shared" si="47"/>
        <v>0.38384129000000017</v>
      </c>
      <c r="I115" s="6">
        <f t="shared" si="48"/>
        <v>0.2421587099999998</v>
      </c>
      <c r="J115" s="4">
        <f t="shared" si="37"/>
        <v>0.2421587099999998</v>
      </c>
      <c r="K115">
        <f t="shared" si="38"/>
        <v>0.5</v>
      </c>
      <c r="L115">
        <f t="shared" si="39"/>
        <v>0.7421587099999998</v>
      </c>
      <c r="M115" s="9">
        <f t="shared" si="40"/>
        <v>1.731221290480462E-08</v>
      </c>
      <c r="N115" s="2">
        <f t="shared" si="41"/>
        <v>5.193663871441386</v>
      </c>
      <c r="O115" s="2">
        <f t="shared" si="42"/>
        <v>17.039579630713206</v>
      </c>
      <c r="P115" s="9" t="str">
        <f t="shared" si="43"/>
        <v>(Tc-dTc/2)&lt;del&lt;=(Tc+dTc/2)</v>
      </c>
      <c r="R115">
        <f t="shared" si="49"/>
        <v>-130</v>
      </c>
    </row>
    <row r="116" spans="1:18" ht="12.75">
      <c r="A116" s="1">
        <f t="shared" si="44"/>
        <v>7.200000000000005E-07</v>
      </c>
      <c r="B116" s="17">
        <f t="shared" si="33"/>
        <v>216.00000000000014</v>
      </c>
      <c r="C116" s="2">
        <f t="shared" si="34"/>
        <v>708.6614173228351</v>
      </c>
      <c r="D116" s="3">
        <f t="shared" si="35"/>
        <v>0.7365600000000005</v>
      </c>
      <c r="E116" s="14">
        <f t="shared" si="45"/>
        <v>-157.10402440996359</v>
      </c>
      <c r="F116" s="15">
        <f t="shared" si="36"/>
        <v>0.04413659030906957</v>
      </c>
      <c r="G116">
        <f t="shared" si="46"/>
        <v>0</v>
      </c>
      <c r="H116" s="8">
        <f t="shared" si="47"/>
        <v>0.3870432800000001</v>
      </c>
      <c r="I116" s="6">
        <f t="shared" si="48"/>
        <v>0.23895671999999982</v>
      </c>
      <c r="J116" s="4">
        <f t="shared" si="37"/>
        <v>0.23895671999999982</v>
      </c>
      <c r="K116">
        <f t="shared" si="38"/>
        <v>0.5</v>
      </c>
      <c r="L116">
        <f t="shared" si="39"/>
        <v>0.7389567199999998</v>
      </c>
      <c r="M116" s="9">
        <f t="shared" si="40"/>
        <v>1.6840676548312463E-08</v>
      </c>
      <c r="N116" s="2">
        <f t="shared" si="41"/>
        <v>5.0522029644937385</v>
      </c>
      <c r="O116" s="2">
        <f t="shared" si="42"/>
        <v>16.57546904361463</v>
      </c>
      <c r="P116" s="9" t="str">
        <f t="shared" si="43"/>
        <v>(Tc-dTc/2)&lt;del&lt;=(Tc+dTc/2)</v>
      </c>
      <c r="R116">
        <f t="shared" si="49"/>
        <v>-130</v>
      </c>
    </row>
    <row r="117" spans="1:18" ht="12.75">
      <c r="A117" s="1">
        <f t="shared" si="44"/>
        <v>7.300000000000005E-07</v>
      </c>
      <c r="B117" s="17">
        <f t="shared" si="33"/>
        <v>219.00000000000017</v>
      </c>
      <c r="C117" s="2">
        <f t="shared" si="34"/>
        <v>718.5039370078746</v>
      </c>
      <c r="D117" s="3">
        <f t="shared" si="35"/>
        <v>0.7467900000000006</v>
      </c>
      <c r="E117" s="14">
        <f t="shared" si="45"/>
        <v>-157.22383168374733</v>
      </c>
      <c r="F117" s="15">
        <f t="shared" si="36"/>
        <v>0.04353197948291794</v>
      </c>
      <c r="G117">
        <f t="shared" si="46"/>
        <v>0</v>
      </c>
      <c r="H117" s="8">
        <f t="shared" si="47"/>
        <v>0.3902452700000001</v>
      </c>
      <c r="I117" s="6">
        <f t="shared" si="48"/>
        <v>0.2357547299999998</v>
      </c>
      <c r="J117" s="4">
        <f t="shared" si="37"/>
        <v>0.2357547299999998</v>
      </c>
      <c r="K117">
        <f t="shared" si="38"/>
        <v>0.5</v>
      </c>
      <c r="L117">
        <f t="shared" si="39"/>
        <v>0.7357547299999998</v>
      </c>
      <c r="M117" s="9">
        <f t="shared" si="40"/>
        <v>1.638234644324073E-08</v>
      </c>
      <c r="N117" s="2">
        <f t="shared" si="41"/>
        <v>4.914703932972219</v>
      </c>
      <c r="O117" s="2">
        <f t="shared" si="42"/>
        <v>16.124356735473157</v>
      </c>
      <c r="P117" s="9" t="str">
        <f t="shared" si="43"/>
        <v>(Tc-dTc/2)&lt;del&lt;=(Tc+dTc/2)</v>
      </c>
      <c r="R117">
        <f t="shared" si="49"/>
        <v>-130</v>
      </c>
    </row>
    <row r="118" spans="1:18" ht="12.75">
      <c r="A118" s="1">
        <f t="shared" si="44"/>
        <v>7.400000000000005E-07</v>
      </c>
      <c r="B118" s="17">
        <f t="shared" si="33"/>
        <v>222.00000000000017</v>
      </c>
      <c r="C118" s="2">
        <f t="shared" si="34"/>
        <v>728.3464566929139</v>
      </c>
      <c r="D118" s="3">
        <f t="shared" si="35"/>
        <v>0.7570200000000006</v>
      </c>
      <c r="E118" s="14">
        <f t="shared" si="45"/>
        <v>-157.34200887595773</v>
      </c>
      <c r="F118" s="15">
        <f t="shared" si="36"/>
        <v>0.042943709489905585</v>
      </c>
      <c r="G118">
        <f t="shared" si="46"/>
        <v>0</v>
      </c>
      <c r="H118" s="8">
        <f t="shared" si="47"/>
        <v>0.3934472600000002</v>
      </c>
      <c r="I118" s="6">
        <f t="shared" si="48"/>
        <v>0.2325527399999998</v>
      </c>
      <c r="J118" s="4">
        <f t="shared" si="37"/>
        <v>0.2325527399999998</v>
      </c>
      <c r="K118">
        <f t="shared" si="38"/>
        <v>0.5</v>
      </c>
      <c r="L118">
        <f t="shared" si="39"/>
        <v>0.7325527399999998</v>
      </c>
      <c r="M118" s="9">
        <f t="shared" si="40"/>
        <v>1.5936675452980523E-08</v>
      </c>
      <c r="N118" s="2">
        <f t="shared" si="41"/>
        <v>4.781002635894157</v>
      </c>
      <c r="O118" s="2">
        <f t="shared" si="42"/>
        <v>15.68570418600445</v>
      </c>
      <c r="P118" s="9" t="str">
        <f t="shared" si="43"/>
        <v>(Tc-dTc/2)&lt;del&lt;=(Tc+dTc/2)</v>
      </c>
      <c r="R118">
        <f t="shared" si="49"/>
        <v>-130</v>
      </c>
    </row>
    <row r="119" spans="1:18" ht="12.75">
      <c r="A119" s="1">
        <f t="shared" si="44"/>
        <v>7.500000000000005E-07</v>
      </c>
      <c r="B119" s="17">
        <f t="shared" si="33"/>
        <v>225.00000000000017</v>
      </c>
      <c r="C119" s="2">
        <f t="shared" si="34"/>
        <v>738.1889763779533</v>
      </c>
      <c r="D119" s="3">
        <f t="shared" si="35"/>
        <v>0.7672500000000005</v>
      </c>
      <c r="E119" s="14">
        <f t="shared" si="45"/>
        <v>-157.4585997491722</v>
      </c>
      <c r="F119" s="15">
        <f t="shared" si="36"/>
        <v>0.04237112669670684</v>
      </c>
      <c r="G119">
        <f t="shared" si="46"/>
        <v>0</v>
      </c>
      <c r="H119" s="8">
        <f t="shared" si="47"/>
        <v>0.3966492500000002</v>
      </c>
      <c r="I119" s="6">
        <f t="shared" si="48"/>
        <v>0.2293507499999998</v>
      </c>
      <c r="J119" s="4">
        <f t="shared" si="37"/>
        <v>0.2293507499999998</v>
      </c>
      <c r="K119">
        <f t="shared" si="38"/>
        <v>0.5</v>
      </c>
      <c r="L119">
        <f t="shared" si="39"/>
        <v>0.7293507499999998</v>
      </c>
      <c r="M119" s="9">
        <f t="shared" si="40"/>
        <v>1.5503146253130463E-08</v>
      </c>
      <c r="N119" s="2">
        <f t="shared" si="41"/>
        <v>4.650943875939139</v>
      </c>
      <c r="O119" s="2">
        <f t="shared" si="42"/>
        <v>15.259002217648092</v>
      </c>
      <c r="P119" s="9" t="str">
        <f t="shared" si="43"/>
        <v>(Tc-dTc/2)&lt;del&lt;=(Tc+dTc/2)</v>
      </c>
      <c r="R119">
        <f t="shared" si="49"/>
        <v>-130</v>
      </c>
    </row>
    <row r="120" spans="1:18" ht="12.75">
      <c r="A120" s="1">
        <f t="shared" si="44"/>
        <v>7.600000000000006E-07</v>
      </c>
      <c r="B120" s="17">
        <f t="shared" si="33"/>
        <v>228.00000000000017</v>
      </c>
      <c r="C120" s="2">
        <f t="shared" si="34"/>
        <v>748.0314960629927</v>
      </c>
      <c r="D120" s="3">
        <f t="shared" si="35"/>
        <v>0.7774800000000006</v>
      </c>
      <c r="E120" s="14">
        <f t="shared" si="45"/>
        <v>-157.57364632695405</v>
      </c>
      <c r="F120" s="15">
        <f t="shared" si="36"/>
        <v>0.0418136118717501</v>
      </c>
      <c r="G120">
        <f t="shared" si="46"/>
        <v>0</v>
      </c>
      <c r="H120" s="8">
        <f t="shared" si="47"/>
        <v>0.39985124000000016</v>
      </c>
      <c r="I120" s="6">
        <f t="shared" si="48"/>
        <v>0.2261487599999998</v>
      </c>
      <c r="J120" s="4">
        <f t="shared" si="37"/>
        <v>0.2261487599999998</v>
      </c>
      <c r="K120">
        <f t="shared" si="38"/>
        <v>0.5</v>
      </c>
      <c r="L120">
        <f t="shared" si="39"/>
        <v>0.7261487599999998</v>
      </c>
      <c r="M120" s="9">
        <f t="shared" si="40"/>
        <v>1.5081269328286592E-08</v>
      </c>
      <c r="N120" s="2">
        <f t="shared" si="41"/>
        <v>4.524380798485978</v>
      </c>
      <c r="O120" s="2">
        <f t="shared" si="42"/>
        <v>14.843769023904125</v>
      </c>
      <c r="P120" s="9" t="str">
        <f t="shared" si="43"/>
        <v>(Tc-dTc/2)&lt;del&lt;=(Tc+dTc/2)</v>
      </c>
      <c r="R120">
        <f t="shared" si="49"/>
        <v>-130</v>
      </c>
    </row>
    <row r="121" spans="1:18" ht="12.75">
      <c r="A121" s="1">
        <f t="shared" si="44"/>
        <v>7.700000000000006E-07</v>
      </c>
      <c r="B121" s="17">
        <f t="shared" si="33"/>
        <v>231.00000000000017</v>
      </c>
      <c r="C121" s="2">
        <f t="shared" si="34"/>
        <v>757.874015748032</v>
      </c>
      <c r="D121" s="3">
        <f t="shared" si="35"/>
        <v>0.7877100000000006</v>
      </c>
      <c r="E121" s="14">
        <f t="shared" si="45"/>
        <v>-157.68718898478787</v>
      </c>
      <c r="F121" s="15">
        <f t="shared" si="36"/>
        <v>0.041270577951337734</v>
      </c>
      <c r="G121">
        <f t="shared" si="46"/>
        <v>0</v>
      </c>
      <c r="H121" s="8">
        <f t="shared" si="47"/>
        <v>0.4030532300000001</v>
      </c>
      <c r="I121" s="6">
        <f t="shared" si="48"/>
        <v>0.2229467699999998</v>
      </c>
      <c r="J121" s="4">
        <f t="shared" si="37"/>
        <v>0.2229467699999998</v>
      </c>
      <c r="K121">
        <f t="shared" si="38"/>
        <v>0.5</v>
      </c>
      <c r="L121">
        <f t="shared" si="39"/>
        <v>0.7229467699999998</v>
      </c>
      <c r="M121" s="9">
        <f t="shared" si="40"/>
        <v>1.4670581128215428E-08</v>
      </c>
      <c r="N121" s="2">
        <f t="shared" si="41"/>
        <v>4.401174338464629</v>
      </c>
      <c r="O121" s="2">
        <f t="shared" si="42"/>
        <v>14.439548354542746</v>
      </c>
      <c r="P121" s="9" t="str">
        <f t="shared" si="43"/>
        <v>(Tc-dTc/2)&lt;del&lt;=(Tc+dTc/2)</v>
      </c>
      <c r="R121">
        <f t="shared" si="49"/>
        <v>-130</v>
      </c>
    </row>
    <row r="122" spans="1:18" ht="12.75">
      <c r="A122" s="1">
        <f t="shared" si="44"/>
        <v>7.800000000000006E-07</v>
      </c>
      <c r="B122" s="17">
        <f t="shared" si="33"/>
        <v>234.00000000000017</v>
      </c>
      <c r="C122" s="2">
        <f t="shared" si="34"/>
        <v>767.7165354330714</v>
      </c>
      <c r="D122" s="3">
        <f t="shared" si="35"/>
        <v>0.7979400000000006</v>
      </c>
      <c r="E122" s="14">
        <f t="shared" si="45"/>
        <v>-157.79926653514784</v>
      </c>
      <c r="F122" s="15">
        <f t="shared" si="36"/>
        <v>0.04074146797760263</v>
      </c>
      <c r="G122">
        <f t="shared" si="46"/>
        <v>0</v>
      </c>
      <c r="H122" s="8">
        <f t="shared" si="47"/>
        <v>0.4062552200000002</v>
      </c>
      <c r="I122" s="6">
        <f t="shared" si="48"/>
        <v>0.2197447799999998</v>
      </c>
      <c r="J122" s="4">
        <f t="shared" si="37"/>
        <v>0.2197447799999998</v>
      </c>
      <c r="K122">
        <f t="shared" si="38"/>
        <v>0.5</v>
      </c>
      <c r="L122">
        <f t="shared" si="39"/>
        <v>0.7197447799999999</v>
      </c>
      <c r="M122" s="9">
        <f t="shared" si="40"/>
        <v>1.4270642368809075E-08</v>
      </c>
      <c r="N122" s="2">
        <f t="shared" si="41"/>
        <v>4.281192710642722</v>
      </c>
      <c r="O122" s="2">
        <f t="shared" si="42"/>
        <v>14.045907843316018</v>
      </c>
      <c r="P122" s="9" t="str">
        <f t="shared" si="43"/>
        <v>(Tc-dTc/2)&lt;del&lt;=(Tc+dTc/2)</v>
      </c>
      <c r="R122">
        <f t="shared" si="49"/>
        <v>-130</v>
      </c>
    </row>
    <row r="123" spans="1:18" ht="12.75">
      <c r="A123" s="1">
        <f t="shared" si="44"/>
        <v>7.900000000000006E-07</v>
      </c>
      <c r="B123" s="17">
        <f t="shared" si="33"/>
        <v>237.00000000000017</v>
      </c>
      <c r="C123" s="2">
        <f t="shared" si="34"/>
        <v>777.5590551181108</v>
      </c>
      <c r="D123" s="3">
        <f t="shared" si="35"/>
        <v>0.8081700000000006</v>
      </c>
      <c r="E123" s="14">
        <f t="shared" si="45"/>
        <v>-157.90991630714706</v>
      </c>
      <c r="F123" s="15">
        <f t="shared" si="36"/>
        <v>0.04022575319307601</v>
      </c>
      <c r="G123">
        <f t="shared" si="46"/>
        <v>0</v>
      </c>
      <c r="H123" s="8">
        <f t="shared" si="47"/>
        <v>0.4094572100000002</v>
      </c>
      <c r="I123" s="6">
        <f t="shared" si="48"/>
        <v>0.2165427899999998</v>
      </c>
      <c r="J123" s="4">
        <f t="shared" si="37"/>
        <v>0.2165427899999998</v>
      </c>
      <c r="K123">
        <f t="shared" si="38"/>
        <v>0.5</v>
      </c>
      <c r="L123">
        <f t="shared" si="39"/>
        <v>0.7165427899999998</v>
      </c>
      <c r="M123" s="9">
        <f t="shared" si="40"/>
        <v>1.3881036464730528E-08</v>
      </c>
      <c r="N123" s="2">
        <f t="shared" si="41"/>
        <v>4.164310939419158</v>
      </c>
      <c r="O123" s="2">
        <f t="shared" si="42"/>
        <v>13.66243746528595</v>
      </c>
      <c r="P123" s="9" t="str">
        <f t="shared" si="43"/>
        <v>(Tc-dTc/2)&lt;del&lt;=(Tc+dTc/2)</v>
      </c>
      <c r="R123">
        <f t="shared" si="49"/>
        <v>-130</v>
      </c>
    </row>
    <row r="124" spans="1:18" ht="12.75">
      <c r="A124" s="1">
        <f t="shared" si="44"/>
        <v>8.000000000000006E-07</v>
      </c>
      <c r="B124" s="17">
        <f t="shared" si="33"/>
        <v>240.00000000000017</v>
      </c>
      <c r="C124" s="2">
        <f t="shared" si="34"/>
        <v>787.4015748031501</v>
      </c>
      <c r="D124" s="3">
        <f t="shared" si="35"/>
        <v>0.8184000000000007</v>
      </c>
      <c r="E124" s="14">
        <f t="shared" si="45"/>
        <v>-158.01917422117708</v>
      </c>
      <c r="F124" s="15">
        <f t="shared" si="36"/>
        <v>0.03972293127816265</v>
      </c>
      <c r="G124">
        <f t="shared" si="46"/>
        <v>0</v>
      </c>
      <c r="H124" s="8">
        <f t="shared" si="47"/>
        <v>0.41265920000000017</v>
      </c>
      <c r="I124" s="6">
        <f t="shared" si="48"/>
        <v>0.21334079999999978</v>
      </c>
      <c r="J124" s="4">
        <f t="shared" si="37"/>
        <v>0.21334079999999978</v>
      </c>
      <c r="K124">
        <f t="shared" si="38"/>
        <v>0.5</v>
      </c>
      <c r="L124">
        <f t="shared" si="39"/>
        <v>0.7133407999999998</v>
      </c>
      <c r="M124" s="9">
        <f t="shared" si="40"/>
        <v>1.3501368081992617E-08</v>
      </c>
      <c r="N124" s="2">
        <f t="shared" si="41"/>
        <v>4.050410424597785</v>
      </c>
      <c r="O124" s="2">
        <f t="shared" si="42"/>
        <v>13.288748112197457</v>
      </c>
      <c r="P124" s="9" t="str">
        <f t="shared" si="43"/>
        <v>(Tc-dTc/2)&lt;del&lt;=(Tc+dTc/2)</v>
      </c>
      <c r="R124">
        <f t="shared" si="49"/>
        <v>-130</v>
      </c>
    </row>
    <row r="125" spans="1:18" ht="12.75">
      <c r="A125" s="1">
        <f t="shared" si="44"/>
        <v>8.100000000000006E-07</v>
      </c>
      <c r="B125" s="17">
        <f t="shared" si="33"/>
        <v>243.00000000000017</v>
      </c>
      <c r="C125" s="2">
        <f t="shared" si="34"/>
        <v>797.2440944881895</v>
      </c>
      <c r="D125" s="3">
        <f t="shared" si="35"/>
        <v>0.8286300000000006</v>
      </c>
      <c r="E125" s="14">
        <f t="shared" si="45"/>
        <v>-158.12707485891121</v>
      </c>
      <c r="F125" s="15">
        <f t="shared" si="36"/>
        <v>0.03923252471917294</v>
      </c>
      <c r="G125">
        <f t="shared" si="46"/>
        <v>0</v>
      </c>
      <c r="H125" s="8">
        <f t="shared" si="47"/>
        <v>0.4158611900000001</v>
      </c>
      <c r="I125" s="6">
        <f t="shared" si="48"/>
        <v>0.2101388099999998</v>
      </c>
      <c r="J125" s="4">
        <f t="shared" si="37"/>
        <v>0.2101388099999998</v>
      </c>
      <c r="K125">
        <f t="shared" si="38"/>
        <v>0.5</v>
      </c>
      <c r="L125">
        <f t="shared" si="39"/>
        <v>0.7101388099999998</v>
      </c>
      <c r="M125" s="9">
        <f t="shared" si="40"/>
        <v>1.3131261799898436E-08</v>
      </c>
      <c r="N125" s="2">
        <f t="shared" si="41"/>
        <v>3.939378539969531</v>
      </c>
      <c r="O125" s="2">
        <f t="shared" si="42"/>
        <v>12.924470275490586</v>
      </c>
      <c r="P125" s="9" t="str">
        <f t="shared" si="43"/>
        <v>(Tc-dTc/2)&lt;del&lt;=(Tc+dTc/2)</v>
      </c>
      <c r="R125">
        <f t="shared" si="49"/>
        <v>-130</v>
      </c>
    </row>
    <row r="126" spans="1:18" ht="12.75">
      <c r="A126" s="1">
        <f t="shared" si="44"/>
        <v>8.200000000000006E-07</v>
      </c>
      <c r="B126" s="17">
        <f t="shared" si="33"/>
        <v>246.0000000000002</v>
      </c>
      <c r="C126" s="2">
        <f t="shared" si="34"/>
        <v>807.086614173229</v>
      </c>
      <c r="D126" s="3">
        <f t="shared" si="35"/>
        <v>0.8388600000000007</v>
      </c>
      <c r="E126" s="14">
        <f t="shared" si="45"/>
        <v>-158.23365152901255</v>
      </c>
      <c r="F126" s="15">
        <f t="shared" si="36"/>
        <v>0.03875407929576843</v>
      </c>
      <c r="G126">
        <f t="shared" si="46"/>
        <v>0</v>
      </c>
      <c r="H126" s="8">
        <f t="shared" si="47"/>
        <v>0.4190631800000002</v>
      </c>
      <c r="I126" s="6">
        <f t="shared" si="48"/>
        <v>0.20693681999999977</v>
      </c>
      <c r="J126" s="4">
        <f t="shared" si="37"/>
        <v>0.20693681999999977</v>
      </c>
      <c r="K126">
        <f t="shared" si="38"/>
        <v>0.5</v>
      </c>
      <c r="L126">
        <f t="shared" si="39"/>
        <v>0.7069368199999998</v>
      </c>
      <c r="M126" s="9">
        <f t="shared" si="40"/>
        <v>1.2770360872823565E-08</v>
      </c>
      <c r="N126" s="2">
        <f t="shared" si="41"/>
        <v>3.8311082618470698</v>
      </c>
      <c r="O126" s="2">
        <f t="shared" si="42"/>
        <v>12.569252827582249</v>
      </c>
      <c r="P126" s="9" t="str">
        <f t="shared" si="43"/>
        <v>(Tc-dTc/2)&lt;del&lt;=(Tc+dTc/2)</v>
      </c>
      <c r="R126">
        <f t="shared" si="49"/>
        <v>-130</v>
      </c>
    </row>
    <row r="127" spans="1:18" ht="12.75">
      <c r="A127" s="1">
        <f t="shared" si="44"/>
        <v>8.300000000000006E-07</v>
      </c>
      <c r="B127" s="17">
        <f t="shared" si="33"/>
        <v>249.0000000000002</v>
      </c>
      <c r="C127" s="2">
        <f t="shared" si="34"/>
        <v>816.9291338582683</v>
      </c>
      <c r="D127" s="3">
        <f t="shared" si="35"/>
        <v>0.8490900000000007</v>
      </c>
      <c r="E127" s="14">
        <f t="shared" si="45"/>
        <v>-158.3389363288597</v>
      </c>
      <c r="F127" s="15">
        <f t="shared" si="36"/>
        <v>0.038287162677747136</v>
      </c>
      <c r="G127">
        <f t="shared" si="46"/>
        <v>0</v>
      </c>
      <c r="H127" s="8">
        <f t="shared" si="47"/>
        <v>0.4222651700000002</v>
      </c>
      <c r="I127" s="6">
        <f t="shared" si="48"/>
        <v>0.20373482999999978</v>
      </c>
      <c r="J127" s="4">
        <f t="shared" si="37"/>
        <v>0.20373482999999978</v>
      </c>
      <c r="K127">
        <f t="shared" si="38"/>
        <v>0.5</v>
      </c>
      <c r="L127">
        <f t="shared" si="39"/>
        <v>0.7037348299999998</v>
      </c>
      <c r="M127" s="9">
        <f t="shared" si="40"/>
        <v>1.2418326083254516E-08</v>
      </c>
      <c r="N127" s="2">
        <f t="shared" si="41"/>
        <v>3.725497824976355</v>
      </c>
      <c r="O127" s="2">
        <f t="shared" si="42"/>
        <v>12.222761892967043</v>
      </c>
      <c r="P127" s="9" t="str">
        <f t="shared" si="43"/>
        <v>(Tc-dTc/2)&lt;del&lt;=(Tc+dTc/2)</v>
      </c>
      <c r="R127">
        <f t="shared" si="49"/>
        <v>-130</v>
      </c>
    </row>
    <row r="128" spans="1:18" ht="12.75">
      <c r="A128" s="1">
        <f t="shared" si="44"/>
        <v>8.400000000000006E-07</v>
      </c>
      <c r="B128" s="17">
        <f t="shared" si="33"/>
        <v>252.0000000000002</v>
      </c>
      <c r="C128" s="2">
        <f t="shared" si="34"/>
        <v>826.7716535433077</v>
      </c>
      <c r="D128" s="3">
        <f t="shared" si="35"/>
        <v>0.8593200000000006</v>
      </c>
      <c r="E128" s="14">
        <f t="shared" si="45"/>
        <v>-158.44296020257585</v>
      </c>
      <c r="F128" s="15">
        <f t="shared" si="36"/>
        <v>0.03783136312205964</v>
      </c>
      <c r="G128">
        <f t="shared" si="46"/>
        <v>0</v>
      </c>
      <c r="H128" s="8">
        <f t="shared" si="47"/>
        <v>0.4254671600000002</v>
      </c>
      <c r="I128" s="6">
        <f t="shared" si="48"/>
        <v>0.20053283999999977</v>
      </c>
      <c r="J128" s="4">
        <f t="shared" si="37"/>
        <v>0.20053283999999977</v>
      </c>
      <c r="K128">
        <f t="shared" si="38"/>
        <v>0.5</v>
      </c>
      <c r="L128">
        <f t="shared" si="39"/>
        <v>0.7005328399999997</v>
      </c>
      <c r="M128" s="9">
        <f t="shared" si="40"/>
        <v>1.2074834678332921E-08</v>
      </c>
      <c r="N128" s="2">
        <f t="shared" si="41"/>
        <v>3.6224504034998763</v>
      </c>
      <c r="O128" s="2">
        <f t="shared" si="42"/>
        <v>11.88467980150878</v>
      </c>
      <c r="P128" s="9" t="str">
        <f t="shared" si="43"/>
        <v>(Tc-dTc/2)&lt;del&lt;=(Tc+dTc/2)</v>
      </c>
      <c r="R128">
        <f t="shared" si="49"/>
        <v>-130</v>
      </c>
    </row>
    <row r="129" spans="1:18" ht="12.75">
      <c r="A129" s="1">
        <f t="shared" si="44"/>
        <v>8.500000000000006E-07</v>
      </c>
      <c r="B129" s="17">
        <f t="shared" si="33"/>
        <v>255.0000000000002</v>
      </c>
      <c r="C129" s="2">
        <f t="shared" si="34"/>
        <v>836.6141732283471</v>
      </c>
      <c r="D129" s="3">
        <f t="shared" si="35"/>
        <v>0.8695500000000007</v>
      </c>
      <c r="E129" s="14">
        <f t="shared" si="45"/>
        <v>-158.54575299562407</v>
      </c>
      <c r="F129" s="15">
        <f t="shared" si="36"/>
        <v>0.037386288261800134</v>
      </c>
      <c r="G129">
        <f t="shared" si="46"/>
        <v>0</v>
      </c>
      <c r="H129" s="8">
        <f t="shared" si="47"/>
        <v>0.4286691500000001</v>
      </c>
      <c r="I129" s="6">
        <f t="shared" si="48"/>
        <v>0.19733084999999978</v>
      </c>
      <c r="J129" s="4">
        <f t="shared" si="37"/>
        <v>0.19733084999999978</v>
      </c>
      <c r="K129">
        <f t="shared" si="38"/>
        <v>0.5</v>
      </c>
      <c r="L129">
        <f t="shared" si="39"/>
        <v>0.6973308499999997</v>
      </c>
      <c r="M129" s="9">
        <f t="shared" si="40"/>
        <v>1.1739579382897073E-08</v>
      </c>
      <c r="N129" s="2">
        <f t="shared" si="41"/>
        <v>3.5218738148691218</v>
      </c>
      <c r="O129" s="2">
        <f t="shared" si="42"/>
        <v>11.554704117024677</v>
      </c>
      <c r="P129" s="9" t="str">
        <f t="shared" si="43"/>
        <v>(Tc-dTc/2)&lt;del&lt;=(Tc+dTc/2)</v>
      </c>
      <c r="R129">
        <f t="shared" si="49"/>
        <v>-130</v>
      </c>
    </row>
    <row r="130" spans="1:18" ht="12.75">
      <c r="A130" s="1">
        <f t="shared" si="44"/>
        <v>8.600000000000007E-07</v>
      </c>
      <c r="B130" s="17">
        <f t="shared" si="33"/>
        <v>258.00000000000017</v>
      </c>
      <c r="C130" s="2">
        <f t="shared" si="34"/>
        <v>846.4566929133863</v>
      </c>
      <c r="D130" s="3">
        <f t="shared" si="35"/>
        <v>0.8797800000000007</v>
      </c>
      <c r="E130" s="14">
        <f t="shared" si="45"/>
        <v>-158.64734350620958</v>
      </c>
      <c r="F130" s="15">
        <f t="shared" si="36"/>
        <v>0.03695156397968614</v>
      </c>
      <c r="G130">
        <f t="shared" si="46"/>
        <v>0</v>
      </c>
      <c r="H130" s="8">
        <f t="shared" si="47"/>
        <v>0.43187114000000026</v>
      </c>
      <c r="I130" s="6">
        <f t="shared" si="48"/>
        <v>0.19412885999999976</v>
      </c>
      <c r="J130" s="4">
        <f t="shared" si="37"/>
        <v>0.19412885999999976</v>
      </c>
      <c r="K130">
        <f t="shared" si="38"/>
        <v>0.5</v>
      </c>
      <c r="L130">
        <f t="shared" si="39"/>
        <v>0.6941288599999997</v>
      </c>
      <c r="M130" s="9">
        <f t="shared" si="40"/>
        <v>1.1412267482677052E-08</v>
      </c>
      <c r="N130" s="2">
        <f t="shared" si="41"/>
        <v>3.4236802448031156</v>
      </c>
      <c r="O130" s="2">
        <f t="shared" si="42"/>
        <v>11.232546734918358</v>
      </c>
      <c r="P130" s="9" t="str">
        <f t="shared" si="43"/>
        <v>(Tc-dTc/2)&lt;del&lt;=(Tc+dTc/2)</v>
      </c>
      <c r="R130">
        <f t="shared" si="49"/>
        <v>-130</v>
      </c>
    </row>
    <row r="131" spans="1:18" ht="12.75">
      <c r="A131" s="1">
        <f t="shared" si="44"/>
        <v>8.700000000000007E-07</v>
      </c>
      <c r="B131" s="17">
        <f t="shared" si="33"/>
        <v>261.0000000000002</v>
      </c>
      <c r="C131" s="2">
        <f t="shared" si="34"/>
        <v>856.2992125984259</v>
      </c>
      <c r="D131" s="3">
        <f t="shared" si="35"/>
        <v>0.8900100000000007</v>
      </c>
      <c r="E131" s="14">
        <f t="shared" si="45"/>
        <v>-158.7477595337106</v>
      </c>
      <c r="F131" s="15">
        <f t="shared" si="36"/>
        <v>0.036526833359229995</v>
      </c>
      <c r="G131">
        <f t="shared" si="46"/>
        <v>0</v>
      </c>
      <c r="H131" s="8">
        <f t="shared" si="47"/>
        <v>0.4350731300000002</v>
      </c>
      <c r="I131" s="6">
        <f t="shared" si="48"/>
        <v>0.19092686999999978</v>
      </c>
      <c r="J131" s="4">
        <f t="shared" si="37"/>
        <v>0.19092686999999978</v>
      </c>
      <c r="K131">
        <f t="shared" si="38"/>
        <v>0.5</v>
      </c>
      <c r="L131">
        <f t="shared" si="39"/>
        <v>0.6909268699999997</v>
      </c>
      <c r="M131" s="9">
        <f t="shared" si="40"/>
        <v>1.1092619971894248E-08</v>
      </c>
      <c r="N131" s="2">
        <f t="shared" si="41"/>
        <v>3.327785991568274</v>
      </c>
      <c r="O131" s="2">
        <f t="shared" si="42"/>
        <v>10.917933043202998</v>
      </c>
      <c r="P131" s="9" t="str">
        <f t="shared" si="43"/>
        <v>(Tc-dTc/2)&lt;del&lt;=(Tc+dTc/2)</v>
      </c>
      <c r="R131">
        <f t="shared" si="49"/>
        <v>-130</v>
      </c>
    </row>
    <row r="132" spans="1:18" ht="12.75">
      <c r="A132" s="1">
        <f t="shared" si="44"/>
        <v>8.800000000000007E-07</v>
      </c>
      <c r="B132" s="17">
        <f t="shared" si="33"/>
        <v>264.0000000000002</v>
      </c>
      <c r="C132" s="2">
        <f t="shared" si="34"/>
        <v>866.1417322834652</v>
      </c>
      <c r="D132" s="3">
        <f t="shared" si="35"/>
        <v>0.9002400000000007</v>
      </c>
      <c r="E132" s="14">
        <f t="shared" si="45"/>
        <v>-158.8470279243416</v>
      </c>
      <c r="F132" s="15">
        <f t="shared" si="36"/>
        <v>0.03611175570742051</v>
      </c>
      <c r="G132">
        <f t="shared" si="46"/>
        <v>0</v>
      </c>
      <c r="H132" s="8">
        <f t="shared" si="47"/>
        <v>0.4382751200000002</v>
      </c>
      <c r="I132" s="6">
        <f t="shared" si="48"/>
        <v>0.18772487999999976</v>
      </c>
      <c r="J132" s="4">
        <f t="shared" si="37"/>
        <v>0.18772487999999976</v>
      </c>
      <c r="K132">
        <f t="shared" si="38"/>
        <v>0.5</v>
      </c>
      <c r="L132">
        <f t="shared" si="39"/>
        <v>0.6877248799999998</v>
      </c>
      <c r="M132" s="9">
        <f t="shared" si="40"/>
        <v>1.078037076004749E-08</v>
      </c>
      <c r="N132" s="2">
        <f t="shared" si="41"/>
        <v>3.234111228014247</v>
      </c>
      <c r="O132" s="2">
        <f t="shared" si="42"/>
        <v>10.610601141779025</v>
      </c>
      <c r="P132" s="9" t="str">
        <f t="shared" si="43"/>
        <v>(Tc-dTc/2)&lt;del&lt;=(Tc+dTc/2)</v>
      </c>
      <c r="R132">
        <f t="shared" si="49"/>
        <v>-130</v>
      </c>
    </row>
    <row r="133" spans="1:18" ht="12.75">
      <c r="A133" s="1">
        <f t="shared" si="44"/>
        <v>8.900000000000007E-07</v>
      </c>
      <c r="B133" s="17">
        <f t="shared" si="33"/>
        <v>267.0000000000002</v>
      </c>
      <c r="C133" s="2">
        <f t="shared" si="34"/>
        <v>875.9842519685046</v>
      </c>
      <c r="D133" s="3">
        <f t="shared" si="35"/>
        <v>0.9104700000000008</v>
      </c>
      <c r="E133" s="14">
        <f t="shared" si="45"/>
        <v>-158.94517461423646</v>
      </c>
      <c r="F133" s="15">
        <f t="shared" si="36"/>
        <v>0.03570600564329228</v>
      </c>
      <c r="G133">
        <f t="shared" si="46"/>
        <v>0</v>
      </c>
      <c r="H133" s="8">
        <f t="shared" si="47"/>
        <v>0.4414771100000002</v>
      </c>
      <c r="I133" s="6">
        <f t="shared" si="48"/>
        <v>0.18452288999999975</v>
      </c>
      <c r="J133" s="4">
        <f t="shared" si="37"/>
        <v>0.18452288999999975</v>
      </c>
      <c r="K133">
        <f t="shared" si="38"/>
        <v>0.5</v>
      </c>
      <c r="L133">
        <f t="shared" si="39"/>
        <v>0.6845228899999998</v>
      </c>
      <c r="M133" s="9">
        <f t="shared" si="40"/>
        <v>1.0475265933146649E-08</v>
      </c>
      <c r="N133" s="2">
        <f t="shared" si="41"/>
        <v>3.1425797799439947</v>
      </c>
      <c r="O133" s="2">
        <f t="shared" si="42"/>
        <v>10.310301115301819</v>
      </c>
      <c r="P133" s="9" t="str">
        <f t="shared" si="43"/>
        <v>(Tc-dTc/2)&lt;del&lt;=(Tc+dTc/2)</v>
      </c>
      <c r="R133">
        <f t="shared" si="49"/>
        <v>-130</v>
      </c>
    </row>
    <row r="134" spans="1:18" ht="12.75">
      <c r="A134" s="1">
        <f t="shared" si="44"/>
        <v>9.000000000000007E-07</v>
      </c>
      <c r="B134" s="17">
        <f t="shared" si="33"/>
        <v>270.0000000000002</v>
      </c>
      <c r="C134" s="2">
        <f t="shared" si="34"/>
        <v>885.826771653544</v>
      </c>
      <c r="D134" s="3">
        <f t="shared" si="35"/>
        <v>0.9207000000000007</v>
      </c>
      <c r="E134" s="14">
        <f t="shared" si="45"/>
        <v>-159.0422246701247</v>
      </c>
      <c r="F134" s="15">
        <f t="shared" si="36"/>
        <v>0.03530927224725568</v>
      </c>
      <c r="G134">
        <f t="shared" si="46"/>
        <v>0</v>
      </c>
      <c r="H134" s="8">
        <f t="shared" si="47"/>
        <v>0.44467910000000027</v>
      </c>
      <c r="I134" s="6">
        <f t="shared" si="48"/>
        <v>0.18132089999999976</v>
      </c>
      <c r="J134" s="4">
        <f t="shared" si="37"/>
        <v>0.18132089999999976</v>
      </c>
      <c r="K134">
        <f t="shared" si="38"/>
        <v>0.5</v>
      </c>
      <c r="L134">
        <f t="shared" si="39"/>
        <v>0.6813208999999998</v>
      </c>
      <c r="M134" s="9">
        <f t="shared" si="40"/>
        <v>1.017706306508203E-08</v>
      </c>
      <c r="N134" s="2">
        <f t="shared" si="41"/>
        <v>3.0531189195246093</v>
      </c>
      <c r="O134" s="2">
        <f t="shared" si="42"/>
        <v>10.0167943553957</v>
      </c>
      <c r="P134" s="9" t="str">
        <f t="shared" si="43"/>
        <v>(Tc-dTc/2)&lt;del&lt;=(Tc+dTc/2)</v>
      </c>
      <c r="R134">
        <f t="shared" si="49"/>
        <v>-130</v>
      </c>
    </row>
    <row r="135" spans="1:18" ht="12.75">
      <c r="A135" s="1">
        <f t="shared" si="44"/>
        <v>9.100000000000007E-07</v>
      </c>
      <c r="B135" s="17">
        <f t="shared" si="33"/>
        <v>273.0000000000002</v>
      </c>
      <c r="C135" s="2">
        <f t="shared" si="34"/>
        <v>895.6692913385834</v>
      </c>
      <c r="D135" s="3">
        <f t="shared" si="35"/>
        <v>0.9309300000000008</v>
      </c>
      <c r="E135" s="14">
        <f t="shared" si="45"/>
        <v>-159.1382023277601</v>
      </c>
      <c r="F135" s="15">
        <f t="shared" si="36"/>
        <v>0.03492125826651655</v>
      </c>
      <c r="G135">
        <f t="shared" si="46"/>
        <v>0</v>
      </c>
      <c r="H135" s="8">
        <f t="shared" si="47"/>
        <v>0.4478810900000002</v>
      </c>
      <c r="I135" s="6">
        <f t="shared" si="48"/>
        <v>0.17811890999999974</v>
      </c>
      <c r="J135" s="4">
        <f t="shared" si="37"/>
        <v>0.17811890999999974</v>
      </c>
      <c r="K135">
        <f t="shared" si="38"/>
        <v>0.5</v>
      </c>
      <c r="L135">
        <f t="shared" si="39"/>
        <v>0.6781189099999998</v>
      </c>
      <c r="M135" s="9">
        <f t="shared" si="40"/>
        <v>9.885530575205356E-09</v>
      </c>
      <c r="N135" s="2">
        <f t="shared" si="41"/>
        <v>2.965659172561607</v>
      </c>
      <c r="O135" s="2">
        <f t="shared" si="42"/>
        <v>9.729852928351727</v>
      </c>
      <c r="P135" s="9" t="str">
        <f t="shared" si="43"/>
        <v>(Tc-dTc/2)&lt;del&lt;=(Tc+dTc/2)</v>
      </c>
      <c r="R135">
        <f t="shared" si="49"/>
        <v>-130</v>
      </c>
    </row>
    <row r="136" spans="1:18" ht="12.75">
      <c r="A136" s="1">
        <f t="shared" si="44"/>
        <v>9.200000000000007E-07</v>
      </c>
      <c r="B136" s="17">
        <f t="shared" si="33"/>
        <v>276.0000000000002</v>
      </c>
      <c r="C136" s="2">
        <f t="shared" si="34"/>
        <v>905.5118110236227</v>
      </c>
      <c r="D136" s="3">
        <f t="shared" si="35"/>
        <v>0.9411600000000008</v>
      </c>
      <c r="E136" s="14">
        <f t="shared" si="45"/>
        <v>-159.23313102824932</v>
      </c>
      <c r="F136" s="15">
        <f t="shared" si="36"/>
        <v>0.034541679372315344</v>
      </c>
      <c r="G136">
        <f t="shared" si="46"/>
        <v>0</v>
      </c>
      <c r="H136" s="8">
        <f t="shared" si="47"/>
        <v>0.4510830800000002</v>
      </c>
      <c r="I136" s="6">
        <f t="shared" si="48"/>
        <v>0.17491691999999975</v>
      </c>
      <c r="J136" s="4">
        <f t="shared" si="37"/>
        <v>0.17491691999999975</v>
      </c>
      <c r="K136">
        <f t="shared" si="38"/>
        <v>0.5</v>
      </c>
      <c r="L136">
        <f t="shared" si="39"/>
        <v>0.6749169199999998</v>
      </c>
      <c r="M136" s="9">
        <f t="shared" si="40"/>
        <v>9.600447128543614E-09</v>
      </c>
      <c r="N136" s="2">
        <f t="shared" si="41"/>
        <v>2.880134138563084</v>
      </c>
      <c r="O136" s="2">
        <f t="shared" si="42"/>
        <v>9.44925898478702</v>
      </c>
      <c r="P136" s="9" t="str">
        <f t="shared" si="43"/>
        <v>(Tc-dTc/2)&lt;del&lt;=(Tc+dTc/2)</v>
      </c>
      <c r="R136">
        <f t="shared" si="49"/>
        <v>-130</v>
      </c>
    </row>
    <row r="137" spans="1:18" ht="12.75">
      <c r="A137" s="1">
        <f t="shared" si="44"/>
        <v>9.300000000000007E-07</v>
      </c>
      <c r="B137" s="17">
        <f t="shared" si="33"/>
        <v>279.0000000000002</v>
      </c>
      <c r="C137" s="2">
        <f t="shared" si="34"/>
        <v>915.3543307086621</v>
      </c>
      <c r="D137" s="3">
        <f t="shared" si="35"/>
        <v>0.9513900000000007</v>
      </c>
      <c r="E137" s="14">
        <f t="shared" si="45"/>
        <v>-159.3270334524169</v>
      </c>
      <c r="F137" s="15">
        <f t="shared" si="36"/>
        <v>0.034170263465086156</v>
      </c>
      <c r="G137">
        <f t="shared" si="46"/>
        <v>0</v>
      </c>
      <c r="H137" s="8">
        <f t="shared" si="47"/>
        <v>0.4542850700000002</v>
      </c>
      <c r="I137" s="6">
        <f t="shared" si="48"/>
        <v>0.17171492999999974</v>
      </c>
      <c r="J137" s="4">
        <f t="shared" si="37"/>
        <v>0.17171492999999974</v>
      </c>
      <c r="K137">
        <f t="shared" si="38"/>
        <v>0.5</v>
      </c>
      <c r="L137">
        <f t="shared" si="39"/>
        <v>0.6717149299999997</v>
      </c>
      <c r="M137" s="9">
        <f t="shared" si="40"/>
        <v>9.321601075381394E-09</v>
      </c>
      <c r="N137" s="2">
        <f t="shared" si="41"/>
        <v>2.796480322614418</v>
      </c>
      <c r="O137" s="2">
        <f t="shared" si="42"/>
        <v>9.174804208052553</v>
      </c>
      <c r="P137" s="9" t="str">
        <f t="shared" si="43"/>
        <v>(Tc-dTc/2)&lt;del&lt;=(Tc+dTc/2)</v>
      </c>
      <c r="R137">
        <f t="shared" si="49"/>
        <v>-130</v>
      </c>
    </row>
    <row r="138" spans="1:18" ht="12.75">
      <c r="A138" s="1">
        <f t="shared" si="44"/>
        <v>9.400000000000007E-07</v>
      </c>
      <c r="B138" s="17">
        <f t="shared" si="33"/>
        <v>282.0000000000002</v>
      </c>
      <c r="C138" s="2">
        <f t="shared" si="34"/>
        <v>925.1968503937015</v>
      </c>
      <c r="D138" s="3">
        <f t="shared" si="35"/>
        <v>0.9616200000000008</v>
      </c>
      <c r="E138" s="14">
        <f t="shared" si="45"/>
        <v>-159.4199315533322</v>
      </c>
      <c r="F138" s="15">
        <f t="shared" si="36"/>
        <v>0.033806750023968185</v>
      </c>
      <c r="G138">
        <f t="shared" si="46"/>
        <v>0</v>
      </c>
      <c r="H138" s="8">
        <f t="shared" si="47"/>
        <v>0.4574870600000001</v>
      </c>
      <c r="I138" s="6">
        <f t="shared" si="48"/>
        <v>0.16851293999999975</v>
      </c>
      <c r="J138" s="4">
        <f t="shared" si="37"/>
        <v>0.16851293999999975</v>
      </c>
      <c r="K138">
        <f t="shared" si="38"/>
        <v>0.5</v>
      </c>
      <c r="L138">
        <f t="shared" si="39"/>
        <v>0.6685129399999997</v>
      </c>
      <c r="M138" s="9">
        <f t="shared" si="40"/>
        <v>9.048789927229852E-09</v>
      </c>
      <c r="N138" s="2">
        <f t="shared" si="41"/>
        <v>2.7146369781689557</v>
      </c>
      <c r="O138" s="2">
        <f t="shared" si="42"/>
        <v>8.906289298454578</v>
      </c>
      <c r="P138" s="9" t="str">
        <f t="shared" si="43"/>
        <v>(Tc-dTc/2)&lt;del&lt;=(Tc+dTc/2)</v>
      </c>
      <c r="R138">
        <f t="shared" si="49"/>
        <v>-130</v>
      </c>
    </row>
    <row r="139" spans="1:18" ht="12.75">
      <c r="A139" s="1">
        <f t="shared" si="44"/>
        <v>9.500000000000008E-07</v>
      </c>
      <c r="B139" s="17">
        <f t="shared" si="33"/>
        <v>285.0000000000002</v>
      </c>
      <c r="C139" s="2">
        <f t="shared" si="34"/>
        <v>935.0393700787408</v>
      </c>
      <c r="D139" s="3">
        <f t="shared" si="35"/>
        <v>0.9718500000000008</v>
      </c>
      <c r="E139" s="14">
        <f t="shared" si="45"/>
        <v>-159.51184658711517</v>
      </c>
      <c r="F139" s="15">
        <f t="shared" si="36"/>
        <v>0.0334508894974001</v>
      </c>
      <c r="G139">
        <f t="shared" si="46"/>
        <v>0</v>
      </c>
      <c r="H139" s="8">
        <f t="shared" si="47"/>
        <v>0.4606890500000002</v>
      </c>
      <c r="I139" s="6">
        <f t="shared" si="48"/>
        <v>0.16531094999999973</v>
      </c>
      <c r="J139" s="4">
        <f t="shared" si="37"/>
        <v>0.16531094999999973</v>
      </c>
      <c r="K139">
        <f t="shared" si="38"/>
        <v>0.5</v>
      </c>
      <c r="L139">
        <f t="shared" si="39"/>
        <v>0.6653109499999997</v>
      </c>
      <c r="M139" s="9">
        <f t="shared" si="40"/>
        <v>8.781819866455179E-09</v>
      </c>
      <c r="N139" s="2">
        <f t="shared" si="41"/>
        <v>2.6345459599365535</v>
      </c>
      <c r="O139" s="2">
        <f t="shared" si="42"/>
        <v>8.64352349060549</v>
      </c>
      <c r="P139" s="9" t="str">
        <f t="shared" si="43"/>
        <v>(Tc-dTc/2)&lt;del&lt;=(Tc+dTc/2)</v>
      </c>
      <c r="R139">
        <f t="shared" si="49"/>
        <v>-130</v>
      </c>
    </row>
    <row r="140" spans="1:18" ht="12.75">
      <c r="A140" s="1">
        <f t="shared" si="44"/>
        <v>9.600000000000008E-07</v>
      </c>
      <c r="B140" s="17">
        <f t="shared" si="33"/>
        <v>288.0000000000002</v>
      </c>
      <c r="C140" s="2">
        <f t="shared" si="34"/>
        <v>944.8818897637802</v>
      </c>
      <c r="D140" s="3">
        <f t="shared" si="35"/>
        <v>0.9820800000000008</v>
      </c>
      <c r="E140" s="14">
        <f t="shared" si="45"/>
        <v>-159.60279914212958</v>
      </c>
      <c r="F140" s="15">
        <f t="shared" si="36"/>
        <v>0.033102442731802184</v>
      </c>
      <c r="G140">
        <f t="shared" si="46"/>
        <v>0</v>
      </c>
      <c r="H140" s="8">
        <f t="shared" si="47"/>
        <v>0.4638910400000002</v>
      </c>
      <c r="I140" s="6">
        <f t="shared" si="48"/>
        <v>0.16210895999999975</v>
      </c>
      <c r="J140" s="4">
        <f t="shared" si="37"/>
        <v>0.16210895999999975</v>
      </c>
      <c r="K140">
        <f t="shared" si="38"/>
        <v>0.5</v>
      </c>
      <c r="L140">
        <f t="shared" si="39"/>
        <v>0.6621089599999997</v>
      </c>
      <c r="M140" s="9">
        <f t="shared" si="40"/>
        <v>8.52050528707107E-09</v>
      </c>
      <c r="N140" s="2">
        <f t="shared" si="41"/>
        <v>2.5561515861213207</v>
      </c>
      <c r="O140" s="2">
        <f t="shared" si="42"/>
        <v>8.386324101447903</v>
      </c>
      <c r="P140" s="9" t="str">
        <f t="shared" si="43"/>
        <v>(Tc-dTc/2)&lt;del&lt;=(Tc+dTc/2)</v>
      </c>
      <c r="R140">
        <f t="shared" si="49"/>
        <v>-130</v>
      </c>
    </row>
    <row r="141" spans="1:18" ht="12.75">
      <c r="A141" s="1">
        <f t="shared" si="44"/>
        <v>9.700000000000007E-07</v>
      </c>
      <c r="B141" s="17">
        <f aca="true" t="shared" si="50" ref="B141:B172">300000000*A141</f>
        <v>291.0000000000002</v>
      </c>
      <c r="C141" s="2">
        <f aca="true" t="shared" si="51" ref="C141:C172">B141/0.3048</f>
        <v>954.7244094488196</v>
      </c>
      <c r="D141" s="3">
        <f aca="true" t="shared" si="52" ref="D141:D172">A141/$B$41</f>
        <v>0.9923100000000007</v>
      </c>
      <c r="E141" s="14">
        <f t="shared" si="45"/>
        <v>-159.69280916666312</v>
      </c>
      <c r="F141" s="15">
        <f aca="true" t="shared" si="53" ref="F141:F172">10^((E141-$D$22)/20)</f>
        <v>0.032761180435598</v>
      </c>
      <c r="G141">
        <f t="shared" si="46"/>
        <v>0</v>
      </c>
      <c r="H141" s="8">
        <f t="shared" si="47"/>
        <v>0.4670930300000002</v>
      </c>
      <c r="I141" s="6">
        <f t="shared" si="48"/>
        <v>0.15890696999999976</v>
      </c>
      <c r="J141" s="4">
        <f aca="true" t="shared" si="54" ref="J141:J172">IF(A141&lt;=($B$39/2),H141,I141)</f>
        <v>0.15890696999999976</v>
      </c>
      <c r="K141">
        <f aca="true" t="shared" si="55" ref="K141:K172">G141+$B$42</f>
        <v>0.5</v>
      </c>
      <c r="L141">
        <f aca="true" t="shared" si="56" ref="L141:L172">J141+$B$43</f>
        <v>0.6589069699999998</v>
      </c>
      <c r="M141" s="9">
        <f aca="true" t="shared" si="57" ref="M141:M172">IF((A141-C$38)&lt;=B$39/2,(F141*A141/(1+F141)),IF(AND((B$39/2&lt;(A141-C$38)),((A141-C$38)&lt;=(B$41-B$39/2))),(F141*B$39/2),IF(AND((B$41-B$39/2)&lt;(A141-C$38),(A141-C$38)&lt;=(B$41+B$39/2)),F141*(B$39/2-A141+B$41)/(2-F141),0)))</f>
        <v>8.264668364408906E-09</v>
      </c>
      <c r="N141" s="2">
        <f aca="true" t="shared" si="58" ref="N141:N172">300000000*M141</f>
        <v>2.479400509322672</v>
      </c>
      <c r="O141" s="2">
        <f aca="true" t="shared" si="59" ref="O141:O172">N141/0.3048</f>
        <v>8.13451610670168</v>
      </c>
      <c r="P141" s="9" t="str">
        <f aca="true" t="shared" si="60" ref="P141:P172">IF(A141&lt;=B$39/2,"del&lt;=dTc/2",IF(AND((B$39/2&lt;A141),(A141&lt;=(B$41-B$39/2))),"dTc/2&lt;del&lt;=(TC-dTc/2)",IF(AND((B$41-B$39/2)&lt;A141,A141&lt;=(B$41+B$39/2)),"(Tc-dTc/2)&lt;del&lt;=(Tc+dTc/2)",0)))</f>
        <v>(Tc-dTc/2)&lt;del&lt;=(Tc+dTc/2)</v>
      </c>
      <c r="R141">
        <f t="shared" si="49"/>
        <v>-130</v>
      </c>
    </row>
    <row r="142" spans="1:18" ht="12.75">
      <c r="A142" s="1">
        <f aca="true" t="shared" si="61" ref="A142:A173">A141+0.00000001</f>
        <v>9.800000000000006E-07</v>
      </c>
      <c r="B142" s="17">
        <f t="shared" si="50"/>
        <v>294.00000000000017</v>
      </c>
      <c r="C142" s="2">
        <f t="shared" si="51"/>
        <v>964.5669291338588</v>
      </c>
      <c r="D142" s="3">
        <f t="shared" si="52"/>
        <v>1.0025400000000007</v>
      </c>
      <c r="E142" s="14">
        <f aca="true" t="shared" si="62" ref="E142:E173">$D$23-1*(36.6+(20*LOG10((C142/5280)*1575.42)))</f>
        <v>-159.7818959951881</v>
      </c>
      <c r="F142" s="15">
        <f t="shared" si="53"/>
        <v>0.03242688267605113</v>
      </c>
      <c r="G142">
        <f aca="true" t="shared" si="63" ref="G142:G173">IF((A142&lt;=(B$41-B$39/2)),(C$40/B$41)*((-B$39/2)-(A142-B$41)),0)</f>
        <v>0</v>
      </c>
      <c r="H142" s="8">
        <f aca="true" t="shared" si="64" ref="H142:H173">(-$C$40/$B$41)*(($B$39/2)-(A142+$B$41))</f>
        <v>0.4702950200000001</v>
      </c>
      <c r="I142" s="6">
        <f aca="true" t="shared" si="65" ref="I142:I173">IF((AND(((B$39/2)&lt;A142),(A142&lt;=(B$41+B$39/2)))),($C$40/$B$41)*(($B$39/2)-(A142-$B$41)),0)</f>
        <v>0.1557049799999998</v>
      </c>
      <c r="J142" s="4">
        <f t="shared" si="54"/>
        <v>0.1557049799999998</v>
      </c>
      <c r="K142">
        <f t="shared" si="55"/>
        <v>0.5</v>
      </c>
      <c r="L142">
        <f t="shared" si="56"/>
        <v>0.6557049799999998</v>
      </c>
      <c r="M142" s="9">
        <f t="shared" si="57"/>
        <v>8.014138651568864E-09</v>
      </c>
      <c r="N142" s="2">
        <f t="shared" si="58"/>
        <v>2.4042415954706593</v>
      </c>
      <c r="O142" s="2">
        <f t="shared" si="59"/>
        <v>7.8879317436701415</v>
      </c>
      <c r="P142" s="9" t="str">
        <f t="shared" si="60"/>
        <v>(Tc-dTc/2)&lt;del&lt;=(Tc+dTc/2)</v>
      </c>
      <c r="R142">
        <f t="shared" si="49"/>
        <v>-130</v>
      </c>
    </row>
    <row r="143" spans="1:18" ht="12.75">
      <c r="A143" s="1">
        <f t="shared" si="61"/>
        <v>9.900000000000005E-07</v>
      </c>
      <c r="B143" s="17">
        <f t="shared" si="50"/>
        <v>297.00000000000017</v>
      </c>
      <c r="C143" s="2">
        <f t="shared" si="51"/>
        <v>974.4094488188981</v>
      </c>
      <c r="D143" s="3">
        <f t="shared" si="52"/>
        <v>1.0127700000000006</v>
      </c>
      <c r="E143" s="14">
        <f t="shared" si="62"/>
        <v>-159.87007837328923</v>
      </c>
      <c r="F143" s="15">
        <f t="shared" si="53"/>
        <v>0.032099338406596</v>
      </c>
      <c r="G143">
        <f t="shared" si="63"/>
        <v>0</v>
      </c>
      <c r="H143" s="8">
        <f t="shared" si="64"/>
        <v>0.4734970100000001</v>
      </c>
      <c r="I143" s="6">
        <f t="shared" si="65"/>
        <v>0.15250298999999984</v>
      </c>
      <c r="J143" s="4">
        <f t="shared" si="54"/>
        <v>0.15250298999999984</v>
      </c>
      <c r="K143">
        <f t="shared" si="55"/>
        <v>0.5</v>
      </c>
      <c r="L143">
        <f t="shared" si="56"/>
        <v>0.6525029899999999</v>
      </c>
      <c r="M143" s="9">
        <f t="shared" si="57"/>
        <v>7.768752700727332E-09</v>
      </c>
      <c r="N143" s="2">
        <f t="shared" si="58"/>
        <v>2.3306258102181996</v>
      </c>
      <c r="O143" s="2">
        <f t="shared" si="59"/>
        <v>7.646410138511153</v>
      </c>
      <c r="P143" s="9" t="str">
        <f t="shared" si="60"/>
        <v>(Tc-dTc/2)&lt;del&lt;=(Tc+dTc/2)</v>
      </c>
      <c r="R143">
        <f t="shared" si="49"/>
        <v>-130</v>
      </c>
    </row>
    <row r="144" spans="1:18" ht="12.75">
      <c r="A144" s="1">
        <f t="shared" si="61"/>
        <v>1.0000000000000004E-06</v>
      </c>
      <c r="B144" s="17">
        <f t="shared" si="50"/>
        <v>300.0000000000001</v>
      </c>
      <c r="C144" s="2">
        <f t="shared" si="51"/>
        <v>984.2519685039373</v>
      </c>
      <c r="D144" s="3">
        <f t="shared" si="52"/>
        <v>1.0230000000000004</v>
      </c>
      <c r="E144" s="14">
        <f t="shared" si="62"/>
        <v>-159.9573744813382</v>
      </c>
      <c r="F144" s="15">
        <f t="shared" si="53"/>
        <v>0.03177834502253014</v>
      </c>
      <c r="G144">
        <f t="shared" si="63"/>
        <v>0</v>
      </c>
      <c r="H144" s="8">
        <f t="shared" si="64"/>
        <v>0.4766990000000001</v>
      </c>
      <c r="I144" s="6">
        <f t="shared" si="65"/>
        <v>0.14930099999999985</v>
      </c>
      <c r="J144" s="4">
        <f t="shared" si="54"/>
        <v>0.14930099999999985</v>
      </c>
      <c r="K144">
        <f t="shared" si="55"/>
        <v>0.5</v>
      </c>
      <c r="L144">
        <f t="shared" si="56"/>
        <v>0.6493009999999999</v>
      </c>
      <c r="M144" s="9">
        <f t="shared" si="57"/>
        <v>7.528353707533036E-09</v>
      </c>
      <c r="N144" s="2">
        <f t="shared" si="58"/>
        <v>2.258506112259911</v>
      </c>
      <c r="O144" s="2">
        <f t="shared" si="59"/>
        <v>7.409796956233303</v>
      </c>
      <c r="P144" s="9" t="str">
        <f t="shared" si="60"/>
        <v>(Tc-dTc/2)&lt;del&lt;=(Tc+dTc/2)</v>
      </c>
      <c r="R144">
        <f t="shared" si="49"/>
        <v>-130</v>
      </c>
    </row>
    <row r="145" spans="1:18" ht="12.75">
      <c r="A145" s="1">
        <f t="shared" si="61"/>
        <v>1.0100000000000003E-06</v>
      </c>
      <c r="B145" s="17">
        <f t="shared" si="50"/>
        <v>303.00000000000006</v>
      </c>
      <c r="C145" s="2">
        <f t="shared" si="51"/>
        <v>994.0944881889765</v>
      </c>
      <c r="D145" s="3">
        <f t="shared" si="52"/>
        <v>1.0332300000000003</v>
      </c>
      <c r="E145" s="14">
        <f t="shared" si="62"/>
        <v>-160.04380195699108</v>
      </c>
      <c r="F145" s="15">
        <f t="shared" si="53"/>
        <v>0.03146370794309909</v>
      </c>
      <c r="G145">
        <f t="shared" si="63"/>
        <v>0</v>
      </c>
      <c r="H145" s="8">
        <f t="shared" si="64"/>
        <v>0.47990099</v>
      </c>
      <c r="I145" s="6">
        <f t="shared" si="65"/>
        <v>0.1460990099999999</v>
      </c>
      <c r="J145" s="4">
        <f t="shared" si="54"/>
        <v>0.1460990099999999</v>
      </c>
      <c r="K145">
        <f t="shared" si="55"/>
        <v>0.5</v>
      </c>
      <c r="L145">
        <f t="shared" si="56"/>
        <v>0.6460990099999999</v>
      </c>
      <c r="M145" s="9">
        <f t="shared" si="57"/>
        <v>7.29279117696534E-09</v>
      </c>
      <c r="N145" s="2">
        <f t="shared" si="58"/>
        <v>2.187837353089602</v>
      </c>
      <c r="O145" s="2">
        <f t="shared" si="59"/>
        <v>7.177944071816279</v>
      </c>
      <c r="P145" s="9" t="str">
        <f t="shared" si="60"/>
        <v>(Tc-dTc/2)&lt;del&lt;=(Tc+dTc/2)</v>
      </c>
      <c r="R145">
        <f t="shared" si="49"/>
        <v>-130</v>
      </c>
    </row>
    <row r="146" spans="1:18" ht="12.75">
      <c r="A146" s="1">
        <f t="shared" si="61"/>
        <v>1.0200000000000002E-06</v>
      </c>
      <c r="B146" s="17">
        <f t="shared" si="50"/>
        <v>306.00000000000006</v>
      </c>
      <c r="C146" s="2">
        <f t="shared" si="51"/>
        <v>1003.9370078740159</v>
      </c>
      <c r="D146" s="3">
        <f t="shared" si="52"/>
        <v>1.0434600000000003</v>
      </c>
      <c r="E146" s="14">
        <f t="shared" si="62"/>
        <v>-160.12937791657657</v>
      </c>
      <c r="F146" s="15">
        <f t="shared" si="53"/>
        <v>0.03115524021816676</v>
      </c>
      <c r="G146">
        <f t="shared" si="63"/>
        <v>0</v>
      </c>
      <c r="H146" s="8">
        <f t="shared" si="64"/>
        <v>0.48310298</v>
      </c>
      <c r="I146" s="6">
        <f t="shared" si="65"/>
        <v>0.14289701999999993</v>
      </c>
      <c r="J146" s="4">
        <f t="shared" si="54"/>
        <v>0.14289701999999993</v>
      </c>
      <c r="K146">
        <f t="shared" si="55"/>
        <v>0.5</v>
      </c>
      <c r="L146">
        <f t="shared" si="56"/>
        <v>0.6428970199999999</v>
      </c>
      <c r="M146" s="9">
        <f t="shared" si="57"/>
        <v>7.061920609159517E-09</v>
      </c>
      <c r="N146" s="2">
        <f t="shared" si="58"/>
        <v>2.118576182747855</v>
      </c>
      <c r="O146" s="2">
        <f t="shared" si="59"/>
        <v>6.950709260983777</v>
      </c>
      <c r="P146" s="9" t="str">
        <f t="shared" si="60"/>
        <v>(Tc-dTc/2)&lt;del&lt;=(Tc+dTc/2)</v>
      </c>
      <c r="R146">
        <f t="shared" si="49"/>
        <v>-130</v>
      </c>
    </row>
    <row r="147" spans="1:18" ht="12.75">
      <c r="A147" s="1">
        <f t="shared" si="61"/>
        <v>1.03E-06</v>
      </c>
      <c r="B147" s="17">
        <f t="shared" si="50"/>
        <v>309</v>
      </c>
      <c r="C147" s="2">
        <f t="shared" si="51"/>
        <v>1013.779527559055</v>
      </c>
      <c r="D147" s="3">
        <f t="shared" si="52"/>
        <v>1.0536900000000002</v>
      </c>
      <c r="E147" s="14">
        <f t="shared" si="62"/>
        <v>-160.21411897544166</v>
      </c>
      <c r="F147" s="15">
        <f t="shared" si="53"/>
        <v>0.03085276215779619</v>
      </c>
      <c r="G147">
        <f t="shared" si="63"/>
        <v>0</v>
      </c>
      <c r="H147" s="8">
        <f t="shared" si="64"/>
        <v>0.48630497</v>
      </c>
      <c r="I147" s="6">
        <f t="shared" si="65"/>
        <v>0.13969502999999994</v>
      </c>
      <c r="J147" s="4">
        <f t="shared" si="54"/>
        <v>0.13969502999999994</v>
      </c>
      <c r="K147">
        <f t="shared" si="55"/>
        <v>0.5</v>
      </c>
      <c r="L147">
        <f t="shared" si="56"/>
        <v>0.6396950299999999</v>
      </c>
      <c r="M147" s="9">
        <f t="shared" si="57"/>
        <v>6.835603203819717E-09</v>
      </c>
      <c r="N147" s="2">
        <f t="shared" si="58"/>
        <v>2.050680961145915</v>
      </c>
      <c r="O147" s="2">
        <f t="shared" si="59"/>
        <v>6.727955909271375</v>
      </c>
      <c r="P147" s="9" t="str">
        <f t="shared" si="60"/>
        <v>(Tc-dTc/2)&lt;del&lt;=(Tc+dTc/2)</v>
      </c>
      <c r="R147">
        <f t="shared" si="49"/>
        <v>-130</v>
      </c>
    </row>
    <row r="148" spans="1:18" ht="12.75">
      <c r="A148" s="1">
        <f t="shared" si="61"/>
        <v>1.04E-06</v>
      </c>
      <c r="B148" s="17">
        <f t="shared" si="50"/>
        <v>312</v>
      </c>
      <c r="C148" s="2">
        <f t="shared" si="51"/>
        <v>1023.6220472440945</v>
      </c>
      <c r="D148" s="3">
        <f t="shared" si="52"/>
        <v>1.06392</v>
      </c>
      <c r="E148" s="14">
        <f t="shared" si="62"/>
        <v>-160.2980412673138</v>
      </c>
      <c r="F148" s="15">
        <f t="shared" si="53"/>
        <v>0.030556100983202085</v>
      </c>
      <c r="G148">
        <f t="shared" si="63"/>
        <v>0</v>
      </c>
      <c r="H148" s="8">
        <f t="shared" si="64"/>
        <v>0.48950695999999994</v>
      </c>
      <c r="I148" s="6">
        <f t="shared" si="65"/>
        <v>0.13649303999999998</v>
      </c>
      <c r="J148" s="4">
        <f t="shared" si="54"/>
        <v>0.13649303999999998</v>
      </c>
      <c r="K148">
        <f t="shared" si="55"/>
        <v>0.5</v>
      </c>
      <c r="L148">
        <f t="shared" si="56"/>
        <v>0.63649304</v>
      </c>
      <c r="M148" s="9">
        <f t="shared" si="57"/>
        <v>6.613705581949952E-09</v>
      </c>
      <c r="N148" s="2">
        <f t="shared" si="58"/>
        <v>1.9841116745849856</v>
      </c>
      <c r="O148" s="2">
        <f t="shared" si="59"/>
        <v>6.509552738139716</v>
      </c>
      <c r="P148" s="9" t="str">
        <f t="shared" si="60"/>
        <v>(Tc-dTc/2)&lt;del&lt;=(Tc+dTc/2)</v>
      </c>
      <c r="R148">
        <f t="shared" si="49"/>
        <v>-130</v>
      </c>
    </row>
    <row r="149" spans="1:18" ht="12.75">
      <c r="A149" s="1">
        <f t="shared" si="61"/>
        <v>1.05E-06</v>
      </c>
      <c r="B149" s="17">
        <f t="shared" si="50"/>
        <v>314.99999999999994</v>
      </c>
      <c r="C149" s="2">
        <f t="shared" si="51"/>
        <v>1033.4645669291335</v>
      </c>
      <c r="D149" s="3">
        <f t="shared" si="52"/>
        <v>1.07415</v>
      </c>
      <c r="E149" s="14">
        <f t="shared" si="62"/>
        <v>-160.38116046273697</v>
      </c>
      <c r="F149" s="15">
        <f t="shared" si="53"/>
        <v>0.03026509049764773</v>
      </c>
      <c r="G149">
        <f t="shared" si="63"/>
        <v>0</v>
      </c>
      <c r="H149" s="8">
        <f t="shared" si="64"/>
        <v>0.4927089499999999</v>
      </c>
      <c r="I149" s="6">
        <f t="shared" si="65"/>
        <v>0.13329105000000002</v>
      </c>
      <c r="J149" s="4">
        <f t="shared" si="54"/>
        <v>0.13329105000000002</v>
      </c>
      <c r="K149">
        <f t="shared" si="55"/>
        <v>0.5</v>
      </c>
      <c r="L149">
        <f t="shared" si="56"/>
        <v>0.63329105</v>
      </c>
      <c r="M149" s="9">
        <f t="shared" si="57"/>
        <v>6.3960995237302295E-09</v>
      </c>
      <c r="N149" s="2">
        <f t="shared" si="58"/>
        <v>1.918829857119069</v>
      </c>
      <c r="O149" s="2">
        <f t="shared" si="59"/>
        <v>6.295373546978572</v>
      </c>
      <c r="P149" s="9" t="str">
        <f t="shared" si="60"/>
        <v>(Tc-dTc/2)&lt;del&lt;=(Tc+dTc/2)</v>
      </c>
      <c r="R149">
        <f t="shared" si="49"/>
        <v>-130</v>
      </c>
    </row>
    <row r="150" spans="1:18" ht="12.75">
      <c r="A150" s="1">
        <f t="shared" si="61"/>
        <v>1.0599999999999998E-06</v>
      </c>
      <c r="B150" s="17">
        <f t="shared" si="50"/>
        <v>317.99999999999994</v>
      </c>
      <c r="C150" s="2">
        <f t="shared" si="51"/>
        <v>1043.307086614173</v>
      </c>
      <c r="D150" s="3">
        <f t="shared" si="52"/>
        <v>1.08438</v>
      </c>
      <c r="E150" s="14">
        <f t="shared" si="62"/>
        <v>-160.4634917866336</v>
      </c>
      <c r="F150" s="15">
        <f t="shared" si="53"/>
        <v>0.02997957077597187</v>
      </c>
      <c r="G150">
        <f t="shared" si="63"/>
        <v>0</v>
      </c>
      <c r="H150" s="8">
        <f t="shared" si="64"/>
        <v>0.4959109399999999</v>
      </c>
      <c r="I150" s="6">
        <f t="shared" si="65"/>
        <v>0.13008906000000003</v>
      </c>
      <c r="J150" s="4">
        <f t="shared" si="54"/>
        <v>0.13008906000000003</v>
      </c>
      <c r="K150">
        <f t="shared" si="55"/>
        <v>0.5</v>
      </c>
      <c r="L150">
        <f t="shared" si="56"/>
        <v>0.63008906</v>
      </c>
      <c r="M150" s="9">
        <f t="shared" si="57"/>
        <v>6.182661721455986E-09</v>
      </c>
      <c r="N150" s="2">
        <f t="shared" si="58"/>
        <v>1.8547985164367957</v>
      </c>
      <c r="O150" s="2">
        <f t="shared" si="59"/>
        <v>6.085296969936993</v>
      </c>
      <c r="P150" s="9" t="str">
        <f t="shared" si="60"/>
        <v>(Tc-dTc/2)&lt;del&lt;=(Tc+dTc/2)</v>
      </c>
      <c r="R150">
        <f t="shared" si="49"/>
        <v>-130</v>
      </c>
    </row>
    <row r="151" spans="1:18" ht="12.75">
      <c r="A151" s="1">
        <f t="shared" si="61"/>
        <v>1.0699999999999997E-06</v>
      </c>
      <c r="B151" s="17">
        <f t="shared" si="50"/>
        <v>320.9999999999999</v>
      </c>
      <c r="C151" s="2">
        <f t="shared" si="51"/>
        <v>1053.149606299212</v>
      </c>
      <c r="D151" s="3">
        <f t="shared" si="52"/>
        <v>1.0946099999999996</v>
      </c>
      <c r="E151" s="14">
        <f t="shared" si="62"/>
        <v>-160.5450500350424</v>
      </c>
      <c r="F151" s="15">
        <f t="shared" si="53"/>
        <v>0.029699387871523465</v>
      </c>
      <c r="G151">
        <f t="shared" si="63"/>
        <v>0</v>
      </c>
      <c r="H151" s="8">
        <f t="shared" si="64"/>
        <v>0.49911292999999984</v>
      </c>
      <c r="I151" s="6">
        <f t="shared" si="65"/>
        <v>0.12688707000000007</v>
      </c>
      <c r="J151" s="4">
        <f t="shared" si="54"/>
        <v>0.12688707000000007</v>
      </c>
      <c r="K151">
        <f t="shared" si="55"/>
        <v>0.5</v>
      </c>
      <c r="L151">
        <f t="shared" si="56"/>
        <v>0.6268870700000001</v>
      </c>
      <c r="M151" s="9">
        <f t="shared" si="57"/>
        <v>5.97327354653983E-09</v>
      </c>
      <c r="N151" s="2">
        <f t="shared" si="58"/>
        <v>1.791982063961949</v>
      </c>
      <c r="O151" s="2">
        <f t="shared" si="59"/>
        <v>5.879206246594321</v>
      </c>
      <c r="P151" s="9" t="str">
        <f t="shared" si="60"/>
        <v>(Tc-dTc/2)&lt;del&lt;=(Tc+dTc/2)</v>
      </c>
      <c r="R151">
        <f t="shared" si="49"/>
        <v>-130</v>
      </c>
    </row>
    <row r="152" spans="1:18" ht="12.75">
      <c r="A152" s="1">
        <f t="shared" si="61"/>
        <v>1.0799999999999996E-06</v>
      </c>
      <c r="B152" s="17">
        <f t="shared" si="50"/>
        <v>323.9999999999999</v>
      </c>
      <c r="C152" s="2">
        <f t="shared" si="51"/>
        <v>1062.9921259842515</v>
      </c>
      <c r="D152" s="3">
        <f t="shared" si="52"/>
        <v>1.1048399999999996</v>
      </c>
      <c r="E152" s="14">
        <f t="shared" si="62"/>
        <v>-160.6258495910772</v>
      </c>
      <c r="F152" s="15">
        <f t="shared" si="53"/>
        <v>0.02942439353937971</v>
      </c>
      <c r="G152">
        <f t="shared" si="63"/>
        <v>0</v>
      </c>
      <c r="H152" s="8">
        <f t="shared" si="64"/>
        <v>0.5023149199999999</v>
      </c>
      <c r="I152" s="6">
        <f t="shared" si="65"/>
        <v>0.1236850800000001</v>
      </c>
      <c r="J152" s="4">
        <f t="shared" si="54"/>
        <v>0.1236850800000001</v>
      </c>
      <c r="K152">
        <f t="shared" si="55"/>
        <v>0.5</v>
      </c>
      <c r="L152">
        <f t="shared" si="56"/>
        <v>0.6236850800000001</v>
      </c>
      <c r="M152" s="9">
        <f t="shared" si="57"/>
        <v>5.767820829651311E-09</v>
      </c>
      <c r="N152" s="2">
        <f t="shared" si="58"/>
        <v>1.7303462488953933</v>
      </c>
      <c r="O152" s="2">
        <f t="shared" si="59"/>
        <v>5.676989005562314</v>
      </c>
      <c r="P152" s="9" t="str">
        <f t="shared" si="60"/>
        <v>(Tc-dTc/2)&lt;del&lt;=(Tc+dTc/2)</v>
      </c>
      <c r="R152">
        <f t="shared" si="49"/>
        <v>-130</v>
      </c>
    </row>
    <row r="153" spans="1:18" ht="12.75">
      <c r="A153" s="1">
        <f t="shared" si="61"/>
        <v>1.0899999999999995E-06</v>
      </c>
      <c r="B153" s="17">
        <f t="shared" si="50"/>
        <v>326.99999999999983</v>
      </c>
      <c r="C153" s="2">
        <f t="shared" si="51"/>
        <v>1072.8346456692907</v>
      </c>
      <c r="D153" s="3">
        <f t="shared" si="52"/>
        <v>1.1150699999999996</v>
      </c>
      <c r="E153" s="14">
        <f t="shared" si="62"/>
        <v>-160.70590444015068</v>
      </c>
      <c r="F153" s="15">
        <f t="shared" si="53"/>
        <v>0.02915444497479831</v>
      </c>
      <c r="G153">
        <f t="shared" si="63"/>
        <v>0</v>
      </c>
      <c r="H153" s="8">
        <f t="shared" si="64"/>
        <v>0.5055169099999998</v>
      </c>
      <c r="I153" s="6">
        <f t="shared" si="65"/>
        <v>0.12048309000000014</v>
      </c>
      <c r="J153" s="4">
        <f t="shared" si="54"/>
        <v>0.12048309000000014</v>
      </c>
      <c r="K153">
        <f t="shared" si="55"/>
        <v>0.5</v>
      </c>
      <c r="L153">
        <f t="shared" si="56"/>
        <v>0.6204830900000001</v>
      </c>
      <c r="M153" s="9">
        <f t="shared" si="57"/>
        <v>5.566193653137796E-09</v>
      </c>
      <c r="N153" s="2">
        <f t="shared" si="58"/>
        <v>1.6698580959413387</v>
      </c>
      <c r="O153" s="2">
        <f t="shared" si="59"/>
        <v>5.478537060174996</v>
      </c>
      <c r="P153" s="9" t="str">
        <f t="shared" si="60"/>
        <v>(Tc-dTc/2)&lt;del&lt;=(Tc+dTc/2)</v>
      </c>
      <c r="R153">
        <f t="shared" si="49"/>
        <v>-130</v>
      </c>
    </row>
    <row r="154" spans="1:18" ht="12.75">
      <c r="A154" s="1">
        <f t="shared" si="61"/>
        <v>1.0999999999999994E-06</v>
      </c>
      <c r="B154" s="17">
        <f t="shared" si="50"/>
        <v>329.99999999999983</v>
      </c>
      <c r="C154" s="2">
        <f t="shared" si="51"/>
        <v>1082.67716535433</v>
      </c>
      <c r="D154" s="3">
        <f t="shared" si="52"/>
        <v>1.1252999999999995</v>
      </c>
      <c r="E154" s="14">
        <f t="shared" si="62"/>
        <v>-160.78522818450273</v>
      </c>
      <c r="F154" s="15">
        <f t="shared" si="53"/>
        <v>0.02888940456593641</v>
      </c>
      <c r="G154">
        <f t="shared" si="63"/>
        <v>0</v>
      </c>
      <c r="H154" s="8">
        <f t="shared" si="64"/>
        <v>0.5087188999999998</v>
      </c>
      <c r="I154" s="6">
        <f t="shared" si="65"/>
        <v>0.11728110000000017</v>
      </c>
      <c r="J154" s="4">
        <f t="shared" si="54"/>
        <v>0.11728110000000017</v>
      </c>
      <c r="K154">
        <f t="shared" si="55"/>
        <v>0.5</v>
      </c>
      <c r="L154">
        <f t="shared" si="56"/>
        <v>0.6172811000000001</v>
      </c>
      <c r="M154" s="9">
        <f t="shared" si="57"/>
        <v>5.368286154933904E-09</v>
      </c>
      <c r="N154" s="2">
        <f t="shared" si="58"/>
        <v>1.6104858464801712</v>
      </c>
      <c r="O154" s="2">
        <f t="shared" si="59"/>
        <v>5.283746215486126</v>
      </c>
      <c r="P154" s="9" t="str">
        <f t="shared" si="60"/>
        <v>(Tc-dTc/2)&lt;del&lt;=(Tc+dTc/2)</v>
      </c>
      <c r="R154">
        <f t="shared" si="49"/>
        <v>-130</v>
      </c>
    </row>
    <row r="155" spans="1:18" ht="12.75">
      <c r="A155" s="1">
        <f t="shared" si="61"/>
        <v>1.1099999999999993E-06</v>
      </c>
      <c r="B155" s="17">
        <f t="shared" si="50"/>
        <v>332.9999999999998</v>
      </c>
      <c r="C155" s="2">
        <f t="shared" si="51"/>
        <v>1092.5196850393693</v>
      </c>
      <c r="D155" s="3">
        <f t="shared" si="52"/>
        <v>1.1355299999999993</v>
      </c>
      <c r="E155" s="14">
        <f t="shared" si="62"/>
        <v>-160.86383405707136</v>
      </c>
      <c r="F155" s="15">
        <f t="shared" si="53"/>
        <v>0.02862913965993705</v>
      </c>
      <c r="G155">
        <f t="shared" si="63"/>
        <v>0</v>
      </c>
      <c r="H155" s="8">
        <f t="shared" si="64"/>
        <v>0.5119208899999997</v>
      </c>
      <c r="I155" s="6">
        <f t="shared" si="65"/>
        <v>0.11407911000000019</v>
      </c>
      <c r="J155" s="4">
        <f t="shared" si="54"/>
        <v>0.11407911000000019</v>
      </c>
      <c r="K155">
        <f t="shared" si="55"/>
        <v>0.5</v>
      </c>
      <c r="L155">
        <f t="shared" si="56"/>
        <v>0.6140791100000002</v>
      </c>
      <c r="M155" s="9">
        <f t="shared" si="57"/>
        <v>5.173996343224529E-09</v>
      </c>
      <c r="N155" s="2">
        <f t="shared" si="58"/>
        <v>1.5521989029673586</v>
      </c>
      <c r="O155" s="2">
        <f t="shared" si="59"/>
        <v>5.092516085850914</v>
      </c>
      <c r="P155" s="9" t="str">
        <f t="shared" si="60"/>
        <v>(Tc-dTc/2)&lt;del&lt;=(Tc+dTc/2)</v>
      </c>
      <c r="R155">
        <f t="shared" si="49"/>
        <v>-130</v>
      </c>
    </row>
    <row r="156" spans="1:18" ht="12.75">
      <c r="A156" s="1">
        <f t="shared" si="61"/>
        <v>1.1199999999999992E-06</v>
      </c>
      <c r="B156" s="17">
        <f t="shared" si="50"/>
        <v>335.9999999999998</v>
      </c>
      <c r="C156" s="2">
        <f t="shared" si="51"/>
        <v>1102.3622047244087</v>
      </c>
      <c r="D156" s="3">
        <f t="shared" si="52"/>
        <v>1.1457599999999992</v>
      </c>
      <c r="E156" s="14">
        <f t="shared" si="62"/>
        <v>-160.94173493474185</v>
      </c>
      <c r="F156" s="15">
        <f t="shared" si="53"/>
        <v>0.02837352234154474</v>
      </c>
      <c r="G156">
        <f t="shared" si="63"/>
        <v>0</v>
      </c>
      <c r="H156" s="8">
        <f t="shared" si="64"/>
        <v>0.5151228799999997</v>
      </c>
      <c r="I156" s="6">
        <f t="shared" si="65"/>
        <v>0.11087712000000023</v>
      </c>
      <c r="J156" s="4">
        <f t="shared" si="54"/>
        <v>0.11087712000000023</v>
      </c>
      <c r="K156">
        <f t="shared" si="55"/>
        <v>0.5</v>
      </c>
      <c r="L156">
        <f t="shared" si="56"/>
        <v>0.6108771200000003</v>
      </c>
      <c r="M156" s="9">
        <f t="shared" si="57"/>
        <v>4.983225921179151E-09</v>
      </c>
      <c r="N156" s="2">
        <f t="shared" si="58"/>
        <v>1.4949677763537454</v>
      </c>
      <c r="O156" s="2">
        <f t="shared" si="59"/>
        <v>4.904749922420424</v>
      </c>
      <c r="P156" s="9" t="str">
        <f t="shared" si="60"/>
        <v>(Tc-dTc/2)&lt;del&lt;=(Tc+dTc/2)</v>
      </c>
      <c r="R156">
        <f t="shared" si="49"/>
        <v>-130</v>
      </c>
    </row>
    <row r="157" spans="1:18" ht="12.75">
      <c r="A157" s="1">
        <f t="shared" si="61"/>
        <v>1.1299999999999991E-06</v>
      </c>
      <c r="B157" s="17">
        <f t="shared" si="50"/>
        <v>338.9999999999997</v>
      </c>
      <c r="C157" s="2">
        <f t="shared" si="51"/>
        <v>1112.2047244094479</v>
      </c>
      <c r="D157" s="3">
        <f t="shared" si="52"/>
        <v>1.1559899999999992</v>
      </c>
      <c r="E157" s="14">
        <f t="shared" si="62"/>
        <v>-161.01894335100658</v>
      </c>
      <c r="F157" s="15">
        <f t="shared" si="53"/>
        <v>0.02812242922347805</v>
      </c>
      <c r="G157">
        <f t="shared" si="63"/>
        <v>0</v>
      </c>
      <c r="H157" s="8">
        <f t="shared" si="64"/>
        <v>0.5183248699999997</v>
      </c>
      <c r="I157" s="6">
        <f t="shared" si="65"/>
        <v>0.10767513000000026</v>
      </c>
      <c r="J157" s="4">
        <f t="shared" si="54"/>
        <v>0.10767513000000026</v>
      </c>
      <c r="K157">
        <f t="shared" si="55"/>
        <v>0.5</v>
      </c>
      <c r="L157">
        <f t="shared" si="56"/>
        <v>0.6076751300000003</v>
      </c>
      <c r="M157" s="9">
        <f t="shared" si="57"/>
        <v>4.795880121125399E-09</v>
      </c>
      <c r="N157" s="2">
        <f t="shared" si="58"/>
        <v>1.4387640363376197</v>
      </c>
      <c r="O157" s="2">
        <f t="shared" si="59"/>
        <v>4.720354449926574</v>
      </c>
      <c r="P157" s="9" t="str">
        <f t="shared" si="60"/>
        <v>(Tc-dTc/2)&lt;del&lt;=(Tc+dTc/2)</v>
      </c>
      <c r="R157">
        <f t="shared" si="49"/>
        <v>-130</v>
      </c>
    </row>
    <row r="158" spans="1:18" ht="12.75">
      <c r="A158" s="1">
        <f t="shared" si="61"/>
        <v>1.139999999999999E-06</v>
      </c>
      <c r="B158" s="17">
        <f t="shared" si="50"/>
        <v>341.9999999999997</v>
      </c>
      <c r="C158" s="2">
        <f t="shared" si="51"/>
        <v>1122.0472440944873</v>
      </c>
      <c r="D158" s="3">
        <f t="shared" si="52"/>
        <v>1.1662199999999991</v>
      </c>
      <c r="E158" s="14">
        <f t="shared" si="62"/>
        <v>-161.09547150806765</v>
      </c>
      <c r="F158" s="15">
        <f t="shared" si="53"/>
        <v>0.027875741247833496</v>
      </c>
      <c r="G158">
        <f t="shared" si="63"/>
        <v>0</v>
      </c>
      <c r="H158" s="8">
        <f t="shared" si="64"/>
        <v>0.5215268599999997</v>
      </c>
      <c r="I158" s="6">
        <f t="shared" si="65"/>
        <v>0.10447314000000028</v>
      </c>
      <c r="J158" s="4">
        <f t="shared" si="54"/>
        <v>0.10447314000000028</v>
      </c>
      <c r="K158">
        <f t="shared" si="55"/>
        <v>0.5</v>
      </c>
      <c r="L158">
        <f t="shared" si="56"/>
        <v>0.6044731400000003</v>
      </c>
      <c r="M158" s="9">
        <f t="shared" si="57"/>
        <v>4.611867547573367E-09</v>
      </c>
      <c r="N158" s="2">
        <f t="shared" si="58"/>
        <v>1.3835602642720102</v>
      </c>
      <c r="O158" s="2">
        <f t="shared" si="59"/>
        <v>4.539239712178511</v>
      </c>
      <c r="P158" s="9" t="str">
        <f t="shared" si="60"/>
        <v>(Tc-dTc/2)&lt;del&lt;=(Tc+dTc/2)</v>
      </c>
      <c r="R158">
        <f t="shared" si="49"/>
        <v>-130</v>
      </c>
    </row>
    <row r="159" spans="1:18" ht="12.75">
      <c r="A159" s="1">
        <f t="shared" si="61"/>
        <v>1.149999999999999E-06</v>
      </c>
      <c r="B159" s="17">
        <f t="shared" si="50"/>
        <v>344.99999999999966</v>
      </c>
      <c r="C159" s="2">
        <f t="shared" si="51"/>
        <v>1131.8897637795264</v>
      </c>
      <c r="D159" s="3">
        <f t="shared" si="52"/>
        <v>1.1764499999999989</v>
      </c>
      <c r="E159" s="14">
        <f t="shared" si="62"/>
        <v>-161.17133128841044</v>
      </c>
      <c r="F159" s="15">
        <f t="shared" si="53"/>
        <v>0.027633343497852274</v>
      </c>
      <c r="G159">
        <f t="shared" si="63"/>
        <v>0</v>
      </c>
      <c r="H159" s="8">
        <f t="shared" si="64"/>
        <v>0.5247288499999996</v>
      </c>
      <c r="I159" s="6">
        <f t="shared" si="65"/>
        <v>0.10127115000000032</v>
      </c>
      <c r="J159" s="4">
        <f t="shared" si="54"/>
        <v>0.10127115000000032</v>
      </c>
      <c r="K159">
        <f t="shared" si="55"/>
        <v>0.5</v>
      </c>
      <c r="L159">
        <f t="shared" si="56"/>
        <v>0.6012711500000003</v>
      </c>
      <c r="M159" s="9">
        <f t="shared" si="57"/>
        <v>4.431100028544959E-09</v>
      </c>
      <c r="N159" s="2">
        <f t="shared" si="58"/>
        <v>1.3293300085634876</v>
      </c>
      <c r="O159" s="2">
        <f t="shared" si="59"/>
        <v>4.361318925733227</v>
      </c>
      <c r="P159" s="9" t="str">
        <f t="shared" si="60"/>
        <v>(Tc-dTc/2)&lt;del&lt;=(Tc+dTc/2)</v>
      </c>
      <c r="R159">
        <f t="shared" si="49"/>
        <v>-130</v>
      </c>
    </row>
    <row r="160" spans="1:18" ht="12.75">
      <c r="A160" s="1">
        <f t="shared" si="61"/>
        <v>1.1599999999999988E-06</v>
      </c>
      <c r="B160" s="17">
        <f t="shared" si="50"/>
        <v>347.99999999999966</v>
      </c>
      <c r="C160" s="2">
        <f t="shared" si="51"/>
        <v>1141.7322834645659</v>
      </c>
      <c r="D160" s="3">
        <f t="shared" si="52"/>
        <v>1.1866799999999988</v>
      </c>
      <c r="E160" s="14">
        <f t="shared" si="62"/>
        <v>-161.24653426587656</v>
      </c>
      <c r="F160" s="15">
        <f t="shared" si="53"/>
        <v>0.02739512501942258</v>
      </c>
      <c r="G160">
        <f t="shared" si="63"/>
        <v>0</v>
      </c>
      <c r="H160" s="8">
        <f t="shared" si="64"/>
        <v>0.5279308399999996</v>
      </c>
      <c r="I160" s="6">
        <f t="shared" si="65"/>
        <v>0.09806916000000035</v>
      </c>
      <c r="J160" s="4">
        <f t="shared" si="54"/>
        <v>0.09806916000000035</v>
      </c>
      <c r="K160">
        <f t="shared" si="55"/>
        <v>0.5</v>
      </c>
      <c r="L160">
        <f t="shared" si="56"/>
        <v>0.5980691600000003</v>
      </c>
      <c r="M160" s="9">
        <f t="shared" si="57"/>
        <v>4.253492474699755E-09</v>
      </c>
      <c r="N160" s="2">
        <f t="shared" si="58"/>
        <v>1.2760477424099266</v>
      </c>
      <c r="O160" s="2">
        <f t="shared" si="59"/>
        <v>4.186508341239916</v>
      </c>
      <c r="P160" s="9" t="str">
        <f t="shared" si="60"/>
        <v>(Tc-dTc/2)&lt;del&lt;=(Tc+dTc/2)</v>
      </c>
      <c r="R160">
        <f t="shared" si="49"/>
        <v>-130</v>
      </c>
    </row>
    <row r="161" spans="1:18" ht="12.75">
      <c r="A161" s="1">
        <f t="shared" si="61"/>
        <v>1.1699999999999988E-06</v>
      </c>
      <c r="B161" s="17">
        <f t="shared" si="50"/>
        <v>350.9999999999996</v>
      </c>
      <c r="C161" s="2">
        <f t="shared" si="51"/>
        <v>1151.574803149605</v>
      </c>
      <c r="D161" s="3">
        <f t="shared" si="52"/>
        <v>1.1969099999999988</v>
      </c>
      <c r="E161" s="14">
        <f t="shared" si="62"/>
        <v>-161.32109171626144</v>
      </c>
      <c r="F161" s="15">
        <f t="shared" si="53"/>
        <v>0.027160978651735175</v>
      </c>
      <c r="G161">
        <f t="shared" si="63"/>
        <v>0</v>
      </c>
      <c r="H161" s="8">
        <f t="shared" si="64"/>
        <v>0.5311328299999996</v>
      </c>
      <c r="I161" s="6">
        <f t="shared" si="65"/>
        <v>0.09486717000000038</v>
      </c>
      <c r="J161" s="4">
        <f t="shared" si="54"/>
        <v>0.09486717000000038</v>
      </c>
      <c r="K161">
        <f t="shared" si="55"/>
        <v>0.5</v>
      </c>
      <c r="L161">
        <f t="shared" si="56"/>
        <v>0.5948671700000003</v>
      </c>
      <c r="M161" s="9">
        <f t="shared" si="57"/>
        <v>4.078962745784602E-09</v>
      </c>
      <c r="N161" s="2">
        <f t="shared" si="58"/>
        <v>1.2236888237353805</v>
      </c>
      <c r="O161" s="2">
        <f t="shared" si="59"/>
        <v>4.014727111992718</v>
      </c>
      <c r="P161" s="9" t="str">
        <f t="shared" si="60"/>
        <v>(Tc-dTc/2)&lt;del&lt;=(Tc+dTc/2)</v>
      </c>
      <c r="R161">
        <f t="shared" si="49"/>
        <v>-130</v>
      </c>
    </row>
    <row r="162" spans="1:18" ht="12.75">
      <c r="A162" s="1">
        <f t="shared" si="61"/>
        <v>1.1799999999999987E-06</v>
      </c>
      <c r="B162" s="17">
        <f t="shared" si="50"/>
        <v>353.9999999999996</v>
      </c>
      <c r="C162" s="2">
        <f t="shared" si="51"/>
        <v>1161.4173228346442</v>
      </c>
      <c r="D162" s="3">
        <f t="shared" si="52"/>
        <v>1.2071399999999988</v>
      </c>
      <c r="E162" s="14">
        <f t="shared" si="62"/>
        <v>-161.3950146274607</v>
      </c>
      <c r="F162" s="15">
        <f t="shared" si="53"/>
        <v>0.026930800866550978</v>
      </c>
      <c r="G162">
        <f t="shared" si="63"/>
        <v>0</v>
      </c>
      <c r="H162" s="8">
        <f t="shared" si="64"/>
        <v>0.5343348199999995</v>
      </c>
      <c r="I162" s="6">
        <f t="shared" si="65"/>
        <v>0.09166518000000042</v>
      </c>
      <c r="J162" s="4">
        <f t="shared" si="54"/>
        <v>0.09166518000000042</v>
      </c>
      <c r="K162">
        <f t="shared" si="55"/>
        <v>0.5</v>
      </c>
      <c r="L162">
        <f t="shared" si="56"/>
        <v>0.5916651800000005</v>
      </c>
      <c r="M162" s="9">
        <f t="shared" si="57"/>
        <v>3.907431523966782E-09</v>
      </c>
      <c r="N162" s="2">
        <f t="shared" si="58"/>
        <v>1.1722294571900345</v>
      </c>
      <c r="O162" s="2">
        <f t="shared" si="59"/>
        <v>3.845897169258643</v>
      </c>
      <c r="P162" s="9" t="str">
        <f t="shared" si="60"/>
        <v>(Tc-dTc/2)&lt;del&lt;=(Tc+dTc/2)</v>
      </c>
      <c r="R162">
        <f t="shared" si="49"/>
        <v>-130</v>
      </c>
    </row>
    <row r="163" spans="1:18" ht="12.75">
      <c r="A163" s="1">
        <f t="shared" si="61"/>
        <v>1.1899999999999986E-06</v>
      </c>
      <c r="B163" s="17">
        <f t="shared" si="50"/>
        <v>356.99999999999955</v>
      </c>
      <c r="C163" s="2">
        <f t="shared" si="51"/>
        <v>1171.2598425196834</v>
      </c>
      <c r="D163" s="3">
        <f t="shared" si="52"/>
        <v>1.2173699999999985</v>
      </c>
      <c r="E163" s="14">
        <f t="shared" si="62"/>
        <v>-161.4683137091888</v>
      </c>
      <c r="F163" s="15">
        <f t="shared" si="53"/>
        <v>0.026704491615571598</v>
      </c>
      <c r="G163">
        <f t="shared" si="63"/>
        <v>0</v>
      </c>
      <c r="H163" s="8">
        <f t="shared" si="64"/>
        <v>0.5375368099999995</v>
      </c>
      <c r="I163" s="6">
        <f t="shared" si="65"/>
        <v>0.08846319000000044</v>
      </c>
      <c r="J163" s="4">
        <f t="shared" si="54"/>
        <v>0.08846319000000044</v>
      </c>
      <c r="K163">
        <f t="shared" si="55"/>
        <v>0.5</v>
      </c>
      <c r="L163">
        <f t="shared" si="56"/>
        <v>0.5884631900000005</v>
      </c>
      <c r="M163" s="9">
        <f t="shared" si="57"/>
        <v>3.73882219363999E-09</v>
      </c>
      <c r="N163" s="2">
        <f t="shared" si="58"/>
        <v>1.121646658091997</v>
      </c>
      <c r="O163" s="2">
        <f t="shared" si="59"/>
        <v>3.679943103976368</v>
      </c>
      <c r="P163" s="9" t="str">
        <f t="shared" si="60"/>
        <v>(Tc-dTc/2)&lt;del&lt;=(Tc+dTc/2)</v>
      </c>
      <c r="R163">
        <f t="shared" si="49"/>
        <v>-130</v>
      </c>
    </row>
    <row r="164" spans="1:18" ht="12.75">
      <c r="A164" s="1">
        <f t="shared" si="61"/>
        <v>1.1999999999999985E-06</v>
      </c>
      <c r="B164" s="17">
        <f t="shared" si="50"/>
        <v>359.99999999999955</v>
      </c>
      <c r="C164" s="2">
        <f t="shared" si="51"/>
        <v>1181.1023622047228</v>
      </c>
      <c r="D164" s="3">
        <f t="shared" si="52"/>
        <v>1.2275999999999985</v>
      </c>
      <c r="E164" s="14">
        <f t="shared" si="62"/>
        <v>-161.5409994022907</v>
      </c>
      <c r="F164" s="15">
        <f t="shared" si="53"/>
        <v>0.02648195418544176</v>
      </c>
      <c r="G164">
        <f t="shared" si="63"/>
        <v>0</v>
      </c>
      <c r="H164" s="8">
        <f t="shared" si="64"/>
        <v>0.5407387999999995</v>
      </c>
      <c r="I164" s="6">
        <f t="shared" si="65"/>
        <v>0.08526120000000047</v>
      </c>
      <c r="J164" s="4">
        <f t="shared" si="54"/>
        <v>0.08526120000000047</v>
      </c>
      <c r="K164">
        <f t="shared" si="55"/>
        <v>0.5</v>
      </c>
      <c r="L164">
        <f t="shared" si="56"/>
        <v>0.5852612000000005</v>
      </c>
      <c r="M164" s="9">
        <f t="shared" si="57"/>
        <v>3.5730607273207167E-09</v>
      </c>
      <c r="N164" s="2">
        <f t="shared" si="58"/>
        <v>1.071918218196215</v>
      </c>
      <c r="O164" s="2">
        <f t="shared" si="59"/>
        <v>3.516792054449524</v>
      </c>
      <c r="P164" s="9" t="str">
        <f t="shared" si="60"/>
        <v>(Tc-dTc/2)&lt;del&lt;=(Tc+dTc/2)</v>
      </c>
      <c r="R164">
        <f t="shared" si="49"/>
        <v>-130</v>
      </c>
    </row>
    <row r="165" spans="1:18" ht="12.75">
      <c r="A165" s="1">
        <f t="shared" si="61"/>
        <v>1.2099999999999984E-06</v>
      </c>
      <c r="B165" s="17">
        <f t="shared" si="50"/>
        <v>362.9999999999995</v>
      </c>
      <c r="C165" s="2">
        <f t="shared" si="51"/>
        <v>1190.944881889762</v>
      </c>
      <c r="D165" s="3">
        <f t="shared" si="52"/>
        <v>1.2378299999999984</v>
      </c>
      <c r="E165" s="14">
        <f t="shared" si="62"/>
        <v>-161.6130818876672</v>
      </c>
      <c r="F165" s="15">
        <f t="shared" si="53"/>
        <v>0.02626309505994231</v>
      </c>
      <c r="G165">
        <f t="shared" si="63"/>
        <v>0</v>
      </c>
      <c r="H165" s="8">
        <f t="shared" si="64"/>
        <v>0.5439407899999994</v>
      </c>
      <c r="I165" s="6">
        <f t="shared" si="65"/>
        <v>0.08205921000000051</v>
      </c>
      <c r="J165" s="4">
        <f t="shared" si="54"/>
        <v>0.08205921000000051</v>
      </c>
      <c r="K165">
        <f t="shared" si="55"/>
        <v>0.5</v>
      </c>
      <c r="L165">
        <f t="shared" si="56"/>
        <v>0.5820592100000005</v>
      </c>
      <c r="M165" s="9">
        <f t="shared" si="57"/>
        <v>3.4100755772780324E-09</v>
      </c>
      <c r="N165" s="2">
        <f t="shared" si="58"/>
        <v>1.0230226731834098</v>
      </c>
      <c r="O165" s="2">
        <f t="shared" si="59"/>
        <v>3.356373599683103</v>
      </c>
      <c r="P165" s="9" t="str">
        <f t="shared" si="60"/>
        <v>(Tc-dTc/2)&lt;del&lt;=(Tc+dTc/2)</v>
      </c>
      <c r="R165">
        <f t="shared" si="49"/>
        <v>-130</v>
      </c>
    </row>
    <row r="166" spans="1:18" ht="12.75">
      <c r="A166" s="1">
        <f t="shared" si="61"/>
        <v>1.2199999999999983E-06</v>
      </c>
      <c r="B166" s="17">
        <f t="shared" si="50"/>
        <v>365.9999999999995</v>
      </c>
      <c r="C166" s="2">
        <f t="shared" si="51"/>
        <v>1200.7874015748014</v>
      </c>
      <c r="D166" s="3">
        <f t="shared" si="52"/>
        <v>1.2480599999999984</v>
      </c>
      <c r="E166" s="14">
        <f t="shared" si="62"/>
        <v>-161.68457109483316</v>
      </c>
      <c r="F166" s="15">
        <f t="shared" si="53"/>
        <v>0.026047823788959167</v>
      </c>
      <c r="G166">
        <f t="shared" si="63"/>
        <v>0</v>
      </c>
      <c r="H166" s="8">
        <f t="shared" si="64"/>
        <v>0.5471427799999994</v>
      </c>
      <c r="I166" s="6">
        <f t="shared" si="65"/>
        <v>0.07885722000000053</v>
      </c>
      <c r="J166" s="4">
        <f t="shared" si="54"/>
        <v>0.07885722000000053</v>
      </c>
      <c r="K166">
        <f t="shared" si="55"/>
        <v>0.5</v>
      </c>
      <c r="L166">
        <f t="shared" si="56"/>
        <v>0.5788572200000005</v>
      </c>
      <c r="M166" s="9">
        <f t="shared" si="57"/>
        <v>3.2497975725631906E-09</v>
      </c>
      <c r="N166" s="2">
        <f t="shared" si="58"/>
        <v>0.9749392717689572</v>
      </c>
      <c r="O166" s="2">
        <f t="shared" si="59"/>
        <v>3.1986196580346364</v>
      </c>
      <c r="P166" s="9" t="str">
        <f t="shared" si="60"/>
        <v>(Tc-dTc/2)&lt;del&lt;=(Tc+dTc/2)</v>
      </c>
      <c r="R166">
        <f t="shared" si="49"/>
        <v>-130</v>
      </c>
    </row>
    <row r="167" spans="1:18" ht="12.75">
      <c r="A167" s="1">
        <f t="shared" si="61"/>
        <v>1.2299999999999982E-06</v>
      </c>
      <c r="B167" s="17">
        <f t="shared" si="50"/>
        <v>368.99999999999943</v>
      </c>
      <c r="C167" s="2">
        <f t="shared" si="51"/>
        <v>1210.6299212598406</v>
      </c>
      <c r="D167" s="3">
        <f t="shared" si="52"/>
        <v>1.2582899999999981</v>
      </c>
      <c r="E167" s="14">
        <f t="shared" si="62"/>
        <v>-161.75547671012615</v>
      </c>
      <c r="F167" s="15">
        <f t="shared" si="53"/>
        <v>0.025836052863845695</v>
      </c>
      <c r="G167">
        <f t="shared" si="63"/>
        <v>0</v>
      </c>
      <c r="H167" s="8">
        <f t="shared" si="64"/>
        <v>0.5503447699999994</v>
      </c>
      <c r="I167" s="6">
        <f t="shared" si="65"/>
        <v>0.07565523000000056</v>
      </c>
      <c r="J167" s="4">
        <f t="shared" si="54"/>
        <v>0.07565523000000056</v>
      </c>
      <c r="K167">
        <f t="shared" si="55"/>
        <v>0.5</v>
      </c>
      <c r="L167">
        <f t="shared" si="56"/>
        <v>0.5756552300000005</v>
      </c>
      <c r="M167" s="9">
        <f t="shared" si="57"/>
        <v>3.0921598211281352E-09</v>
      </c>
      <c r="N167" s="2">
        <f t="shared" si="58"/>
        <v>0.9276479463384406</v>
      </c>
      <c r="O167" s="2">
        <f t="shared" si="59"/>
        <v>3.0434643908741488</v>
      </c>
      <c r="P167" s="9" t="str">
        <f t="shared" si="60"/>
        <v>(Tc-dTc/2)&lt;del&lt;=(Tc+dTc/2)</v>
      </c>
      <c r="R167">
        <f t="shared" si="49"/>
        <v>-130</v>
      </c>
    </row>
    <row r="168" spans="1:18" ht="12.75">
      <c r="A168" s="1">
        <f t="shared" si="61"/>
        <v>1.239999999999998E-06</v>
      </c>
      <c r="B168" s="17">
        <f t="shared" si="50"/>
        <v>371.99999999999943</v>
      </c>
      <c r="C168" s="2">
        <f t="shared" si="51"/>
        <v>1220.47244094488</v>
      </c>
      <c r="D168" s="3">
        <f t="shared" si="52"/>
        <v>1.268519999999998</v>
      </c>
      <c r="E168" s="14">
        <f t="shared" si="62"/>
        <v>-161.8258081845829</v>
      </c>
      <c r="F168" s="15">
        <f t="shared" si="53"/>
        <v>0.025627697598814617</v>
      </c>
      <c r="G168">
        <f t="shared" si="63"/>
        <v>0</v>
      </c>
      <c r="H168" s="8">
        <f t="shared" si="64"/>
        <v>0.5535467599999994</v>
      </c>
      <c r="I168" s="6">
        <f t="shared" si="65"/>
        <v>0.0724532400000006</v>
      </c>
      <c r="J168" s="4">
        <f t="shared" si="54"/>
        <v>0.0724532400000006</v>
      </c>
      <c r="K168">
        <f t="shared" si="55"/>
        <v>0.5</v>
      </c>
      <c r="L168">
        <f t="shared" si="56"/>
        <v>0.5724532400000006</v>
      </c>
      <c r="M168" s="9">
        <f t="shared" si="57"/>
        <v>2.937097616741509E-09</v>
      </c>
      <c r="N168" s="2">
        <f t="shared" si="58"/>
        <v>0.8811292850224528</v>
      </c>
      <c r="O168" s="2">
        <f t="shared" si="59"/>
        <v>2.8908441109660523</v>
      </c>
      <c r="P168" s="9" t="str">
        <f t="shared" si="60"/>
        <v>(Tc-dTc/2)&lt;del&lt;=(Tc+dTc/2)</v>
      </c>
      <c r="R168">
        <f t="shared" si="49"/>
        <v>-130</v>
      </c>
    </row>
    <row r="169" spans="1:18" ht="12.75">
      <c r="A169" s="1">
        <f t="shared" si="61"/>
        <v>1.249999999999998E-06</v>
      </c>
      <c r="B169" s="17">
        <f t="shared" si="50"/>
        <v>374.9999999999994</v>
      </c>
      <c r="C169" s="2">
        <f t="shared" si="51"/>
        <v>1230.3149606299191</v>
      </c>
      <c r="D169" s="3">
        <f t="shared" si="52"/>
        <v>1.278749999999998</v>
      </c>
      <c r="E169" s="14">
        <f t="shared" si="62"/>
        <v>-161.89557474149933</v>
      </c>
      <c r="F169" s="15">
        <f t="shared" si="53"/>
        <v>0.02542267601802412</v>
      </c>
      <c r="G169">
        <f t="shared" si="63"/>
        <v>0</v>
      </c>
      <c r="H169" s="8">
        <f t="shared" si="64"/>
        <v>0.5567487499999993</v>
      </c>
      <c r="I169" s="6">
        <f t="shared" si="65"/>
        <v>0.06925125000000062</v>
      </c>
      <c r="J169" s="4">
        <f t="shared" si="54"/>
        <v>0.06925125000000062</v>
      </c>
      <c r="K169">
        <f t="shared" si="55"/>
        <v>0.5</v>
      </c>
      <c r="L169">
        <f t="shared" si="56"/>
        <v>0.5692512500000007</v>
      </c>
      <c r="M169" s="9">
        <f t="shared" si="57"/>
        <v>2.784548350430352E-09</v>
      </c>
      <c r="N169" s="2">
        <f t="shared" si="58"/>
        <v>0.8353645051291057</v>
      </c>
      <c r="O169" s="2">
        <f t="shared" si="59"/>
        <v>2.7406971953054646</v>
      </c>
      <c r="P169" s="9" t="str">
        <f t="shared" si="60"/>
        <v>(Tc-dTc/2)&lt;del&lt;=(Tc+dTc/2)</v>
      </c>
      <c r="R169">
        <f t="shared" si="49"/>
        <v>-130</v>
      </c>
    </row>
    <row r="170" spans="1:18" ht="12.75">
      <c r="A170" s="1">
        <f t="shared" si="61"/>
        <v>1.2599999999999979E-06</v>
      </c>
      <c r="B170" s="17">
        <f t="shared" si="50"/>
        <v>377.9999999999994</v>
      </c>
      <c r="C170" s="2">
        <f t="shared" si="51"/>
        <v>1240.1574803149585</v>
      </c>
      <c r="D170" s="3">
        <f t="shared" si="52"/>
        <v>1.2889799999999978</v>
      </c>
      <c r="E170" s="14">
        <f t="shared" si="62"/>
        <v>-161.96478538368945</v>
      </c>
      <c r="F170" s="15">
        <f t="shared" si="53"/>
        <v>0.025220908748039846</v>
      </c>
      <c r="G170">
        <f t="shared" si="63"/>
        <v>0</v>
      </c>
      <c r="H170" s="8">
        <f t="shared" si="64"/>
        <v>0.5599507399999993</v>
      </c>
      <c r="I170" s="6">
        <f t="shared" si="65"/>
        <v>0.06604926000000065</v>
      </c>
      <c r="J170" s="4">
        <f t="shared" si="54"/>
        <v>0.06604926000000065</v>
      </c>
      <c r="K170">
        <f t="shared" si="55"/>
        <v>0.5</v>
      </c>
      <c r="L170">
        <f t="shared" si="56"/>
        <v>0.5660492600000007</v>
      </c>
      <c r="M170" s="9">
        <f t="shared" si="57"/>
        <v>2.6344514261925973E-09</v>
      </c>
      <c r="N170" s="2">
        <f t="shared" si="58"/>
        <v>0.7903354278577792</v>
      </c>
      <c r="O170" s="2">
        <f t="shared" si="59"/>
        <v>2.592964002158068</v>
      </c>
      <c r="P170" s="9" t="str">
        <f t="shared" si="60"/>
        <v>(Tc-dTc/2)&lt;del&lt;=(Tc+dTc/2)</v>
      </c>
      <c r="R170">
        <f t="shared" si="49"/>
        <v>-130</v>
      </c>
    </row>
    <row r="171" spans="1:18" ht="12.75">
      <c r="A171" s="1">
        <f t="shared" si="61"/>
        <v>1.2699999999999978E-06</v>
      </c>
      <c r="B171" s="17">
        <f t="shared" si="50"/>
        <v>380.9999999999993</v>
      </c>
      <c r="C171" s="2">
        <f t="shared" si="51"/>
        <v>1249.9999999999977</v>
      </c>
      <c r="D171" s="3">
        <f t="shared" si="52"/>
        <v>1.2992099999999978</v>
      </c>
      <c r="E171" s="14">
        <f t="shared" si="62"/>
        <v>-162.03344890045733</v>
      </c>
      <c r="F171" s="15">
        <f t="shared" si="53"/>
        <v>0.025022318915378094</v>
      </c>
      <c r="G171">
        <f t="shared" si="63"/>
        <v>0</v>
      </c>
      <c r="H171" s="8">
        <f t="shared" si="64"/>
        <v>0.5631527299999992</v>
      </c>
      <c r="I171" s="6">
        <f t="shared" si="65"/>
        <v>0.06284727000000069</v>
      </c>
      <c r="J171" s="4">
        <f t="shared" si="54"/>
        <v>0.06284727000000069</v>
      </c>
      <c r="K171">
        <f t="shared" si="55"/>
        <v>0.5</v>
      </c>
      <c r="L171">
        <f t="shared" si="56"/>
        <v>0.5628472700000007</v>
      </c>
      <c r="M171" s="9">
        <f t="shared" si="57"/>
        <v>2.4867481807421933E-09</v>
      </c>
      <c r="N171" s="2">
        <f t="shared" si="58"/>
        <v>0.746024454222658</v>
      </c>
      <c r="O171" s="2">
        <f t="shared" si="59"/>
        <v>2.4475867920690875</v>
      </c>
      <c r="P171" s="9" t="str">
        <f t="shared" si="60"/>
        <v>(Tc-dTc/2)&lt;del&lt;=(Tc+dTc/2)</v>
      </c>
      <c r="R171">
        <f t="shared" si="49"/>
        <v>-130</v>
      </c>
    </row>
    <row r="172" spans="1:18" ht="12.75">
      <c r="A172" s="1">
        <f t="shared" si="61"/>
        <v>1.2799999999999977E-06</v>
      </c>
      <c r="B172" s="17">
        <f t="shared" si="50"/>
        <v>383.9999999999993</v>
      </c>
      <c r="C172" s="2">
        <f t="shared" si="51"/>
        <v>1259.8425196850371</v>
      </c>
      <c r="D172" s="3">
        <f t="shared" si="52"/>
        <v>1.3094399999999977</v>
      </c>
      <c r="E172" s="14">
        <f t="shared" si="62"/>
        <v>-162.10157387429555</v>
      </c>
      <c r="F172" s="15">
        <f t="shared" si="53"/>
        <v>0.02482683204885173</v>
      </c>
      <c r="G172">
        <f t="shared" si="63"/>
        <v>0</v>
      </c>
      <c r="H172" s="8">
        <f t="shared" si="64"/>
        <v>0.5663547199999992</v>
      </c>
      <c r="I172" s="6">
        <f t="shared" si="65"/>
        <v>0.05964528000000072</v>
      </c>
      <c r="J172" s="4">
        <f t="shared" si="54"/>
        <v>0.05964528000000072</v>
      </c>
      <c r="K172">
        <f t="shared" si="55"/>
        <v>0.5</v>
      </c>
      <c r="L172">
        <f t="shared" si="56"/>
        <v>0.5596452800000007</v>
      </c>
      <c r="M172" s="9">
        <f t="shared" si="57"/>
        <v>2.341381807063454E-09</v>
      </c>
      <c r="N172" s="2">
        <f t="shared" si="58"/>
        <v>0.7024145421190362</v>
      </c>
      <c r="O172" s="2">
        <f t="shared" si="59"/>
        <v>2.3045096526215096</v>
      </c>
      <c r="P172" s="9" t="str">
        <f t="shared" si="60"/>
        <v>(Tc-dTc/2)&lt;del&lt;=(Tc+dTc/2)</v>
      </c>
      <c r="R172">
        <f t="shared" si="49"/>
        <v>-130</v>
      </c>
    </row>
    <row r="173" spans="1:18" ht="12.75">
      <c r="A173" s="1">
        <f t="shared" si="61"/>
        <v>1.2899999999999976E-06</v>
      </c>
      <c r="B173" s="17">
        <f aca="true" t="shared" si="66" ref="B173:B197">300000000*A173</f>
        <v>386.99999999999926</v>
      </c>
      <c r="C173" s="2">
        <f aca="true" t="shared" si="67" ref="C173:C197">B173/0.3048</f>
        <v>1269.6850393700763</v>
      </c>
      <c r="D173" s="3">
        <f aca="true" t="shared" si="68" ref="D173:D197">A173/$B$41</f>
        <v>1.3196699999999977</v>
      </c>
      <c r="E173" s="14">
        <f t="shared" si="62"/>
        <v>-162.16916868732318</v>
      </c>
      <c r="F173" s="15">
        <f aca="true" t="shared" si="69" ref="F173:F197">10^((E173-$D$22)/20)</f>
        <v>0.024634375986457485</v>
      </c>
      <c r="G173">
        <f t="shared" si="63"/>
        <v>0</v>
      </c>
      <c r="H173" s="8">
        <f t="shared" si="64"/>
        <v>0.5695567099999992</v>
      </c>
      <c r="I173" s="6">
        <f t="shared" si="65"/>
        <v>0.05644329000000075</v>
      </c>
      <c r="J173" s="4">
        <f aca="true" t="shared" si="70" ref="J173:J197">IF(A173&lt;=($B$39/2),H173,I173)</f>
        <v>0.05644329000000075</v>
      </c>
      <c r="K173">
        <f aca="true" t="shared" si="71" ref="K173:K197">G173+$B$42</f>
        <v>0.5</v>
      </c>
      <c r="L173">
        <f aca="true" t="shared" si="72" ref="L173:L197">J173+$B$43</f>
        <v>0.5564432900000007</v>
      </c>
      <c r="M173" s="9">
        <f aca="true" t="shared" si="73" ref="M173:M197">IF((A173-C$38)&lt;=B$39/2,(F173*A173/(1+F173)),IF(AND((B$39/2&lt;(A173-C$38)),((A173-C$38)&lt;=(B$41-B$39/2))),(F173*B$39/2),IF(AND((B$41-B$39/2)&lt;(A173-C$38),(A173-C$38)&lt;=(B$41+B$39/2)),F173*(B$39/2-A173+B$41)/(2-F173),0)))</f>
        <v>2.1982972815652975E-09</v>
      </c>
      <c r="N173" s="2">
        <f aca="true" t="shared" si="74" ref="N173:N197">300000000*M173</f>
        <v>0.6594891844695893</v>
      </c>
      <c r="O173" s="2">
        <f aca="true" t="shared" si="75" ref="O173:O197">N173/0.3048</f>
        <v>2.1636784267374973</v>
      </c>
      <c r="P173" s="9" t="str">
        <f aca="true" t="shared" si="76" ref="P173:P197">IF(A173&lt;=B$39/2,"del&lt;=dTc/2",IF(AND((B$39/2&lt;A173),(A173&lt;=(B$41-B$39/2))),"dTc/2&lt;del&lt;=(TC-dTc/2)",IF(AND((B$41-B$39/2)&lt;A173,A173&lt;=(B$41+B$39/2)),"(Tc-dTc/2)&lt;del&lt;=(Tc+dTc/2)",0)))</f>
        <v>(Tc-dTc/2)&lt;del&lt;=(Tc+dTc/2)</v>
      </c>
      <c r="R173">
        <f t="shared" si="49"/>
        <v>-130</v>
      </c>
    </row>
    <row r="174" spans="1:18" ht="12.75">
      <c r="A174" s="1">
        <f aca="true" t="shared" si="77" ref="A174:A197">A173+0.00000001</f>
        <v>1.2999999999999975E-06</v>
      </c>
      <c r="B174" s="17">
        <f t="shared" si="66"/>
        <v>389.99999999999926</v>
      </c>
      <c r="C174" s="2">
        <f t="shared" si="67"/>
        <v>1279.5275590551157</v>
      </c>
      <c r="D174" s="3">
        <f t="shared" si="68"/>
        <v>1.3298999999999974</v>
      </c>
      <c r="E174" s="14">
        <f aca="true" t="shared" si="78" ref="E174:E197">$D$23-1*(36.6+(20*LOG10((C174/5280)*1575.42)))</f>
        <v>-162.23624152747493</v>
      </c>
      <c r="F174" s="15">
        <f t="shared" si="69"/>
        <v>0.024444880786561683</v>
      </c>
      <c r="G174">
        <f aca="true" t="shared" si="79" ref="G174:G197">IF((A174&lt;=(B$41-B$39/2)),(C$40/B$41)*((-B$39/2)-(A174-B$41)),0)</f>
        <v>0</v>
      </c>
      <c r="H174" s="8">
        <f aca="true" t="shared" si="80" ref="H174:H197">(-$C$40/$B$41)*(($B$39/2)-(A174+$B$41))</f>
        <v>0.5727586999999992</v>
      </c>
      <c r="I174" s="6">
        <f aca="true" t="shared" si="81" ref="I174:I197">IF((AND(((B$39/2)&lt;A174),(A174&lt;=(B$41+B$39/2)))),($C$40/$B$41)*(($B$39/2)-(A174-$B$41)),0)</f>
        <v>0.053241300000000776</v>
      </c>
      <c r="J174" s="4">
        <f t="shared" si="70"/>
        <v>0.053241300000000776</v>
      </c>
      <c r="K174">
        <f t="shared" si="71"/>
        <v>0.5</v>
      </c>
      <c r="L174">
        <f t="shared" si="72"/>
        <v>0.5532413000000008</v>
      </c>
      <c r="M174" s="9">
        <f t="shared" si="73"/>
        <v>2.0574412946392884E-09</v>
      </c>
      <c r="N174" s="2">
        <f t="shared" si="74"/>
        <v>0.6172323883917865</v>
      </c>
      <c r="O174" s="2">
        <f t="shared" si="75"/>
        <v>2.025040644330008</v>
      </c>
      <c r="P174" s="9" t="str">
        <f t="shared" si="76"/>
        <v>(Tc-dTc/2)&lt;del&lt;=(Tc+dTc/2)</v>
      </c>
      <c r="R174">
        <f aca="true" t="shared" si="82" ref="R174:R197">$D$22</f>
        <v>-130</v>
      </c>
    </row>
    <row r="175" spans="1:18" ht="12.75">
      <c r="A175" s="1">
        <f t="shared" si="77"/>
        <v>1.3099999999999974E-06</v>
      </c>
      <c r="B175" s="17">
        <f t="shared" si="66"/>
        <v>392.9999999999992</v>
      </c>
      <c r="C175" s="2">
        <f t="shared" si="67"/>
        <v>1289.370078740155</v>
      </c>
      <c r="D175" s="3">
        <f t="shared" si="68"/>
        <v>1.3401299999999974</v>
      </c>
      <c r="E175" s="14">
        <f t="shared" si="78"/>
        <v>-162.30280039445347</v>
      </c>
      <c r="F175" s="15">
        <f t="shared" si="69"/>
        <v>0.024258278643152838</v>
      </c>
      <c r="G175">
        <f t="shared" si="79"/>
        <v>0</v>
      </c>
      <c r="H175" s="8">
        <f t="shared" si="80"/>
        <v>0.5759606899999992</v>
      </c>
      <c r="I175" s="6">
        <f t="shared" si="81"/>
        <v>0.05003931000000081</v>
      </c>
      <c r="J175" s="4">
        <f t="shared" si="70"/>
        <v>0.05003931000000081</v>
      </c>
      <c r="K175">
        <f t="shared" si="71"/>
        <v>0.5</v>
      </c>
      <c r="L175">
        <f t="shared" si="72"/>
        <v>0.5500393100000008</v>
      </c>
      <c r="M175" s="9">
        <f t="shared" si="73"/>
        <v>1.9187621844371894E-09</v>
      </c>
      <c r="N175" s="2">
        <f t="shared" si="74"/>
        <v>0.5756286553311568</v>
      </c>
      <c r="O175" s="2">
        <f t="shared" si="75"/>
        <v>1.8885454571232179</v>
      </c>
      <c r="P175" s="9" t="str">
        <f t="shared" si="76"/>
        <v>(Tc-dTc/2)&lt;del&lt;=(Tc+dTc/2)</v>
      </c>
      <c r="R175">
        <f t="shared" si="82"/>
        <v>-130</v>
      </c>
    </row>
    <row r="176" spans="1:18" ht="12.75">
      <c r="A176" s="1">
        <f t="shared" si="77"/>
        <v>1.3199999999999973E-06</v>
      </c>
      <c r="B176" s="17">
        <f t="shared" si="66"/>
        <v>395.9999999999992</v>
      </c>
      <c r="C176" s="2">
        <f t="shared" si="67"/>
        <v>1299.212598425194</v>
      </c>
      <c r="D176" s="3">
        <f t="shared" si="68"/>
        <v>1.3503599999999973</v>
      </c>
      <c r="E176" s="14">
        <f t="shared" si="78"/>
        <v>-162.36885310545517</v>
      </c>
      <c r="F176" s="15">
        <f t="shared" si="69"/>
        <v>0.024074503804947165</v>
      </c>
      <c r="G176">
        <f t="shared" si="79"/>
        <v>0</v>
      </c>
      <c r="H176" s="8">
        <f t="shared" si="80"/>
        <v>0.5791626799999992</v>
      </c>
      <c r="I176" s="6">
        <f t="shared" si="81"/>
        <v>0.04683732000000084</v>
      </c>
      <c r="J176" s="4">
        <f t="shared" si="70"/>
        <v>0.04683732000000084</v>
      </c>
      <c r="K176">
        <f t="shared" si="71"/>
        <v>0.5</v>
      </c>
      <c r="L176">
        <f t="shared" si="72"/>
        <v>0.5468373200000008</v>
      </c>
      <c r="M176" s="9">
        <f t="shared" si="73"/>
        <v>1.7822098736953657E-09</v>
      </c>
      <c r="N176" s="2">
        <f t="shared" si="74"/>
        <v>0.5346629621086098</v>
      </c>
      <c r="O176" s="2">
        <f t="shared" si="75"/>
        <v>1.7541435764718167</v>
      </c>
      <c r="P176" s="9" t="str">
        <f t="shared" si="76"/>
        <v>(Tc-dTc/2)&lt;del&lt;=(Tc+dTc/2)</v>
      </c>
      <c r="R176">
        <f t="shared" si="82"/>
        <v>-130</v>
      </c>
    </row>
    <row r="177" spans="1:18" ht="12.75">
      <c r="A177" s="1">
        <f t="shared" si="77"/>
        <v>1.3299999999999972E-06</v>
      </c>
      <c r="B177" s="17">
        <f t="shared" si="66"/>
        <v>398.99999999999915</v>
      </c>
      <c r="C177" s="2">
        <f t="shared" si="67"/>
        <v>1309.0551181102333</v>
      </c>
      <c r="D177" s="3">
        <f t="shared" si="68"/>
        <v>1.3605899999999973</v>
      </c>
      <c r="E177" s="14">
        <f t="shared" si="78"/>
        <v>-162.4344073006799</v>
      </c>
      <c r="F177" s="15">
        <f t="shared" si="69"/>
        <v>0.023893492498143</v>
      </c>
      <c r="G177">
        <f t="shared" si="79"/>
        <v>0</v>
      </c>
      <c r="H177" s="8">
        <f t="shared" si="80"/>
        <v>0.582364669999999</v>
      </c>
      <c r="I177" s="6">
        <f t="shared" si="81"/>
        <v>0.04363533000000087</v>
      </c>
      <c r="J177" s="4">
        <f t="shared" si="70"/>
        <v>0.04363533000000087</v>
      </c>
      <c r="K177">
        <f t="shared" si="71"/>
        <v>0.5</v>
      </c>
      <c r="L177">
        <f t="shared" si="72"/>
        <v>0.5436353300000009</v>
      </c>
      <c r="M177" s="9">
        <f t="shared" si="73"/>
        <v>1.6477358094436405E-09</v>
      </c>
      <c r="N177" s="2">
        <f t="shared" si="74"/>
        <v>0.49432074283309213</v>
      </c>
      <c r="O177" s="2">
        <f t="shared" si="75"/>
        <v>1.621787214019331</v>
      </c>
      <c r="P177" s="9" t="str">
        <f t="shared" si="76"/>
        <v>(Tc-dTc/2)&lt;del&lt;=(Tc+dTc/2)</v>
      </c>
      <c r="R177">
        <f t="shared" si="82"/>
        <v>-130</v>
      </c>
    </row>
    <row r="178" spans="1:18" ht="12.75">
      <c r="A178" s="1">
        <f t="shared" si="77"/>
        <v>1.3399999999999971E-06</v>
      </c>
      <c r="B178" s="17">
        <f t="shared" si="66"/>
        <v>401.99999999999915</v>
      </c>
      <c r="C178" s="2">
        <f t="shared" si="67"/>
        <v>1318.8976377952727</v>
      </c>
      <c r="D178" s="3">
        <f t="shared" si="68"/>
        <v>1.370819999999997</v>
      </c>
      <c r="E178" s="14">
        <f t="shared" si="78"/>
        <v>-162.49947044863433</v>
      </c>
      <c r="F178" s="15">
        <f t="shared" si="69"/>
        <v>0.023715182852634516</v>
      </c>
      <c r="G178">
        <f t="shared" si="79"/>
        <v>0</v>
      </c>
      <c r="H178" s="8">
        <f t="shared" si="80"/>
        <v>0.585566659999999</v>
      </c>
      <c r="I178" s="6">
        <f t="shared" si="81"/>
        <v>0.0404333400000009</v>
      </c>
      <c r="J178" s="4">
        <f t="shared" si="70"/>
        <v>0.0404333400000009</v>
      </c>
      <c r="K178">
        <f t="shared" si="71"/>
        <v>0.5</v>
      </c>
      <c r="L178">
        <f t="shared" si="72"/>
        <v>0.5404333400000009</v>
      </c>
      <c r="M178" s="9">
        <f t="shared" si="73"/>
        <v>1.5152929054461848E-09</v>
      </c>
      <c r="N178" s="2">
        <f t="shared" si="74"/>
        <v>0.45458787163385544</v>
      </c>
      <c r="O178" s="2">
        <f t="shared" si="75"/>
        <v>1.4914300250454575</v>
      </c>
      <c r="P178" s="9" t="str">
        <f t="shared" si="76"/>
        <v>(Tc-dTc/2)&lt;del&lt;=(Tc+dTc/2)</v>
      </c>
      <c r="R178">
        <f t="shared" si="82"/>
        <v>-130</v>
      </c>
    </row>
    <row r="179" spans="1:18" ht="12.75">
      <c r="A179" s="1">
        <f t="shared" si="77"/>
        <v>1.349999999999997E-06</v>
      </c>
      <c r="B179" s="17">
        <f t="shared" si="66"/>
        <v>404.9999999999991</v>
      </c>
      <c r="C179" s="2">
        <f t="shared" si="67"/>
        <v>1328.7401574803118</v>
      </c>
      <c r="D179" s="3">
        <f t="shared" si="68"/>
        <v>1.381049999999997</v>
      </c>
      <c r="E179" s="14">
        <f t="shared" si="78"/>
        <v>-162.5640498512383</v>
      </c>
      <c r="F179" s="15">
        <f t="shared" si="69"/>
        <v>0.023539514831503863</v>
      </c>
      <c r="G179">
        <f t="shared" si="79"/>
        <v>0</v>
      </c>
      <c r="H179" s="8">
        <f t="shared" si="80"/>
        <v>0.588768649999999</v>
      </c>
      <c r="I179" s="6">
        <f t="shared" si="81"/>
        <v>0.03723135000000093</v>
      </c>
      <c r="J179" s="4">
        <f t="shared" si="70"/>
        <v>0.03723135000000093</v>
      </c>
      <c r="K179">
        <f t="shared" si="71"/>
        <v>0.5</v>
      </c>
      <c r="L179">
        <f t="shared" si="72"/>
        <v>0.5372313500000009</v>
      </c>
      <c r="M179" s="9">
        <f t="shared" si="73"/>
        <v>1.3848354872309928E-09</v>
      </c>
      <c r="N179" s="2">
        <f t="shared" si="74"/>
        <v>0.41545064616929783</v>
      </c>
      <c r="O179" s="2">
        <f t="shared" si="75"/>
        <v>1.3630270543612133</v>
      </c>
      <c r="P179" s="9" t="str">
        <f t="shared" si="76"/>
        <v>(Tc-dTc/2)&lt;del&lt;=(Tc+dTc/2)</v>
      </c>
      <c r="R179">
        <f t="shared" si="82"/>
        <v>-130</v>
      </c>
    </row>
    <row r="180" spans="1:18" ht="12.75">
      <c r="A180" s="1">
        <f t="shared" si="77"/>
        <v>1.359999999999997E-06</v>
      </c>
      <c r="B180" s="17">
        <f t="shared" si="66"/>
        <v>407.9999999999991</v>
      </c>
      <c r="C180" s="2">
        <f t="shared" si="67"/>
        <v>1338.5826771653512</v>
      </c>
      <c r="D180" s="3">
        <f t="shared" si="68"/>
        <v>1.391279999999997</v>
      </c>
      <c r="E180" s="14">
        <f t="shared" si="78"/>
        <v>-162.62815264874254</v>
      </c>
      <c r="F180" s="15">
        <f t="shared" si="69"/>
        <v>0.02336643016362513</v>
      </c>
      <c r="G180">
        <f t="shared" si="79"/>
        <v>0</v>
      </c>
      <c r="H180" s="8">
        <f t="shared" si="80"/>
        <v>0.591970639999999</v>
      </c>
      <c r="I180" s="6">
        <f t="shared" si="81"/>
        <v>0.03402936000000096</v>
      </c>
      <c r="J180" s="4">
        <f t="shared" si="70"/>
        <v>0.03402936000000096</v>
      </c>
      <c r="K180">
        <f t="shared" si="71"/>
        <v>0.5</v>
      </c>
      <c r="L180">
        <f t="shared" si="72"/>
        <v>0.534029360000001</v>
      </c>
      <c r="M180" s="9">
        <f t="shared" si="73"/>
        <v>1.2563192395732755E-09</v>
      </c>
      <c r="N180" s="2">
        <f t="shared" si="74"/>
        <v>0.37689577187198264</v>
      </c>
      <c r="O180" s="2">
        <f t="shared" si="75"/>
        <v>1.2365346846193657</v>
      </c>
      <c r="P180" s="9" t="str">
        <f t="shared" si="76"/>
        <v>(Tc-dTc/2)&lt;del&lt;=(Tc+dTc/2)</v>
      </c>
      <c r="R180">
        <f t="shared" si="82"/>
        <v>-130</v>
      </c>
    </row>
    <row r="181" spans="1:18" ht="12.75">
      <c r="A181" s="1">
        <f t="shared" si="77"/>
        <v>1.3699999999999968E-06</v>
      </c>
      <c r="B181" s="17">
        <f t="shared" si="66"/>
        <v>410.99999999999903</v>
      </c>
      <c r="C181" s="2">
        <f t="shared" si="67"/>
        <v>1348.4251968503904</v>
      </c>
      <c r="D181" s="3">
        <f t="shared" si="68"/>
        <v>1.401509999999997</v>
      </c>
      <c r="E181" s="14">
        <f t="shared" si="78"/>
        <v>-162.69178582446634</v>
      </c>
      <c r="F181" s="15">
        <f t="shared" si="69"/>
        <v>0.02319587227921909</v>
      </c>
      <c r="G181">
        <f t="shared" si="79"/>
        <v>0</v>
      </c>
      <c r="H181" s="8">
        <f t="shared" si="80"/>
        <v>0.595172629999999</v>
      </c>
      <c r="I181" s="6">
        <f t="shared" si="81"/>
        <v>0.030827370000000992</v>
      </c>
      <c r="J181" s="4">
        <f t="shared" si="70"/>
        <v>0.030827370000000992</v>
      </c>
      <c r="K181">
        <f t="shared" si="71"/>
        <v>0.5</v>
      </c>
      <c r="L181">
        <f t="shared" si="72"/>
        <v>0.530827370000001</v>
      </c>
      <c r="M181" s="9">
        <f t="shared" si="73"/>
        <v>1.1297011563057822E-09</v>
      </c>
      <c r="N181" s="2">
        <f t="shared" si="74"/>
        <v>0.33891034689173466</v>
      </c>
      <c r="O181" s="2">
        <f t="shared" si="75"/>
        <v>1.11191058691514</v>
      </c>
      <c r="P181" s="9" t="str">
        <f t="shared" si="76"/>
        <v>(Tc-dTc/2)&lt;del&lt;=(Tc+dTc/2)</v>
      </c>
      <c r="R181">
        <f t="shared" si="82"/>
        <v>-130</v>
      </c>
    </row>
    <row r="182" spans="1:18" ht="12.75">
      <c r="A182" s="1">
        <f t="shared" si="77"/>
        <v>1.3799999999999967E-06</v>
      </c>
      <c r="B182" s="17">
        <f t="shared" si="66"/>
        <v>413.99999999999903</v>
      </c>
      <c r="C182" s="2">
        <f t="shared" si="67"/>
        <v>1358.2677165354298</v>
      </c>
      <c r="D182" s="3">
        <f t="shared" si="68"/>
        <v>1.4117399999999967</v>
      </c>
      <c r="E182" s="14">
        <f t="shared" si="78"/>
        <v>-162.75495620936292</v>
      </c>
      <c r="F182" s="15">
        <f t="shared" si="69"/>
        <v>0.023027786248210304</v>
      </c>
      <c r="G182">
        <f t="shared" si="79"/>
        <v>0</v>
      </c>
      <c r="H182" s="8">
        <f t="shared" si="80"/>
        <v>0.598374619999999</v>
      </c>
      <c r="I182" s="6">
        <f t="shared" si="81"/>
        <v>0.02762538000000102</v>
      </c>
      <c r="J182" s="4">
        <f t="shared" si="70"/>
        <v>0.02762538000000102</v>
      </c>
      <c r="K182">
        <f t="shared" si="71"/>
        <v>0.5</v>
      </c>
      <c r="L182">
        <f t="shared" si="72"/>
        <v>0.527625380000001</v>
      </c>
      <c r="M182" s="9">
        <f t="shared" si="73"/>
        <v>1.0049394923367232E-09</v>
      </c>
      <c r="N182" s="2">
        <f t="shared" si="74"/>
        <v>0.301481847701017</v>
      </c>
      <c r="O182" s="2">
        <f t="shared" si="75"/>
        <v>0.989113673559767</v>
      </c>
      <c r="P182" s="9" t="str">
        <f t="shared" si="76"/>
        <v>(Tc-dTc/2)&lt;del&lt;=(Tc+dTc/2)</v>
      </c>
      <c r="R182">
        <f t="shared" si="82"/>
        <v>-130</v>
      </c>
    </row>
    <row r="183" spans="1:18" ht="12.75">
      <c r="A183" s="1">
        <f t="shared" si="77"/>
        <v>1.3899999999999966E-06</v>
      </c>
      <c r="B183" s="17">
        <f t="shared" si="66"/>
        <v>416.999999999999</v>
      </c>
      <c r="C183" s="2">
        <f t="shared" si="67"/>
        <v>1368.110236220469</v>
      </c>
      <c r="D183" s="3">
        <f t="shared" si="68"/>
        <v>1.4219699999999966</v>
      </c>
      <c r="E183" s="14">
        <f t="shared" si="78"/>
        <v>-162.8176704864201</v>
      </c>
      <c r="F183" s="15">
        <f t="shared" si="69"/>
        <v>0.022862118721244728</v>
      </c>
      <c r="G183">
        <f t="shared" si="79"/>
        <v>0</v>
      </c>
      <c r="H183" s="8">
        <f t="shared" si="80"/>
        <v>0.6015766099999988</v>
      </c>
      <c r="I183" s="6">
        <f t="shared" si="81"/>
        <v>0.024423390000001054</v>
      </c>
      <c r="J183" s="4">
        <f t="shared" si="70"/>
        <v>0.024423390000001054</v>
      </c>
      <c r="K183">
        <f t="shared" si="71"/>
        <v>0.5</v>
      </c>
      <c r="L183">
        <f t="shared" si="72"/>
        <v>0.524423390000001</v>
      </c>
      <c r="M183" s="9">
        <f t="shared" si="73"/>
        <v>8.819937177627989E-10</v>
      </c>
      <c r="N183" s="2">
        <f t="shared" si="74"/>
        <v>0.2645981153288397</v>
      </c>
      <c r="O183" s="2">
        <f t="shared" si="75"/>
        <v>0.8681040529161407</v>
      </c>
      <c r="P183" s="9" t="str">
        <f t="shared" si="76"/>
        <v>(Tc-dTc/2)&lt;del&lt;=(Tc+dTc/2)</v>
      </c>
      <c r="R183">
        <f t="shared" si="82"/>
        <v>-130</v>
      </c>
    </row>
    <row r="184" spans="1:18" ht="12.75">
      <c r="A184" s="1">
        <f t="shared" si="77"/>
        <v>1.3999999999999965E-06</v>
      </c>
      <c r="B184" s="17">
        <f t="shared" si="66"/>
        <v>419.999999999999</v>
      </c>
      <c r="C184" s="2">
        <f t="shared" si="67"/>
        <v>1377.9527559055084</v>
      </c>
      <c r="D184" s="3">
        <f t="shared" si="68"/>
        <v>1.4321999999999966</v>
      </c>
      <c r="E184" s="14">
        <f t="shared" si="78"/>
        <v>-162.87993519490294</v>
      </c>
      <c r="F184" s="15">
        <f t="shared" si="69"/>
        <v>0.022698817873235883</v>
      </c>
      <c r="G184">
        <f t="shared" si="79"/>
        <v>0</v>
      </c>
      <c r="H184" s="8">
        <f t="shared" si="80"/>
        <v>0.6047785999999988</v>
      </c>
      <c r="I184" s="6">
        <f t="shared" si="81"/>
        <v>0.021221400000001084</v>
      </c>
      <c r="J184" s="4">
        <f t="shared" si="70"/>
        <v>0.021221400000001084</v>
      </c>
      <c r="K184">
        <f t="shared" si="71"/>
        <v>0.5</v>
      </c>
      <c r="L184">
        <f t="shared" si="72"/>
        <v>0.5212214000000011</v>
      </c>
      <c r="M184" s="9">
        <f t="shared" si="73"/>
        <v>7.60824473971416E-10</v>
      </c>
      <c r="N184" s="2">
        <f t="shared" si="74"/>
        <v>0.2282473421914248</v>
      </c>
      <c r="O184" s="2">
        <f t="shared" si="75"/>
        <v>0.7488429861923386</v>
      </c>
      <c r="P184" s="9" t="str">
        <f t="shared" si="76"/>
        <v>(Tc-dTc/2)&lt;del&lt;=(Tc+dTc/2)</v>
      </c>
      <c r="R184">
        <f t="shared" si="82"/>
        <v>-130</v>
      </c>
    </row>
    <row r="185" spans="1:18" ht="12.75">
      <c r="A185" s="1">
        <f t="shared" si="77"/>
        <v>1.4099999999999965E-06</v>
      </c>
      <c r="B185" s="17">
        <f t="shared" si="66"/>
        <v>422.9999999999989</v>
      </c>
      <c r="C185" s="2">
        <f t="shared" si="67"/>
        <v>1387.7952755905476</v>
      </c>
      <c r="D185" s="3">
        <f t="shared" si="68"/>
        <v>1.4424299999999963</v>
      </c>
      <c r="E185" s="14">
        <f t="shared" si="78"/>
        <v>-162.9417567344458</v>
      </c>
      <c r="F185" s="15">
        <f t="shared" si="69"/>
        <v>0.022537833349312197</v>
      </c>
      <c r="G185">
        <f t="shared" si="79"/>
        <v>0</v>
      </c>
      <c r="H185" s="8">
        <f t="shared" si="80"/>
        <v>0.6079805899999988</v>
      </c>
      <c r="I185" s="6">
        <f t="shared" si="81"/>
        <v>0.018019410000001117</v>
      </c>
      <c r="J185" s="4">
        <f t="shared" si="70"/>
        <v>0.018019410000001117</v>
      </c>
      <c r="K185">
        <f t="shared" si="71"/>
        <v>0.5</v>
      </c>
      <c r="L185">
        <f t="shared" si="72"/>
        <v>0.5180194100000011</v>
      </c>
      <c r="M185" s="9">
        <f t="shared" si="73"/>
        <v>6.413935316321419E-10</v>
      </c>
      <c r="N185" s="2">
        <f t="shared" si="74"/>
        <v>0.19241805948964258</v>
      </c>
      <c r="O185" s="2">
        <f t="shared" si="75"/>
        <v>0.6312928460946279</v>
      </c>
      <c r="P185" s="9" t="str">
        <f t="shared" si="76"/>
        <v>(Tc-dTc/2)&lt;del&lt;=(Tc+dTc/2)</v>
      </c>
      <c r="R185">
        <f t="shared" si="82"/>
        <v>-130</v>
      </c>
    </row>
    <row r="186" spans="1:18" ht="12.75">
      <c r="A186" s="1">
        <f t="shared" si="77"/>
        <v>1.4199999999999964E-06</v>
      </c>
      <c r="B186" s="17">
        <f t="shared" si="66"/>
        <v>425.9999999999989</v>
      </c>
      <c r="C186" s="2">
        <f t="shared" si="67"/>
        <v>1397.637795275587</v>
      </c>
      <c r="D186" s="3">
        <f t="shared" si="68"/>
        <v>1.4526599999999963</v>
      </c>
      <c r="E186" s="14">
        <f t="shared" si="78"/>
        <v>-163.0031413689993</v>
      </c>
      <c r="F186" s="15">
        <f t="shared" si="69"/>
        <v>0.022379116213049464</v>
      </c>
      <c r="G186">
        <f t="shared" si="79"/>
        <v>0</v>
      </c>
      <c r="H186" s="8">
        <f t="shared" si="80"/>
        <v>0.6111825799999988</v>
      </c>
      <c r="I186" s="6">
        <f t="shared" si="81"/>
        <v>0.014817420000001146</v>
      </c>
      <c r="J186" s="4">
        <f t="shared" si="70"/>
        <v>0.014817420000001146</v>
      </c>
      <c r="K186">
        <f t="shared" si="71"/>
        <v>0.5</v>
      </c>
      <c r="L186">
        <f t="shared" si="72"/>
        <v>0.5148174200000012</v>
      </c>
      <c r="M186" s="9">
        <f t="shared" si="73"/>
        <v>5.236637504832987E-10</v>
      </c>
      <c r="N186" s="2">
        <f t="shared" si="74"/>
        <v>0.1570991251449896</v>
      </c>
      <c r="O186" s="2">
        <f t="shared" si="75"/>
        <v>0.5154170772473412</v>
      </c>
      <c r="P186" s="9" t="str">
        <f t="shared" si="76"/>
        <v>(Tc-dTc/2)&lt;del&lt;=(Tc+dTc/2)</v>
      </c>
      <c r="R186">
        <f t="shared" si="82"/>
        <v>-130</v>
      </c>
    </row>
    <row r="187" spans="1:18" ht="12.75">
      <c r="A187" s="1">
        <f t="shared" si="77"/>
        <v>1.4299999999999963E-06</v>
      </c>
      <c r="B187" s="17">
        <f t="shared" si="66"/>
        <v>428.99999999999886</v>
      </c>
      <c r="C187" s="2">
        <f t="shared" si="67"/>
        <v>1407.4803149606262</v>
      </c>
      <c r="D187" s="3">
        <f t="shared" si="68"/>
        <v>1.4628899999999962</v>
      </c>
      <c r="E187" s="14">
        <f t="shared" si="78"/>
        <v>-163.06409523063942</v>
      </c>
      <c r="F187" s="15">
        <f t="shared" si="69"/>
        <v>0.022222618896874276</v>
      </c>
      <c r="G187">
        <f t="shared" si="79"/>
        <v>0</v>
      </c>
      <c r="H187" s="8">
        <f t="shared" si="80"/>
        <v>0.6143845699999988</v>
      </c>
      <c r="I187" s="6">
        <f t="shared" si="81"/>
        <v>0.011615430000001176</v>
      </c>
      <c r="J187" s="4">
        <f t="shared" si="70"/>
        <v>0.011615430000001176</v>
      </c>
      <c r="K187">
        <f t="shared" si="71"/>
        <v>0.5</v>
      </c>
      <c r="L187">
        <f t="shared" si="72"/>
        <v>0.5116154300000012</v>
      </c>
      <c r="M187" s="9">
        <f t="shared" si="73"/>
        <v>4.075990408247549E-10</v>
      </c>
      <c r="N187" s="2">
        <f t="shared" si="74"/>
        <v>0.12227971224742647</v>
      </c>
      <c r="O187" s="2">
        <f t="shared" si="75"/>
        <v>0.4011801582920816</v>
      </c>
      <c r="P187" s="9" t="str">
        <f t="shared" si="76"/>
        <v>(Tc-dTc/2)&lt;del&lt;=(Tc+dTc/2)</v>
      </c>
      <c r="R187">
        <f t="shared" si="82"/>
        <v>-130</v>
      </c>
    </row>
    <row r="188" spans="1:18" ht="12.75">
      <c r="A188" s="1">
        <f t="shared" si="77"/>
        <v>1.4399999999999962E-06</v>
      </c>
      <c r="B188" s="17">
        <f t="shared" si="66"/>
        <v>431.99999999999886</v>
      </c>
      <c r="C188" s="2">
        <f t="shared" si="67"/>
        <v>1417.3228346456656</v>
      </c>
      <c r="D188" s="3">
        <f t="shared" si="68"/>
        <v>1.4731199999999962</v>
      </c>
      <c r="E188" s="14">
        <f t="shared" si="78"/>
        <v>-163.12462432324318</v>
      </c>
      <c r="F188" s="15">
        <f t="shared" si="69"/>
        <v>0.022068295154534862</v>
      </c>
      <c r="G188">
        <f t="shared" si="79"/>
        <v>0</v>
      </c>
      <c r="H188" s="8">
        <f t="shared" si="80"/>
        <v>0.6175865599999988</v>
      </c>
      <c r="I188" s="6">
        <f t="shared" si="81"/>
        <v>0.008413440000001207</v>
      </c>
      <c r="J188" s="4">
        <f t="shared" si="70"/>
        <v>0.008413440000001207</v>
      </c>
      <c r="K188">
        <f t="shared" si="71"/>
        <v>0.5</v>
      </c>
      <c r="L188">
        <f t="shared" si="72"/>
        <v>0.5084134400000012</v>
      </c>
      <c r="M188" s="9">
        <f t="shared" si="73"/>
        <v>2.931643266331121E-10</v>
      </c>
      <c r="N188" s="2">
        <f t="shared" si="74"/>
        <v>0.08794929798993362</v>
      </c>
      <c r="O188" s="2">
        <f t="shared" si="75"/>
        <v>0.2885475655837717</v>
      </c>
      <c r="P188" s="9" t="str">
        <f t="shared" si="76"/>
        <v>(Tc-dTc/2)&lt;del&lt;=(Tc+dTc/2)</v>
      </c>
      <c r="R188">
        <f t="shared" si="82"/>
        <v>-130</v>
      </c>
    </row>
    <row r="189" spans="1:18" ht="12.75">
      <c r="A189" s="1">
        <f t="shared" si="77"/>
        <v>1.449999999999996E-06</v>
      </c>
      <c r="B189" s="17">
        <f t="shared" si="66"/>
        <v>434.9999999999988</v>
      </c>
      <c r="C189" s="2">
        <f t="shared" si="67"/>
        <v>1427.1653543307048</v>
      </c>
      <c r="D189" s="3">
        <f t="shared" si="68"/>
        <v>1.483349999999996</v>
      </c>
      <c r="E189" s="14">
        <f t="shared" si="78"/>
        <v>-163.1847345260377</v>
      </c>
      <c r="F189" s="15">
        <f t="shared" si="69"/>
        <v>0.021916100015538065</v>
      </c>
      <c r="G189">
        <f t="shared" si="79"/>
        <v>0</v>
      </c>
      <c r="H189" s="8">
        <f t="shared" si="80"/>
        <v>0.6207885499999987</v>
      </c>
      <c r="I189" s="6">
        <f t="shared" si="81"/>
        <v>0.005211450000001238</v>
      </c>
      <c r="J189" s="4">
        <f t="shared" si="70"/>
        <v>0.005211450000001238</v>
      </c>
      <c r="K189">
        <f t="shared" si="71"/>
        <v>0.5</v>
      </c>
      <c r="L189">
        <f t="shared" si="72"/>
        <v>0.5052114500000012</v>
      </c>
      <c r="M189" s="9">
        <f t="shared" si="73"/>
        <v>1.803255102200525E-10</v>
      </c>
      <c r="N189" s="2">
        <f t="shared" si="74"/>
        <v>0.05409765306601575</v>
      </c>
      <c r="O189" s="2">
        <f t="shared" si="75"/>
        <v>0.17748573840556348</v>
      </c>
      <c r="P189" s="9" t="str">
        <f t="shared" si="76"/>
        <v>(Tc-dTc/2)&lt;del&lt;=(Tc+dTc/2)</v>
      </c>
      <c r="R189">
        <f t="shared" si="82"/>
        <v>-130</v>
      </c>
    </row>
    <row r="190" spans="1:18" ht="12.75">
      <c r="A190" s="1">
        <f t="shared" si="77"/>
        <v>1.459999999999996E-06</v>
      </c>
      <c r="B190" s="17">
        <f t="shared" si="66"/>
        <v>437.9999999999988</v>
      </c>
      <c r="C190" s="2">
        <f t="shared" si="67"/>
        <v>1437.007874015744</v>
      </c>
      <c r="D190" s="3">
        <f t="shared" si="68"/>
        <v>1.493579999999996</v>
      </c>
      <c r="E190" s="14">
        <f t="shared" si="78"/>
        <v>-163.24443159702693</v>
      </c>
      <c r="F190" s="15">
        <f t="shared" si="69"/>
        <v>0.021765989741459036</v>
      </c>
      <c r="G190">
        <f t="shared" si="79"/>
        <v>0</v>
      </c>
      <c r="H190" s="8">
        <f t="shared" si="80"/>
        <v>0.6239905399999987</v>
      </c>
      <c r="I190" s="6">
        <f t="shared" si="81"/>
        <v>0.0020094600000012683</v>
      </c>
      <c r="J190" s="4">
        <f t="shared" si="70"/>
        <v>0.0020094600000012683</v>
      </c>
      <c r="K190">
        <f t="shared" si="71"/>
        <v>0.5</v>
      </c>
      <c r="L190">
        <f t="shared" si="72"/>
        <v>0.5020094600000012</v>
      </c>
      <c r="M190" s="9">
        <f t="shared" si="73"/>
        <v>6.904943835907649E-11</v>
      </c>
      <c r="N190" s="2">
        <f t="shared" si="74"/>
        <v>0.020714831507722947</v>
      </c>
      <c r="O190" s="2">
        <f t="shared" si="75"/>
        <v>0.06796204562901229</v>
      </c>
      <c r="P190" s="9" t="str">
        <f t="shared" si="76"/>
        <v>(Tc-dTc/2)&lt;del&lt;=(Tc+dTc/2)</v>
      </c>
      <c r="R190">
        <f t="shared" si="82"/>
        <v>-130</v>
      </c>
    </row>
    <row r="191" spans="1:18" ht="12.75">
      <c r="A191" s="1">
        <f t="shared" si="77"/>
        <v>1.4699999999999959E-06</v>
      </c>
      <c r="B191" s="17">
        <f t="shared" si="66"/>
        <v>440.99999999999875</v>
      </c>
      <c r="C191" s="2">
        <f t="shared" si="67"/>
        <v>1446.8503937007831</v>
      </c>
      <c r="D191" s="3">
        <f t="shared" si="68"/>
        <v>1.5038099999999959</v>
      </c>
      <c r="E191" s="14">
        <f t="shared" si="78"/>
        <v>-163.3037211763017</v>
      </c>
      <c r="F191" s="15">
        <f t="shared" si="69"/>
        <v>0.02161792178403416</v>
      </c>
      <c r="G191">
        <f t="shared" si="79"/>
        <v>0</v>
      </c>
      <c r="H191" s="8">
        <f t="shared" si="80"/>
        <v>0.6271925299999986</v>
      </c>
      <c r="I191" s="6">
        <f t="shared" si="81"/>
        <v>0</v>
      </c>
      <c r="J191" s="4">
        <f t="shared" si="70"/>
        <v>0</v>
      </c>
      <c r="K191">
        <f t="shared" si="71"/>
        <v>0.5</v>
      </c>
      <c r="L191">
        <f t="shared" si="72"/>
        <v>0.5</v>
      </c>
      <c r="M191" s="9">
        <f t="shared" si="73"/>
        <v>-4.069613019008318E-11</v>
      </c>
      <c r="N191" s="2">
        <f t="shared" si="74"/>
        <v>-0.012208839057024953</v>
      </c>
      <c r="O191" s="2">
        <f t="shared" si="75"/>
        <v>-0.04005524625008187</v>
      </c>
      <c r="P191" s="9">
        <f t="shared" si="76"/>
        <v>0</v>
      </c>
      <c r="R191">
        <f t="shared" si="82"/>
        <v>-130</v>
      </c>
    </row>
    <row r="192" spans="1:18" ht="12.75">
      <c r="A192" s="1">
        <f t="shared" si="77"/>
        <v>1.4799999999999958E-06</v>
      </c>
      <c r="B192" s="17">
        <f t="shared" si="66"/>
        <v>443.99999999999875</v>
      </c>
      <c r="C192" s="2">
        <f t="shared" si="67"/>
        <v>1456.6929133858225</v>
      </c>
      <c r="D192" s="3">
        <f t="shared" si="68"/>
        <v>1.5140399999999958</v>
      </c>
      <c r="E192" s="14">
        <f t="shared" si="78"/>
        <v>-163.36260878923733</v>
      </c>
      <c r="F192" s="15">
        <f t="shared" si="69"/>
        <v>0.02147185474495286</v>
      </c>
      <c r="G192">
        <f t="shared" si="79"/>
        <v>0</v>
      </c>
      <c r="H192" s="8">
        <f t="shared" si="80"/>
        <v>0.6303945199999986</v>
      </c>
      <c r="I192" s="6">
        <f t="shared" si="81"/>
        <v>0</v>
      </c>
      <c r="J192" s="4">
        <f t="shared" si="70"/>
        <v>0</v>
      </c>
      <c r="K192">
        <f t="shared" si="71"/>
        <v>0.5</v>
      </c>
      <c r="L192">
        <f t="shared" si="72"/>
        <v>0.5</v>
      </c>
      <c r="M192" s="9">
        <f t="shared" si="73"/>
        <v>-1.4894255582616997E-10</v>
      </c>
      <c r="N192" s="2">
        <f t="shared" si="74"/>
        <v>-0.04468276674785099</v>
      </c>
      <c r="O192" s="2">
        <f t="shared" si="75"/>
        <v>-0.1465970037659153</v>
      </c>
      <c r="P192" s="9">
        <f t="shared" si="76"/>
        <v>0</v>
      </c>
      <c r="R192">
        <f t="shared" si="82"/>
        <v>-130</v>
      </c>
    </row>
    <row r="193" spans="1:18" ht="12.75">
      <c r="A193" s="1">
        <f t="shared" si="77"/>
        <v>1.4899999999999957E-06</v>
      </c>
      <c r="B193" s="17">
        <f t="shared" si="66"/>
        <v>446.9999999999987</v>
      </c>
      <c r="C193" s="2">
        <f t="shared" si="67"/>
        <v>1466.5354330708617</v>
      </c>
      <c r="D193" s="3">
        <f t="shared" si="68"/>
        <v>1.5242699999999956</v>
      </c>
      <c r="E193" s="14">
        <f t="shared" si="78"/>
        <v>-163.42109984958367</v>
      </c>
      <c r="F193" s="15">
        <f t="shared" si="69"/>
        <v>0.021327748337268592</v>
      </c>
      <c r="G193">
        <f t="shared" si="79"/>
        <v>0</v>
      </c>
      <c r="H193" s="8">
        <f t="shared" si="80"/>
        <v>0.6335965099999986</v>
      </c>
      <c r="I193" s="6">
        <f t="shared" si="81"/>
        <v>0</v>
      </c>
      <c r="J193" s="4">
        <f t="shared" si="70"/>
        <v>0</v>
      </c>
      <c r="K193">
        <f t="shared" si="71"/>
        <v>0.5</v>
      </c>
      <c r="L193">
        <f t="shared" si="72"/>
        <v>0.5</v>
      </c>
      <c r="M193" s="9">
        <f t="shared" si="73"/>
        <v>-2.557203479834496E-10</v>
      </c>
      <c r="N193" s="2">
        <f t="shared" si="74"/>
        <v>-0.07671610439503489</v>
      </c>
      <c r="O193" s="2">
        <f t="shared" si="75"/>
        <v>-0.25169325588922203</v>
      </c>
      <c r="P193" s="9">
        <f t="shared" si="76"/>
        <v>0</v>
      </c>
      <c r="R193">
        <f t="shared" si="82"/>
        <v>-130</v>
      </c>
    </row>
    <row r="194" spans="1:18" ht="12.75">
      <c r="A194" s="1">
        <f t="shared" si="77"/>
        <v>1.4999999999999956E-06</v>
      </c>
      <c r="B194" s="17">
        <f t="shared" si="66"/>
        <v>449.9999999999987</v>
      </c>
      <c r="C194" s="2">
        <f t="shared" si="67"/>
        <v>1476.377952755901</v>
      </c>
      <c r="D194" s="3">
        <f t="shared" si="68"/>
        <v>1.5344999999999955</v>
      </c>
      <c r="E194" s="14">
        <f t="shared" si="78"/>
        <v>-163.4791996624518</v>
      </c>
      <c r="F194" s="15">
        <f t="shared" si="69"/>
        <v>0.021185563348353493</v>
      </c>
      <c r="G194">
        <f t="shared" si="79"/>
        <v>0</v>
      </c>
      <c r="H194" s="8">
        <f t="shared" si="80"/>
        <v>0.6367984999999986</v>
      </c>
      <c r="I194" s="6">
        <f t="shared" si="81"/>
        <v>0</v>
      </c>
      <c r="J194" s="4">
        <f t="shared" si="70"/>
        <v>0</v>
      </c>
      <c r="K194">
        <f t="shared" si="71"/>
        <v>0.5</v>
      </c>
      <c r="L194">
        <f t="shared" si="72"/>
        <v>0.5</v>
      </c>
      <c r="M194" s="9">
        <f t="shared" si="73"/>
        <v>0</v>
      </c>
      <c r="N194" s="2">
        <f t="shared" si="74"/>
        <v>0</v>
      </c>
      <c r="O194" s="2">
        <f t="shared" si="75"/>
        <v>0</v>
      </c>
      <c r="P194" s="9">
        <f t="shared" si="76"/>
        <v>0</v>
      </c>
      <c r="R194">
        <f t="shared" si="82"/>
        <v>-130</v>
      </c>
    </row>
    <row r="195" spans="1:18" ht="12.75">
      <c r="A195" s="1">
        <f t="shared" si="77"/>
        <v>1.5099999999999955E-06</v>
      </c>
      <c r="B195" s="17">
        <f t="shared" si="66"/>
        <v>452.99999999999864</v>
      </c>
      <c r="C195" s="2">
        <f t="shared" si="67"/>
        <v>1486.2204724409403</v>
      </c>
      <c r="D195" s="3">
        <f t="shared" si="68"/>
        <v>1.5447299999999955</v>
      </c>
      <c r="E195" s="14">
        <f t="shared" si="78"/>
        <v>-163.53691342720157</v>
      </c>
      <c r="F195" s="15">
        <f t="shared" si="69"/>
        <v>0.02104526160432466</v>
      </c>
      <c r="G195">
        <f t="shared" si="79"/>
        <v>0</v>
      </c>
      <c r="H195" s="8">
        <f t="shared" si="80"/>
        <v>0.6400004899999985</v>
      </c>
      <c r="I195" s="6">
        <f t="shared" si="81"/>
        <v>0</v>
      </c>
      <c r="J195" s="4">
        <f t="shared" si="70"/>
        <v>0</v>
      </c>
      <c r="K195">
        <f t="shared" si="71"/>
        <v>0.5</v>
      </c>
      <c r="L195">
        <f t="shared" si="72"/>
        <v>0.5</v>
      </c>
      <c r="M195" s="9">
        <f t="shared" si="73"/>
        <v>0</v>
      </c>
      <c r="N195" s="2">
        <f t="shared" si="74"/>
        <v>0</v>
      </c>
      <c r="O195" s="2">
        <f t="shared" si="75"/>
        <v>0</v>
      </c>
      <c r="P195" s="9">
        <f t="shared" si="76"/>
        <v>0</v>
      </c>
      <c r="R195">
        <f t="shared" si="82"/>
        <v>-130</v>
      </c>
    </row>
    <row r="196" spans="1:18" ht="12.75">
      <c r="A196" s="1">
        <f t="shared" si="77"/>
        <v>1.5199999999999954E-06</v>
      </c>
      <c r="B196" s="17">
        <f t="shared" si="66"/>
        <v>455.99999999999864</v>
      </c>
      <c r="C196" s="2">
        <f t="shared" si="67"/>
        <v>1496.0629921259797</v>
      </c>
      <c r="D196" s="3">
        <f t="shared" si="68"/>
        <v>1.5549599999999955</v>
      </c>
      <c r="E196" s="14">
        <f t="shared" si="78"/>
        <v>-163.59424624023364</v>
      </c>
      <c r="F196" s="15">
        <f t="shared" si="69"/>
        <v>0.020906805935875124</v>
      </c>
      <c r="G196">
        <f t="shared" si="79"/>
        <v>0</v>
      </c>
      <c r="H196" s="8">
        <f t="shared" si="80"/>
        <v>0.6432024799999985</v>
      </c>
      <c r="I196" s="6">
        <f t="shared" si="81"/>
        <v>0</v>
      </c>
      <c r="J196" s="4">
        <f t="shared" si="70"/>
        <v>0</v>
      </c>
      <c r="K196">
        <f t="shared" si="71"/>
        <v>0.5</v>
      </c>
      <c r="L196">
        <f t="shared" si="72"/>
        <v>0.5</v>
      </c>
      <c r="M196" s="9">
        <f t="shared" si="73"/>
        <v>0</v>
      </c>
      <c r="N196" s="2">
        <f t="shared" si="74"/>
        <v>0</v>
      </c>
      <c r="O196" s="2">
        <f t="shared" si="75"/>
        <v>0</v>
      </c>
      <c r="P196" s="9">
        <f t="shared" si="76"/>
        <v>0</v>
      </c>
      <c r="R196">
        <f t="shared" si="82"/>
        <v>-130</v>
      </c>
    </row>
    <row r="197" spans="1:18" ht="12.75">
      <c r="A197" s="1">
        <f t="shared" si="77"/>
        <v>1.5299999999999953E-06</v>
      </c>
      <c r="B197" s="17">
        <f t="shared" si="66"/>
        <v>458.9999999999986</v>
      </c>
      <c r="C197" s="2">
        <f t="shared" si="67"/>
        <v>1505.9055118110189</v>
      </c>
      <c r="D197" s="3">
        <f t="shared" si="68"/>
        <v>1.5651899999999952</v>
      </c>
      <c r="E197" s="14">
        <f t="shared" si="78"/>
        <v>-163.65120309769017</v>
      </c>
      <c r="F197" s="15">
        <f t="shared" si="69"/>
        <v>0.020770160145444555</v>
      </c>
      <c r="G197">
        <f t="shared" si="79"/>
        <v>0</v>
      </c>
      <c r="H197" s="8">
        <f t="shared" si="80"/>
        <v>0.6464044699999985</v>
      </c>
      <c r="I197" s="6">
        <f t="shared" si="81"/>
        <v>0</v>
      </c>
      <c r="J197" s="4">
        <f t="shared" si="70"/>
        <v>0</v>
      </c>
      <c r="K197">
        <f t="shared" si="71"/>
        <v>0.5</v>
      </c>
      <c r="L197">
        <f t="shared" si="72"/>
        <v>0.5</v>
      </c>
      <c r="M197" s="9">
        <f t="shared" si="73"/>
        <v>0</v>
      </c>
      <c r="N197" s="2">
        <f t="shared" si="74"/>
        <v>0</v>
      </c>
      <c r="O197" s="2">
        <f t="shared" si="75"/>
        <v>0</v>
      </c>
      <c r="P197" s="9">
        <f t="shared" si="76"/>
        <v>0</v>
      </c>
      <c r="R197">
        <f t="shared" si="82"/>
        <v>-130</v>
      </c>
    </row>
    <row r="198" spans="1:13" ht="12.75">
      <c r="A198" s="1"/>
      <c r="C198" s="2"/>
      <c r="D198" s="3"/>
      <c r="E198" s="3"/>
      <c r="F198" s="3"/>
      <c r="M198" s="9"/>
    </row>
    <row r="199" spans="1:6" ht="12.75">
      <c r="A199" s="1"/>
      <c r="C199" s="2"/>
      <c r="D199" s="3"/>
      <c r="E199" s="3"/>
      <c r="F199" s="3"/>
    </row>
    <row r="200" spans="1:6" ht="12.75">
      <c r="A200" s="1"/>
      <c r="C200" s="2"/>
      <c r="D200" s="3"/>
      <c r="E200" s="3"/>
      <c r="F200" s="3"/>
    </row>
    <row r="201" spans="1:6" ht="12.75">
      <c r="A201" s="1"/>
      <c r="C201" s="2"/>
      <c r="D201" s="3"/>
      <c r="E201" s="3"/>
      <c r="F201" s="3"/>
    </row>
    <row r="202" spans="1:6" ht="12.75">
      <c r="A202" s="1"/>
      <c r="C202" s="2"/>
      <c r="D202" s="3"/>
      <c r="E202" s="3"/>
      <c r="F202" s="3"/>
    </row>
    <row r="203" spans="1:6" ht="12.75">
      <c r="A203" s="1"/>
      <c r="C203" s="2"/>
      <c r="D203" s="3"/>
      <c r="E203" s="3"/>
      <c r="F203" s="3"/>
    </row>
    <row r="204" spans="1:6" ht="12.75">
      <c r="A204" s="1"/>
      <c r="C204" s="2"/>
      <c r="D204" s="3"/>
      <c r="E204" s="3"/>
      <c r="F204" s="3"/>
    </row>
    <row r="205" spans="1:6" ht="12.75">
      <c r="A205" s="1"/>
      <c r="C205" s="2"/>
      <c r="D205" s="3"/>
      <c r="E205" s="3"/>
      <c r="F205" s="3"/>
    </row>
    <row r="206" spans="1:6" ht="12.75">
      <c r="A206" s="1"/>
      <c r="C206" s="2"/>
      <c r="D206" s="3"/>
      <c r="E206" s="3"/>
      <c r="F206" s="3"/>
    </row>
    <row r="207" spans="1:6" ht="12.75">
      <c r="A207" s="1"/>
      <c r="C207" s="2"/>
      <c r="D207" s="3"/>
      <c r="E207" s="3"/>
      <c r="F207" s="3"/>
    </row>
    <row r="208" spans="1:6" ht="12.75">
      <c r="A208" s="1"/>
      <c r="C208" s="2"/>
      <c r="D208" s="3"/>
      <c r="E208" s="3"/>
      <c r="F208" s="3"/>
    </row>
    <row r="209" spans="1:6" ht="12.75">
      <c r="A209" s="1"/>
      <c r="C209" s="2"/>
      <c r="D209" s="3"/>
      <c r="E209" s="3"/>
      <c r="F209" s="3"/>
    </row>
    <row r="210" spans="1:6" ht="12.75">
      <c r="A210" s="1"/>
      <c r="C210" s="2"/>
      <c r="D210" s="3"/>
      <c r="E210" s="3"/>
      <c r="F210" s="3"/>
    </row>
    <row r="211" spans="1:6" ht="12.75">
      <c r="A211" s="1"/>
      <c r="C211" s="2"/>
      <c r="D211" s="3"/>
      <c r="E211" s="3"/>
      <c r="F211" s="3"/>
    </row>
    <row r="212" spans="1:6" ht="12.75">
      <c r="A212" s="1"/>
      <c r="C212" s="2"/>
      <c r="D212" s="3"/>
      <c r="E212" s="3"/>
      <c r="F212" s="3"/>
    </row>
    <row r="213" spans="1:6" ht="12.75">
      <c r="A213" s="1"/>
      <c r="C213" s="2"/>
      <c r="D213" s="3"/>
      <c r="E213" s="3"/>
      <c r="F213" s="3"/>
    </row>
    <row r="214" spans="1:6" ht="12.75">
      <c r="A214" s="1"/>
      <c r="C214" s="2"/>
      <c r="D214" s="3"/>
      <c r="E214" s="3"/>
      <c r="F214" s="3"/>
    </row>
    <row r="215" spans="1:6" ht="12.75">
      <c r="A215" s="1"/>
      <c r="C215" s="2"/>
      <c r="D215" s="3"/>
      <c r="E215" s="3"/>
      <c r="F215" s="3"/>
    </row>
    <row r="216" spans="1:6" ht="12.75">
      <c r="A216" s="1"/>
      <c r="C216" s="2"/>
      <c r="D216" s="3"/>
      <c r="E216" s="3"/>
      <c r="F216" s="3"/>
    </row>
    <row r="217" spans="1:6" ht="12.75">
      <c r="A217" s="1"/>
      <c r="C217" s="2"/>
      <c r="D217" s="3"/>
      <c r="E217" s="3"/>
      <c r="F217" s="3"/>
    </row>
    <row r="218" spans="1:6" ht="12.75">
      <c r="A218" s="1"/>
      <c r="C218" s="2"/>
      <c r="D218" s="3"/>
      <c r="E218" s="3"/>
      <c r="F218" s="3"/>
    </row>
    <row r="219" spans="1:6" ht="12.75">
      <c r="A219" s="1"/>
      <c r="C219" s="2"/>
      <c r="D219" s="3"/>
      <c r="E219" s="3"/>
      <c r="F219" s="3"/>
    </row>
    <row r="220" spans="1:6" ht="12.75">
      <c r="A220" s="1"/>
      <c r="C220" s="2"/>
      <c r="D220" s="3"/>
      <c r="E220" s="3"/>
      <c r="F220" s="3"/>
    </row>
    <row r="221" spans="1:6" ht="12.75">
      <c r="A221" s="1"/>
      <c r="C221" s="2"/>
      <c r="D221" s="3"/>
      <c r="E221" s="3"/>
      <c r="F221" s="3"/>
    </row>
    <row r="222" spans="1:6" ht="12.75">
      <c r="A222" s="1"/>
      <c r="C222" s="2"/>
      <c r="D222" s="3"/>
      <c r="E222" s="3"/>
      <c r="F222" s="3"/>
    </row>
    <row r="223" spans="1:6" ht="12.75">
      <c r="A223" s="1"/>
      <c r="C223" s="2"/>
      <c r="D223" s="3"/>
      <c r="E223" s="3"/>
      <c r="F223" s="3"/>
    </row>
    <row r="224" spans="1:6" ht="12.75">
      <c r="A224" s="1"/>
      <c r="C224" s="2"/>
      <c r="D224" s="3"/>
      <c r="E224" s="3"/>
      <c r="F224" s="3"/>
    </row>
    <row r="225" spans="1:6" ht="12.75">
      <c r="A225" s="1"/>
      <c r="C225" s="2"/>
      <c r="D225" s="3"/>
      <c r="E225" s="3"/>
      <c r="F225" s="3"/>
    </row>
    <row r="226" spans="1:6" ht="12.75">
      <c r="A226" s="1"/>
      <c r="C226" s="2"/>
      <c r="D226" s="3"/>
      <c r="E226" s="3"/>
      <c r="F226" s="3"/>
    </row>
    <row r="227" spans="1:6" ht="12.75">
      <c r="A227" s="1"/>
      <c r="C227" s="2"/>
      <c r="D227" s="3"/>
      <c r="E227" s="3"/>
      <c r="F227" s="3"/>
    </row>
    <row r="228" spans="1:6" ht="12.75">
      <c r="A228" s="1"/>
      <c r="C228" s="2"/>
      <c r="D228" s="3"/>
      <c r="E228" s="3"/>
      <c r="F228" s="3"/>
    </row>
    <row r="229" spans="1:6" ht="12.75">
      <c r="A229" s="1"/>
      <c r="C229" s="2"/>
      <c r="D229" s="3"/>
      <c r="E229" s="3"/>
      <c r="F229" s="3"/>
    </row>
    <row r="230" spans="1:6" ht="12.75">
      <c r="A230" s="1"/>
      <c r="C230" s="2"/>
      <c r="D230" s="3"/>
      <c r="E230" s="3"/>
      <c r="F230" s="3"/>
    </row>
    <row r="231" spans="1:6" ht="12.75">
      <c r="A231" s="1"/>
      <c r="C231" s="2"/>
      <c r="D231" s="3"/>
      <c r="E231" s="3"/>
      <c r="F231" s="3"/>
    </row>
    <row r="232" spans="1:6" ht="12.75">
      <c r="A232" s="1"/>
      <c r="C232" s="2"/>
      <c r="D232" s="3"/>
      <c r="E232" s="3"/>
      <c r="F232" s="3"/>
    </row>
    <row r="233" spans="1:6" ht="12.75">
      <c r="A233" s="1"/>
      <c r="C233" s="2"/>
      <c r="D233" s="3"/>
      <c r="E233" s="3"/>
      <c r="F233" s="3"/>
    </row>
    <row r="234" spans="1:6" ht="12.75">
      <c r="A234" s="1"/>
      <c r="C234" s="2"/>
      <c r="D234" s="3"/>
      <c r="E234" s="3"/>
      <c r="F234" s="3"/>
    </row>
    <row r="235" spans="1:6" ht="12.75">
      <c r="A235" s="1"/>
      <c r="C235" s="2"/>
      <c r="D235" s="3"/>
      <c r="E235" s="3"/>
      <c r="F235" s="3"/>
    </row>
    <row r="236" spans="1:6" ht="12.75">
      <c r="A236" s="1"/>
      <c r="C236" s="2"/>
      <c r="D236" s="3"/>
      <c r="E236" s="3"/>
      <c r="F236" s="3"/>
    </row>
    <row r="237" spans="1:6" ht="12.75">
      <c r="A237" s="1"/>
      <c r="C237" s="2"/>
      <c r="D237" s="3"/>
      <c r="E237" s="3"/>
      <c r="F237" s="3"/>
    </row>
    <row r="238" spans="1:6" ht="12.75">
      <c r="A238" s="1"/>
      <c r="C238" s="2"/>
      <c r="D238" s="3"/>
      <c r="E238" s="3"/>
      <c r="F238" s="3"/>
    </row>
    <row r="239" spans="1:6" ht="12.75">
      <c r="A239" s="1"/>
      <c r="C239" s="2"/>
      <c r="D239" s="3"/>
      <c r="E239" s="3"/>
      <c r="F239" s="3"/>
    </row>
    <row r="240" spans="1:6" ht="12.75">
      <c r="A240" s="1"/>
      <c r="C240" s="2"/>
      <c r="D240" s="3"/>
      <c r="E240" s="3"/>
      <c r="F240" s="3"/>
    </row>
    <row r="241" spans="1:6" ht="12.75">
      <c r="A241" s="1"/>
      <c r="C241" s="2"/>
      <c r="D241" s="3"/>
      <c r="E241" s="3"/>
      <c r="F241" s="3"/>
    </row>
    <row r="242" spans="1:6" ht="12.75">
      <c r="A242" s="1"/>
      <c r="C242" s="2"/>
      <c r="D242" s="3"/>
      <c r="E242" s="3"/>
      <c r="F242" s="3"/>
    </row>
    <row r="243" spans="1:6" ht="12.75">
      <c r="A243" s="1"/>
      <c r="C243" s="2"/>
      <c r="D243" s="3"/>
      <c r="E243" s="3"/>
      <c r="F243" s="3"/>
    </row>
    <row r="244" spans="1:6" ht="12.75">
      <c r="A244" s="1"/>
      <c r="C244" s="2"/>
      <c r="D244" s="3"/>
      <c r="E244" s="3"/>
      <c r="F244" s="3"/>
    </row>
    <row r="245" spans="1:6" ht="12.75">
      <c r="A245" s="1"/>
      <c r="C245" s="2"/>
      <c r="D245" s="3"/>
      <c r="E245" s="3"/>
      <c r="F245" s="3"/>
    </row>
    <row r="246" spans="1:6" ht="12.75">
      <c r="A246" s="1"/>
      <c r="C246" s="2"/>
      <c r="D246" s="3"/>
      <c r="E246" s="3"/>
      <c r="F246" s="3"/>
    </row>
    <row r="247" spans="1:6" ht="12.75">
      <c r="A247" s="1"/>
      <c r="C247" s="2"/>
      <c r="D247" s="3"/>
      <c r="E247" s="3"/>
      <c r="F247" s="3"/>
    </row>
  </sheetData>
  <printOptions/>
  <pageMargins left="0.5" right="0.5" top="1.12" bottom="0.89" header="0.17" footer="0.44"/>
  <pageSetup horizontalDpi="600" verticalDpi="600" orientation="landscape" r:id="rId3"/>
  <headerFooter alignWithMargins="0">
    <oddHeader>&amp;L&amp;G
&amp;"Arial,Bold Italic"Your source for quality GNSS Networking Solutions and Design Services, Now!</oddHeader>
    <oddFooter>&amp;LAuthor:_R. Horton
Doc. No.:_15&amp;COrg.:_Mgt.
Rev.:_A&amp;R&amp;D</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GPS Source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cp:lastPrinted>2005-11-03T17:15:26Z</cp:lastPrinted>
  <dcterms:created xsi:type="dcterms:W3CDTF">2005-09-15T21:00:26Z</dcterms:created>
  <dcterms:modified xsi:type="dcterms:W3CDTF">2005-11-03T17:16:50Z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