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930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<sst xmlns="http://schemas.openxmlformats.org/spreadsheetml/2006/main" count="21" uniqueCount="21">
  <si>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Pump rated rpm</t>
  </si>
  <si>
    <t>Pump actual rpm</t>
  </si>
  <si>
    <t>Rated data:</t>
  </si>
  <si>
    <t>gpm</t>
  </si>
  <si>
    <t>ft</t>
  </si>
  <si>
    <t>bhp</t>
  </si>
  <si>
    <t>efficiency</t>
  </si>
  <si>
    <t>Measured head</t>
  </si>
  <si>
    <t>Rough est. gpm</t>
  </si>
  <si>
    <t>Static head</t>
  </si>
  <si>
    <t>Calc. est. gpm</t>
  </si>
  <si>
    <t>Head (ft), base</t>
  </si>
  <si>
    <t>gpm, base</t>
  </si>
  <si>
    <t>efficiency, base</t>
  </si>
  <si>
    <t>bhp, base</t>
  </si>
  <si>
    <t>System head (ft)</t>
  </si>
  <si>
    <t>efficiency, adjusted</t>
  </si>
  <si>
    <t>bhp, adjusted</t>
  </si>
  <si>
    <t>gpm, adjusted</t>
  </si>
  <si>
    <t>Head (ft), adjusted</t>
  </si>
  <si>
    <t>J202, Fusion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</si>
</sst>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8"/>
      <name val="Arial"/>
      <family val="0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Original, and speed adjusted head-capacity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Head (ft), adjusted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Sheet1!$H$4:$H$12</c:f>
              <c:numCache/>
            </c:numRef>
          </c:xVal>
          <c:yVal>
            <c:numRef>
              <c:f>Sheet1!$I$4:$I$12</c:f>
              <c:numCache/>
            </c:numRef>
          </c:yVal>
          <c:smooth val="1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Head (ft), base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Sheet1!$A$4:$A$12</c:f>
              <c:numCache/>
            </c:numRef>
          </c:xVal>
          <c:yVal>
            <c:numRef>
              <c:f>Sheet1!$B$4:$B$12</c:f>
              <c:numCache/>
            </c:numRef>
          </c:yVal>
          <c:smooth val="1"/>
        </c:ser>
        <c:ser>
          <c:idx val="2"/>
          <c:order val="2"/>
          <c:tx>
            <c:strRef>
              <c:f>Sheet1!$M$3</c:f>
              <c:strCache>
                <c:ptCount val="1"/>
                <c:pt idx="0">
                  <c:v>System head (ft)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Sheet1!$H$4:$H$12</c:f>
              <c:numCache/>
            </c:numRef>
          </c:xVal>
          <c:yVal>
            <c:numRef>
              <c:f>Sheet1!$M$4:$M$12</c:f>
              <c:numCache/>
            </c:numRef>
          </c:yVal>
          <c:smooth val="1"/>
        </c:ser>
        <c:axId val="36121065"/>
        <c:axId val="56654130"/>
      </c:scatterChart>
      <c:valAx>
        <c:axId val="3612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56654130"/>
        <c:crosses val="autoZero"/>
        <c:crossBetween val="midCat"/>
        <c:dispUnits/>
      </c:valAx>
      <c:valAx>
        <c:axId val="56654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612106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12</xdr:row>
      <xdr:rowOff>28575</xdr:rowOff>
    </xdr:from>
    <xdr:to>
      <xdr:col>15</xdr:col>
      <xdr:colOff>514350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752600" y="2057400"/>
        <a:ext cx="6734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E7" sqref="E7"/>
    </sheetView>
  </sheetViews>
  <sheetFormatPr defaultColWidth="9.33203125" defaultRowHeight="11.25"/>
  <cols>
    <col min="13" max="13" width="8.83203125" style="0" customWidth="1"/>
  </cols>
  <sheetData>
    <row r="1" ht="11.25">
      <c r="A1" s="2" t="s">
        <v>20</v>
      </c>
    </row>
    <row r="2" spans="1:11" ht="24" customHeight="1">
      <c r="A2" t="s">
        <v>2</v>
      </c>
      <c r="E2" s="8" t="s">
        <v>0</v>
      </c>
      <c r="F2" s="8" t="s">
        <v>1</v>
      </c>
      <c r="H2" s="6"/>
      <c r="I2" s="6"/>
      <c r="J2" s="4"/>
      <c r="K2" s="6"/>
    </row>
    <row r="3" spans="1:13" s="8" customFormat="1" ht="23.25" customHeight="1">
      <c r="A3" s="12" t="s">
        <v>12</v>
      </c>
      <c r="B3" s="12" t="s">
        <v>11</v>
      </c>
      <c r="C3" s="12" t="s">
        <v>13</v>
      </c>
      <c r="D3" s="10" t="s">
        <v>14</v>
      </c>
      <c r="E3" s="13">
        <v>1190</v>
      </c>
      <c r="F3" s="13">
        <v>1187.6</v>
      </c>
      <c r="H3" s="12" t="s">
        <v>18</v>
      </c>
      <c r="I3" s="12" t="s">
        <v>19</v>
      </c>
      <c r="J3" s="12" t="s">
        <v>16</v>
      </c>
      <c r="K3" s="10" t="s">
        <v>17</v>
      </c>
      <c r="M3" s="8" t="s">
        <v>15</v>
      </c>
    </row>
    <row r="4" spans="1:13" ht="11.25">
      <c r="A4" s="3">
        <v>0</v>
      </c>
      <c r="B4" s="3">
        <v>102</v>
      </c>
      <c r="C4" s="5">
        <v>0</v>
      </c>
      <c r="D4" s="5">
        <v>110</v>
      </c>
      <c r="H4" s="7">
        <f>A4*($F$3/$E$3)^1</f>
        <v>0</v>
      </c>
      <c r="I4" s="6">
        <f aca="true" t="shared" si="0" ref="I4:I12">B4*($F$3/$E$3)^2</f>
        <v>101.5889863145258</v>
      </c>
      <c r="J4" s="6">
        <f>C4</f>
        <v>0</v>
      </c>
      <c r="K4" s="6">
        <f>D4*($F$3/$E$3)^3</f>
        <v>109.33579515722847</v>
      </c>
      <c r="M4" s="1">
        <f aca="true" t="shared" si="1" ref="M4:M12">A$20+(((A$17-A$20)/(C$17^2))*(H4^2))</f>
        <v>24</v>
      </c>
    </row>
    <row r="5" spans="1:13" ht="11.25">
      <c r="A5" s="3">
        <v>1000</v>
      </c>
      <c r="B5" s="3">
        <v>97</v>
      </c>
      <c r="C5" s="5">
        <v>25</v>
      </c>
      <c r="D5" s="6">
        <f aca="true" t="shared" si="2" ref="D5:D12">A5*B5/(C5*39.6)</f>
        <v>97.97979797979798</v>
      </c>
      <c r="H5" s="7">
        <f aca="true" t="shared" si="3" ref="H5:H12">A5*($F$3/$E$3)^1</f>
        <v>997.9831932773109</v>
      </c>
      <c r="I5" s="6">
        <f t="shared" si="0"/>
        <v>96.6091340442059</v>
      </c>
      <c r="J5" s="6">
        <f aca="true" t="shared" si="4" ref="J5:J12">C5</f>
        <v>25</v>
      </c>
      <c r="K5" s="6">
        <f aca="true" t="shared" si="5" ref="K5:K12">D5*($F$3/$E$3)^3</f>
        <v>97.38817383150746</v>
      </c>
      <c r="M5" s="1">
        <f t="shared" si="1"/>
        <v>24.799175192136587</v>
      </c>
    </row>
    <row r="6" spans="1:13" ht="11.25">
      <c r="A6" s="3">
        <v>2000</v>
      </c>
      <c r="B6" s="3">
        <v>96</v>
      </c>
      <c r="C6" s="5">
        <v>46</v>
      </c>
      <c r="D6" s="6">
        <f t="shared" si="2"/>
        <v>105.40184453227931</v>
      </c>
      <c r="H6" s="7">
        <f t="shared" si="3"/>
        <v>1995.9663865546217</v>
      </c>
      <c r="I6" s="6">
        <f t="shared" si="0"/>
        <v>95.61316359014194</v>
      </c>
      <c r="J6" s="6">
        <f t="shared" si="4"/>
        <v>46</v>
      </c>
      <c r="K6" s="6">
        <f t="shared" si="5"/>
        <v>104.76540439068484</v>
      </c>
      <c r="M6" s="1">
        <f t="shared" si="1"/>
        <v>27.196700768546343</v>
      </c>
    </row>
    <row r="7" spans="1:13" ht="11.25">
      <c r="A7" s="3">
        <v>3000</v>
      </c>
      <c r="B7" s="3">
        <v>92.5</v>
      </c>
      <c r="C7" s="5">
        <v>64</v>
      </c>
      <c r="D7" s="6">
        <f t="shared" si="2"/>
        <v>109.4933712121212</v>
      </c>
      <c r="H7" s="7">
        <f t="shared" si="3"/>
        <v>2993.9495798319326</v>
      </c>
      <c r="I7" s="6">
        <f t="shared" si="0"/>
        <v>92.12726700091801</v>
      </c>
      <c r="J7" s="6">
        <f t="shared" si="4"/>
        <v>64</v>
      </c>
      <c r="K7" s="6">
        <f t="shared" si="5"/>
        <v>108.83222550838964</v>
      </c>
      <c r="M7" s="1">
        <f t="shared" si="1"/>
        <v>31.192576729229273</v>
      </c>
    </row>
    <row r="8" spans="1:13" ht="11.25">
      <c r="A8" s="3">
        <v>4000</v>
      </c>
      <c r="B8" s="3">
        <v>86</v>
      </c>
      <c r="C8" s="5">
        <v>77</v>
      </c>
      <c r="D8" s="6">
        <f t="shared" si="2"/>
        <v>112.81647645284008</v>
      </c>
      <c r="H8" s="7">
        <f t="shared" si="3"/>
        <v>3991.9327731092435</v>
      </c>
      <c r="I8" s="6">
        <f t="shared" si="0"/>
        <v>85.65345904950215</v>
      </c>
      <c r="J8" s="6">
        <f t="shared" si="4"/>
        <v>77</v>
      </c>
      <c r="K8" s="6">
        <f t="shared" si="5"/>
        <v>112.13526508916374</v>
      </c>
      <c r="M8" s="1">
        <f t="shared" si="1"/>
        <v>36.78680307418537</v>
      </c>
    </row>
    <row r="9" spans="1:13" ht="11.25">
      <c r="A9" s="3">
        <v>5000</v>
      </c>
      <c r="B9" s="3">
        <v>76</v>
      </c>
      <c r="C9" s="5">
        <v>84</v>
      </c>
      <c r="D9" s="6">
        <f t="shared" si="2"/>
        <v>114.23761423761424</v>
      </c>
      <c r="H9" s="7">
        <f t="shared" si="3"/>
        <v>4989.915966386555</v>
      </c>
      <c r="I9" s="6">
        <f t="shared" si="0"/>
        <v>75.69375450886236</v>
      </c>
      <c r="J9" s="6">
        <f t="shared" si="4"/>
        <v>84</v>
      </c>
      <c r="K9" s="6">
        <f t="shared" si="5"/>
        <v>113.54782172303888</v>
      </c>
      <c r="M9" s="1">
        <f t="shared" si="1"/>
        <v>43.979379803414645</v>
      </c>
    </row>
    <row r="10" spans="1:13" ht="11.25">
      <c r="A10" s="3">
        <v>6000</v>
      </c>
      <c r="B10" s="3">
        <v>64.5</v>
      </c>
      <c r="C10" s="5">
        <v>86</v>
      </c>
      <c r="D10" s="6">
        <f t="shared" si="2"/>
        <v>113.63636363636364</v>
      </c>
      <c r="H10" s="7">
        <f t="shared" si="3"/>
        <v>5987.899159663865</v>
      </c>
      <c r="I10" s="6">
        <f t="shared" si="0"/>
        <v>64.24009428712661</v>
      </c>
      <c r="J10" s="6">
        <f t="shared" si="4"/>
        <v>86</v>
      </c>
      <c r="K10" s="6">
        <f t="shared" si="5"/>
        <v>112.9502016087071</v>
      </c>
      <c r="M10" s="1">
        <f t="shared" si="1"/>
        <v>52.770306916917086</v>
      </c>
    </row>
    <row r="11" spans="1:13" ht="11.25">
      <c r="A11" s="3">
        <v>7000</v>
      </c>
      <c r="B11" s="3">
        <v>51.2</v>
      </c>
      <c r="C11" s="5">
        <v>83.5</v>
      </c>
      <c r="D11" s="6">
        <f t="shared" si="2"/>
        <v>108.38928204197666</v>
      </c>
      <c r="H11" s="7">
        <f t="shared" si="3"/>
        <v>6985.882352941177</v>
      </c>
      <c r="I11" s="6">
        <f t="shared" si="0"/>
        <v>50.9936872480757</v>
      </c>
      <c r="J11" s="6">
        <f t="shared" si="4"/>
        <v>83.5</v>
      </c>
      <c r="K11" s="6">
        <f t="shared" si="5"/>
        <v>107.73480307800565</v>
      </c>
      <c r="M11" s="1">
        <f t="shared" si="1"/>
        <v>63.15958441469271</v>
      </c>
    </row>
    <row r="12" spans="1:13" ht="11.25">
      <c r="A12" s="3">
        <v>8000</v>
      </c>
      <c r="B12" s="3">
        <v>35</v>
      </c>
      <c r="C12" s="5">
        <v>70</v>
      </c>
      <c r="D12" s="6">
        <f t="shared" si="2"/>
        <v>101.01010101010101</v>
      </c>
      <c r="H12" s="7">
        <f t="shared" si="3"/>
        <v>7983.865546218487</v>
      </c>
      <c r="I12" s="6">
        <f t="shared" si="0"/>
        <v>34.85896589223925</v>
      </c>
      <c r="J12" s="6">
        <f t="shared" si="4"/>
        <v>70</v>
      </c>
      <c r="K12" s="6">
        <f t="shared" si="5"/>
        <v>100.40017920773964</v>
      </c>
      <c r="M12" s="1">
        <f t="shared" si="1"/>
        <v>75.14721229674149</v>
      </c>
    </row>
    <row r="14" spans="8:11" ht="11.25">
      <c r="H14" s="6"/>
      <c r="I14" s="6"/>
      <c r="J14" s="4"/>
      <c r="K14" s="6"/>
    </row>
    <row r="15" spans="8:11" ht="11.25">
      <c r="H15" s="6"/>
      <c r="I15" s="6"/>
      <c r="J15" s="4"/>
      <c r="K15" s="6"/>
    </row>
    <row r="16" spans="1:11" s="8" customFormat="1" ht="22.5">
      <c r="A16" s="8" t="s">
        <v>7</v>
      </c>
      <c r="B16" s="8" t="s">
        <v>8</v>
      </c>
      <c r="C16" s="8" t="s">
        <v>10</v>
      </c>
      <c r="H16" s="9"/>
      <c r="I16" s="9"/>
      <c r="J16" s="10"/>
      <c r="K16" s="9"/>
    </row>
    <row r="17" spans="1:4" ht="11.25">
      <c r="A17" s="2">
        <v>57.7</v>
      </c>
      <c r="B17" s="2">
        <v>6400</v>
      </c>
      <c r="C17" s="11">
        <f>VLOOKUP(B17,H3:I12,1)+(((A17-VLOOKUP(B17,Sheet2!B1:F10,2))/((VLOOKUP((1+VLOOKUP(B17,Sheet2!B1:F10,5)),Sheet2!A1:E10,3))-VLOOKUP(B17,Sheet2!B1:F10,2)))*((VLOOKUP((1+VLOOKUP(B17,Sheet2!B1:F10,5)),Sheet2!A1:E10,2))-VLOOKUP(B17,Sheet2!B1:F10,1)))</f>
        <v>6480.629313716941</v>
      </c>
      <c r="D17" s="11"/>
    </row>
    <row r="18" spans="8:11" ht="11.25">
      <c r="H18" s="6"/>
      <c r="I18" s="6"/>
      <c r="J18" s="4"/>
      <c r="K18" s="6"/>
    </row>
    <row r="19" spans="1:11" ht="11.25">
      <c r="A19" t="s">
        <v>9</v>
      </c>
      <c r="H19" s="6"/>
      <c r="I19" s="6"/>
      <c r="J19" s="4"/>
      <c r="K19" s="6"/>
    </row>
    <row r="20" ht="11.25">
      <c r="A20" s="2">
        <v>24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:IV11"/>
    </sheetView>
  </sheetViews>
  <sheetFormatPr defaultColWidth="9.33203125" defaultRowHeight="11.25"/>
  <sheetData>
    <row r="1" spans="2:5" ht="11.25">
      <c r="B1" s="6" t="s">
        <v>3</v>
      </c>
      <c r="C1" s="6" t="s">
        <v>4</v>
      </c>
      <c r="D1" s="4" t="s">
        <v>6</v>
      </c>
      <c r="E1" s="6" t="s">
        <v>5</v>
      </c>
    </row>
    <row r="2" spans="1:6" ht="11.25">
      <c r="A2">
        <v>1</v>
      </c>
      <c r="B2">
        <f>Sheet1!H4</f>
        <v>0</v>
      </c>
      <c r="C2">
        <f>Sheet1!I4</f>
        <v>101.5889863145258</v>
      </c>
      <c r="D2">
        <f>Sheet1!J4</f>
        <v>0</v>
      </c>
      <c r="E2">
        <f>Sheet1!K4</f>
        <v>109.33579515722847</v>
      </c>
      <c r="F2">
        <v>1</v>
      </c>
    </row>
    <row r="3" spans="1:6" ht="11.25">
      <c r="A3">
        <v>2</v>
      </c>
      <c r="B3">
        <f>Sheet1!H5</f>
        <v>997.9831932773109</v>
      </c>
      <c r="C3">
        <f>Sheet1!I5</f>
        <v>96.6091340442059</v>
      </c>
      <c r="D3">
        <f>Sheet1!J5</f>
        <v>25</v>
      </c>
      <c r="E3">
        <f>Sheet1!K5</f>
        <v>97.38817383150746</v>
      </c>
      <c r="F3">
        <v>2</v>
      </c>
    </row>
    <row r="4" spans="1:6" ht="11.25">
      <c r="A4">
        <v>3</v>
      </c>
      <c r="B4">
        <f>Sheet1!H6</f>
        <v>1995.9663865546217</v>
      </c>
      <c r="C4">
        <f>Sheet1!I6</f>
        <v>95.61316359014194</v>
      </c>
      <c r="D4">
        <f>Sheet1!J6</f>
        <v>46</v>
      </c>
      <c r="E4">
        <f>Sheet1!K6</f>
        <v>104.76540439068484</v>
      </c>
      <c r="F4">
        <v>3</v>
      </c>
    </row>
    <row r="5" spans="1:6" ht="11.25">
      <c r="A5">
        <v>4</v>
      </c>
      <c r="B5">
        <f>Sheet1!H7</f>
        <v>2993.9495798319326</v>
      </c>
      <c r="C5">
        <f>Sheet1!I7</f>
        <v>92.12726700091801</v>
      </c>
      <c r="D5">
        <f>Sheet1!J7</f>
        <v>64</v>
      </c>
      <c r="E5">
        <f>Sheet1!K7</f>
        <v>108.83222550838964</v>
      </c>
      <c r="F5">
        <v>4</v>
      </c>
    </row>
    <row r="6" spans="1:6" ht="11.25">
      <c r="A6">
        <v>5</v>
      </c>
      <c r="B6">
        <f>Sheet1!H8</f>
        <v>3991.9327731092435</v>
      </c>
      <c r="C6">
        <f>Sheet1!I8</f>
        <v>85.65345904950215</v>
      </c>
      <c r="D6">
        <f>Sheet1!J8</f>
        <v>77</v>
      </c>
      <c r="E6">
        <f>Sheet1!K8</f>
        <v>112.13526508916374</v>
      </c>
      <c r="F6">
        <v>5</v>
      </c>
    </row>
    <row r="7" spans="1:6" ht="11.25">
      <c r="A7">
        <v>6</v>
      </c>
      <c r="B7">
        <f>Sheet1!H9</f>
        <v>4989.915966386555</v>
      </c>
      <c r="C7">
        <f>Sheet1!I9</f>
        <v>75.69375450886236</v>
      </c>
      <c r="D7">
        <f>Sheet1!J9</f>
        <v>84</v>
      </c>
      <c r="E7">
        <f>Sheet1!K9</f>
        <v>113.54782172303888</v>
      </c>
      <c r="F7">
        <v>6</v>
      </c>
    </row>
    <row r="8" spans="1:6" ht="11.25">
      <c r="A8">
        <v>7</v>
      </c>
      <c r="B8">
        <f>Sheet1!H10</f>
        <v>5987.899159663865</v>
      </c>
      <c r="C8">
        <f>Sheet1!I10</f>
        <v>64.24009428712661</v>
      </c>
      <c r="D8">
        <f>Sheet1!J10</f>
        <v>86</v>
      </c>
      <c r="E8">
        <f>Sheet1!K10</f>
        <v>112.9502016087071</v>
      </c>
      <c r="F8">
        <v>7</v>
      </c>
    </row>
    <row r="9" spans="1:6" ht="11.25">
      <c r="A9">
        <v>8</v>
      </c>
      <c r="B9">
        <f>Sheet1!H11</f>
        <v>6985.882352941177</v>
      </c>
      <c r="C9">
        <f>Sheet1!I11</f>
        <v>50.9936872480757</v>
      </c>
      <c r="D9">
        <f>Sheet1!J11</f>
        <v>83.5</v>
      </c>
      <c r="E9">
        <f>Sheet1!K11</f>
        <v>107.73480307800565</v>
      </c>
      <c r="F9">
        <v>8</v>
      </c>
    </row>
    <row r="10" spans="1:6" ht="11.25">
      <c r="A10">
        <v>9</v>
      </c>
      <c r="B10">
        <f>Sheet1!H12</f>
        <v>7983.865546218487</v>
      </c>
      <c r="C10">
        <f>Sheet1!I12</f>
        <v>34.85896589223925</v>
      </c>
      <c r="D10">
        <f>Sheet1!J12</f>
        <v>70</v>
      </c>
      <c r="E10">
        <f>Sheet1!K12</f>
        <v>100.40017920773964</v>
      </c>
      <c r="F10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Casada</dc:creator>
  <cp:keywords/>
  <dc:description/>
  <cp:lastModifiedBy>Don Casada</cp:lastModifiedBy>
  <cp:lastPrinted>1999-07-09T00:56:12Z</cp:lastPrinted>
  <dcterms:created xsi:type="dcterms:W3CDTF">1999-07-08T22:52:51Z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