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10" windowWidth="10830" windowHeight="6375" tabRatio="930" activeTab="0"/>
  </bookViews>
  <sheets>
    <sheet name="A. Organization Chart" sheetId="1" r:id="rId1"/>
    <sheet name="B. Summary of Requirements " sheetId="2" r:id="rId2"/>
    <sheet name="C. Increases Offsets" sheetId="3" r:id="rId3"/>
    <sheet name="D. Strategic Goals &amp; Objectives" sheetId="4" r:id="rId4"/>
    <sheet name="E. ATB Justification" sheetId="5" r:id="rId5"/>
    <sheet name="F. 2007 Crosswalk" sheetId="6" r:id="rId6"/>
    <sheet name="G. 2008 Crosswalk" sheetId="7" r:id="rId7"/>
    <sheet name="H. Reimbursible Resources" sheetId="8" r:id="rId8"/>
    <sheet name="I. Permanent Positions" sheetId="9" r:id="rId9"/>
    <sheet name="J. Financial Analysis" sheetId="10" r:id="rId10"/>
    <sheet name="K. Summary by Grade" sheetId="11" r:id="rId11"/>
    <sheet name="L. Summary by Object Class" sheetId="12" r:id="rId12"/>
    <sheet name="M. Studies" sheetId="13" r:id="rId13"/>
    <sheet name="N-1. Foreign Agent" sheetId="14" r:id="rId14"/>
    <sheet name="N-2. Domestic Attorney" sheetId="15" r:id="rId15"/>
    <sheet name="N-3. Domestic Agent" sheetId="16" r:id="rId16"/>
    <sheet name="N-4. Domestic Prof Sup" sheetId="17" r:id="rId17"/>
    <sheet name="N-5. Domestic Clerical" sheetId="18" r:id="rId18"/>
    <sheet name="O. Overseas" sheetId="19" r:id="rId19"/>
    <sheet name="(V) Aircraft" sheetId="20" r:id="rId20"/>
  </sheets>
  <externalReferences>
    <externalReference r:id="rId23"/>
    <externalReference r:id="rId24"/>
    <externalReference r:id="rId25"/>
    <externalReference r:id="rId26"/>
    <externalReference r:id="rId27"/>
  </externalReferences>
  <definedNames>
    <definedName name="ATTORNEYSUPP" localSheetId="1">#REF!</definedName>
    <definedName name="ATTORNEYSUPP">#REF!</definedName>
    <definedName name="DL" localSheetId="1">'B. Summary of Requirements '!$A$3:$AG$63</definedName>
    <definedName name="DL">#REF!</definedName>
    <definedName name="EXECSUPP" localSheetId="19">'[4](C) Sum of Req  '!#REF!</definedName>
    <definedName name="EXECSUPP" localSheetId="1">'B. Summary of Requirements '!#REF!</definedName>
    <definedName name="EXECSUPP" localSheetId="9">'[3]Sum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 localSheetId="19">'[4](C) Sum of Req  '!#REF!</definedName>
    <definedName name="GAROLLUP" localSheetId="1">'B. Summary of Requirements '!#REF!</definedName>
    <definedName name="GAROLLUP" localSheetId="7">'[2]SumReq'!#REF!</definedName>
    <definedName name="GAROLLUP" localSheetId="9">'[3]Sum of Req'!#REF!</definedName>
    <definedName name="GAROLLUP">#REF!</definedName>
    <definedName name="hlhl0" localSheetId="4">'E. ATB Justification'!#REF!</definedName>
    <definedName name="INTEL" localSheetId="19">'[4](C) Sum of Req  '!#REF!</definedName>
    <definedName name="INTEL" localSheetId="1">'B. Summary of Requirements '!#REF!</definedName>
    <definedName name="INTEL" localSheetId="9">'[3]Sum of Req'!#REF!</definedName>
    <definedName name="INTEL">#REF!</definedName>
    <definedName name="JMD" localSheetId="19">'[4](C) Sum of Req  '!#REF!</definedName>
    <definedName name="JMD" localSheetId="1">'B. Summary of Requirements '!#REF!</definedName>
    <definedName name="JMD" localSheetId="9">'[3]Sum of Req'!#REF!</definedName>
    <definedName name="JMD">#REF!</definedName>
    <definedName name="OLE_LINK7" localSheetId="4">'E. ATB Justification'!#REF!</definedName>
    <definedName name="PART">#REF!</definedName>
    <definedName name="POSBYCAT" localSheetId="19">'[5](K) Summ Atty Agt'!#REF!</definedName>
    <definedName name="POSBYCAT" localSheetId="1">#REF!</definedName>
    <definedName name="POSBYCAT" localSheetId="9">'[3]Summ Atty Agt'!#REF!</definedName>
    <definedName name="POSBYCAT">#REF!</definedName>
    <definedName name="_xlnm.Print_Area" localSheetId="19">'(V) Aircraft'!$A$1:$M$38</definedName>
    <definedName name="_xlnm.Print_Area" localSheetId="0">'A. Organization Chart'!$A$1:$N$29</definedName>
    <definedName name="_xlnm.Print_Area" localSheetId="1">'B. Summary of Requirements '!$A$1:$AC$88</definedName>
    <definedName name="_xlnm.Print_Area" localSheetId="2">'C. Increases Offsets'!$A$1:$S$23</definedName>
    <definedName name="_xlnm.Print_Area" localSheetId="3">'D. Strategic Goals &amp; Objectives'!$A$1:$Q$48</definedName>
    <definedName name="_xlnm.Print_Area" localSheetId="4">'E. ATB Justification'!$A$1:$N$104</definedName>
    <definedName name="_xlnm.Print_Area" localSheetId="5">'F. 2007 Crosswalk'!$A$1:$T$35</definedName>
    <definedName name="_xlnm.Print_Area" localSheetId="6">'G. 2008 Crosswalk'!$A$1:$E$3</definedName>
    <definedName name="_xlnm.Print_Area" localSheetId="7">'H. Reimbursible Resources'!$A$1:$O$21</definedName>
    <definedName name="_xlnm.Print_Area" localSheetId="8">'I. Permanent Positions'!$A$1:$M$35</definedName>
    <definedName name="_xlnm.Print_Area" localSheetId="9">'J. Financial Analysis'!$A$1:$AC$43</definedName>
    <definedName name="_xlnm.Print_Area" localSheetId="10">'K. Summary by Grade'!$B$1:$K$36</definedName>
    <definedName name="_xlnm.Print_Area" localSheetId="11">'L. Summary by Object Class'!$A$1:$P$35</definedName>
    <definedName name="_xlnm.Print_Area" localSheetId="12">'M. Studies'!$A$1:$H$3</definedName>
    <definedName name="_xlnm.Print_Area" localSheetId="13">'N-1. Foreign Agent'!$A$1:$K$77</definedName>
    <definedName name="_xlnm.Print_Area" localSheetId="14">'N-2. Domestic Attorney'!$A$1:$I$53</definedName>
    <definedName name="_xlnm.Print_Area" localSheetId="15">'N-3. Domestic Agent'!$A$1:$K$68</definedName>
    <definedName name="_xlnm.Print_Area" localSheetId="16">'N-4. Domestic Prof Sup'!$A$1:$K$52</definedName>
    <definedName name="_xlnm.Print_Area" localSheetId="17">'N-5. Domestic Clerical'!$A$1:$I$52</definedName>
    <definedName name="_xlnm.Print_Area" localSheetId="18">'O. Overseas'!$A$1:$M$62</definedName>
    <definedName name="_xlnm.Print_Titles" localSheetId="13">'N-1. Foreign Agent'!$1:$13</definedName>
    <definedName name="_xlnm.Print_Titles" localSheetId="14">'N-2. Domestic Attorney'!$1:$13</definedName>
    <definedName name="_xlnm.Print_Titles" localSheetId="15">'N-3. Domestic Agent'!$1:$13</definedName>
    <definedName name="_xlnm.Print_Titles" localSheetId="16">'N-4. Domestic Prof Sup'!$1:$13</definedName>
    <definedName name="_xlnm.Print_Titles" localSheetId="17">'N-5. Domestic Clerical'!$1:$13</definedName>
    <definedName name="REIMPRO" localSheetId="7">'H. Reimbursible Resources'!$A$1:$O$23</definedName>
    <definedName name="REIMPRO">#REF!</definedName>
    <definedName name="REIMSOR" localSheetId="7">'H. Reimbursible Resources'!#REF!</definedName>
    <definedName name="REIMSOR">#REF!</definedName>
  </definedNames>
  <calcPr fullCalcOnLoad="1"/>
</workbook>
</file>

<file path=xl/comments14.xml><?xml version="1.0" encoding="utf-8"?>
<comments xmlns="http://schemas.openxmlformats.org/spreadsheetml/2006/main">
  <authors>
    <author>Nicholas D. Sterganos</author>
    <author>matsatt</author>
  </authors>
  <commentList>
    <comment ref="C12" authorId="0">
      <text>
        <r>
          <rPr>
            <sz val="8"/>
            <rFont val="Tahoma"/>
            <family val="0"/>
          </rPr>
          <t xml:space="preserve">Entry-Level, could be other than 9/1, which is shown here
</t>
        </r>
      </text>
    </comment>
    <comment ref="G12" authorId="0">
      <text>
        <r>
          <rPr>
            <sz val="8"/>
            <rFont val="Tahoma"/>
            <family val="0"/>
          </rPr>
          <t xml:space="preserve">Annualization + Non-Recurring
</t>
        </r>
      </text>
    </comment>
    <comment ref="H12" authorId="0">
      <text>
        <r>
          <rPr>
            <sz val="8"/>
            <rFont val="Tahoma"/>
            <family val="0"/>
          </rPr>
          <t>1st year Lapsed at 50% + Adjustments to Base, 1 GS level grade increase</t>
        </r>
      </text>
    </comment>
    <comment ref="J12" authorId="1">
      <text>
        <r>
          <rPr>
            <sz val="8"/>
            <rFont val="Tahoma"/>
            <family val="0"/>
          </rPr>
          <t>Journeyman grade</t>
        </r>
      </text>
    </comment>
  </commentList>
</comments>
</file>

<file path=xl/comments15.xml><?xml version="1.0" encoding="utf-8"?>
<comments xmlns="http://schemas.openxmlformats.org/spreadsheetml/2006/main">
  <authors>
    <author>Nicholas D. Sterganos</author>
  </authors>
  <commentList>
    <comment ref="C12" authorId="0">
      <text>
        <r>
          <rPr>
            <sz val="8"/>
            <rFont val="Tahoma"/>
            <family val="0"/>
          </rPr>
          <t xml:space="preserve">Average Entry-Level
</t>
        </r>
      </text>
    </comment>
    <comment ref="G12" authorId="0">
      <text>
        <r>
          <rPr>
            <sz val="8"/>
            <rFont val="Tahoma"/>
            <family val="0"/>
          </rPr>
          <t xml:space="preserve">Annualization + Non-Recurring 
</t>
        </r>
      </text>
    </comment>
    <comment ref="H12" authorId="0">
      <text>
        <r>
          <rPr>
            <sz val="8"/>
            <rFont val="Tahoma"/>
            <family val="0"/>
          </rPr>
          <t>1st year Lapsed at 50% + Adjustments to Base, Journeyman grade</t>
        </r>
      </text>
    </comment>
  </commentList>
</comments>
</file>

<file path=xl/comments16.xml><?xml version="1.0" encoding="utf-8"?>
<comments xmlns="http://schemas.openxmlformats.org/spreadsheetml/2006/main">
  <authors>
    <author>Nicholas D. Sterganos</author>
    <author>matsatt</author>
  </authors>
  <commentList>
    <comment ref="G12" authorId="0">
      <text>
        <r>
          <rPr>
            <sz val="8"/>
            <rFont val="Tahoma"/>
            <family val="0"/>
          </rPr>
          <t xml:space="preserve">Annualization + Non-Recurring 
</t>
        </r>
      </text>
    </comment>
    <comment ref="H12" authorId="0">
      <text>
        <r>
          <rPr>
            <sz val="8"/>
            <rFont val="Tahoma"/>
            <family val="0"/>
          </rPr>
          <t>1st year Lapsed at 50% + Adjustments to Base, 1 GS level grade increase</t>
        </r>
      </text>
    </comment>
    <comment ref="C12" authorId="0">
      <text>
        <r>
          <rPr>
            <sz val="8"/>
            <rFont val="Tahoma"/>
            <family val="0"/>
          </rPr>
          <t xml:space="preserve">Entry-Level, could be other than 9/1, which is shown here
</t>
        </r>
      </text>
    </comment>
    <comment ref="J12" authorId="1">
      <text>
        <r>
          <rPr>
            <sz val="8"/>
            <rFont val="Tahoma"/>
            <family val="0"/>
          </rPr>
          <t>Journeyman grade</t>
        </r>
      </text>
    </comment>
  </commentList>
</comments>
</file>

<file path=xl/comments17.xml><?xml version="1.0" encoding="utf-8"?>
<comments xmlns="http://schemas.openxmlformats.org/spreadsheetml/2006/main">
  <authors>
    <author>Nicholas D. Sterganos</author>
    <author>matsatt</author>
  </authors>
  <commentList>
    <comment ref="C12" authorId="0">
      <text>
        <r>
          <rPr>
            <sz val="8"/>
            <rFont val="Tahoma"/>
            <family val="0"/>
          </rPr>
          <t xml:space="preserve">Entry-Level
</t>
        </r>
      </text>
    </comment>
    <comment ref="G12" authorId="0">
      <text>
        <r>
          <rPr>
            <sz val="8"/>
            <rFont val="Tahoma"/>
            <family val="0"/>
          </rPr>
          <t xml:space="preserve">Annualization + Non-Recurring 
</t>
        </r>
      </text>
    </comment>
    <comment ref="H12" authorId="0">
      <text>
        <r>
          <rPr>
            <sz val="8"/>
            <rFont val="Tahoma"/>
            <family val="0"/>
          </rPr>
          <t>1st year Lapsed at 50% + Adjustments to Base, 1 GS level grade increase</t>
        </r>
      </text>
    </comment>
    <comment ref="J12" authorId="1">
      <text>
        <r>
          <rPr>
            <sz val="8"/>
            <rFont val="Tahoma"/>
            <family val="0"/>
          </rPr>
          <t xml:space="preserve">Journeyman grade
</t>
        </r>
      </text>
    </comment>
  </commentList>
</comments>
</file>

<file path=xl/comments18.xml><?xml version="1.0" encoding="utf-8"?>
<comments xmlns="http://schemas.openxmlformats.org/spreadsheetml/2006/main">
  <authors>
    <author>Nicholas D. Sterganos</author>
  </authors>
  <commentList>
    <comment ref="C12" authorId="0">
      <text>
        <r>
          <rPr>
            <sz val="8"/>
            <rFont val="Tahoma"/>
            <family val="0"/>
          </rPr>
          <t xml:space="preserve">Entry-Level
</t>
        </r>
      </text>
    </comment>
    <comment ref="G12" authorId="0">
      <text>
        <r>
          <rPr>
            <sz val="8"/>
            <rFont val="Tahoma"/>
            <family val="0"/>
          </rPr>
          <t xml:space="preserve">Annualization + Non-Recurring
</t>
        </r>
      </text>
    </comment>
    <comment ref="H12" authorId="0">
      <text>
        <r>
          <rPr>
            <sz val="8"/>
            <rFont val="Tahoma"/>
            <family val="0"/>
          </rPr>
          <t>1st year Lapsed at 50% + Adjustments to Base</t>
        </r>
      </text>
    </comment>
  </commentList>
</comments>
</file>

<file path=xl/comments2.xml><?xml version="1.0" encoding="utf-8"?>
<comments xmlns="http://schemas.openxmlformats.org/spreadsheetml/2006/main">
  <authors>
    <author>cstewart</author>
  </authors>
  <commentList>
    <comment ref="AC13" authorId="0">
      <text>
        <r>
          <rPr>
            <b/>
            <sz val="8"/>
            <rFont val="Tahoma"/>
            <family val="0"/>
          </rPr>
          <t>cstewart:</t>
        </r>
        <r>
          <rPr>
            <sz val="8"/>
            <rFont val="Tahoma"/>
            <family val="0"/>
          </rPr>
          <t xml:space="preserve">
Source:  SF-133, Line 13
</t>
        </r>
      </text>
    </comment>
  </commentList>
</comments>
</file>

<file path=xl/comments6.xml><?xml version="1.0" encoding="utf-8"?>
<comments xmlns="http://schemas.openxmlformats.org/spreadsheetml/2006/main">
  <authors>
    <author>cstewart</author>
  </authors>
  <commentList>
    <comment ref="E15" authorId="0">
      <text>
        <r>
          <rPr>
            <b/>
            <sz val="8"/>
            <rFont val="Tahoma"/>
            <family val="0"/>
          </rPr>
          <t>cstewart:</t>
        </r>
        <r>
          <rPr>
            <sz val="8"/>
            <rFont val="Tahoma"/>
            <family val="0"/>
          </rPr>
          <t xml:space="preserve">
Source:  SF-133 - Collections less Changes in Rec's &amp; Pay's</t>
        </r>
      </text>
    </comment>
    <comment ref="Q15" authorId="0">
      <text>
        <r>
          <rPr>
            <b/>
            <sz val="8"/>
            <rFont val="Tahoma"/>
            <family val="0"/>
          </rPr>
          <t xml:space="preserve">cstewart:  Source:  Unobligated Balance 01 Oct plus recoveries
</t>
        </r>
      </text>
    </comment>
  </commentList>
</comments>
</file>

<file path=xl/sharedStrings.xml><?xml version="1.0" encoding="utf-8"?>
<sst xmlns="http://schemas.openxmlformats.org/spreadsheetml/2006/main" count="2149" uniqueCount="620">
  <si>
    <r>
      <t>General Price Level (GPL):</t>
    </r>
    <r>
      <rPr>
        <sz val="9"/>
        <color indexed="8"/>
        <rFont val="Times New Roman"/>
        <family val="1"/>
      </rPr>
      <t xml:space="preserve">  apply the most recent GPL inflation (2.5 percent) factor to FY 2008 estimate to cover the increase due to inflations.  The increase is $___________.</t>
    </r>
  </si>
  <si>
    <t xml:space="preserve">Justify all Adjustments to Base.  Include enough information to allow the reader to determine how you arrived at the number you are requesting.  </t>
  </si>
  <si>
    <r>
      <t xml:space="preserve">GLQ is a mandatory program managed by the Department of State (DOS) and provides government employees stationed overseas with housing and utilities.  DOS exercises authority for leases and control of the GLQs and negotiates the lease for components. </t>
    </r>
    <r>
      <rPr>
        <sz val="9"/>
        <color indexed="8"/>
        <rFont val="Times New Roman"/>
        <family val="1"/>
      </rPr>
      <t xml:space="preserve">$xxx,xxx, reflects the change in cost to support existing staffing levels.  </t>
    </r>
  </si>
  <si>
    <t>Living Quarter Allowance - object class 12.1</t>
  </si>
  <si>
    <r>
      <t xml:space="preserve">The living quarters allowance (LQA) is an allowance granted an employee for the annual cost of adequate living quarters for the employee and the employee's family at a foreign post.  The rates are designed to cover the average costs of rent, heat, light, fuel, gas, electricity, water, local taxes, and insurance paid by the employee.  Employees who receive GLQ do not receive LQA and vice versa.  </t>
    </r>
    <r>
      <rPr>
        <sz val="9"/>
        <color indexed="8"/>
        <rFont val="Times New Roman"/>
        <family val="1"/>
      </rPr>
      <t xml:space="preserve">$xxx,xxx, reflects the change in cost to support existing staffing levels.  </t>
    </r>
  </si>
  <si>
    <t>2007 Operating Level</t>
  </si>
  <si>
    <t>2008 Operating Level</t>
  </si>
  <si>
    <t>Changes to Operating Level</t>
  </si>
  <si>
    <t>Southwest Flight Operations</t>
  </si>
  <si>
    <t>Revolving Fund</t>
  </si>
  <si>
    <t>Total Changes</t>
  </si>
  <si>
    <t>2009 Operating Level</t>
  </si>
  <si>
    <t>Office of the Federal Detention Trustee</t>
  </si>
  <si>
    <t>Turbo-Prop (50-60)</t>
  </si>
  <si>
    <t>FY 2007 Initial Availability</t>
  </si>
  <si>
    <t>2007 Final Availability</t>
  </si>
  <si>
    <t xml:space="preserve">Spending Authority in FY 2007 from collections is $119.789M.  Unobligated balances and recoveries from prior year is $40.699M, $3.5M of which occurred at the end of FY 2007 as a deobligation from aircraft leases.  </t>
  </si>
  <si>
    <t>Total Collections by Source:</t>
  </si>
  <si>
    <t>Operating Level Changes</t>
  </si>
  <si>
    <t xml:space="preserve">     LEAP</t>
  </si>
  <si>
    <t xml:space="preserve">          Total Operating Level</t>
  </si>
  <si>
    <t xml:space="preserve">          - FY 2009 is increased per anticipated level of operations, staffing requirements, and proposed costs to establish a new site as necessitated by ICE’s planned increases in alien deportations. </t>
  </si>
  <si>
    <t xml:space="preserve">Note - FY 2008 numbers are to annualize additional ICE requirement for leased aircraft plus purchase of small turboprop for Alaska Operations for USMS. </t>
  </si>
  <si>
    <t xml:space="preserve">* Estimated Average Cost per Aircraft is $7,038,000. </t>
  </si>
  <si>
    <t>Post Allowance - Cost of Living Allowance (COLA) - object class 12.1</t>
  </si>
  <si>
    <r>
      <t xml:space="preserve">For employees stationed abroad, components are obligated to pay for their COLA.  COLA is intended to reimburse certain excess costs and to compensate the employee for serving at a post where the cost of living, excluding the cost of quarters and the cost of education for eligible family members, is substantially higher than in the Washington, D.C. area.  </t>
    </r>
    <r>
      <rPr>
        <sz val="9"/>
        <color indexed="8"/>
        <rFont val="Times New Roman"/>
        <family val="1"/>
      </rPr>
      <t xml:space="preserve">$xxx,xxx, reflects the increase in cost to support existing staffing levels.  </t>
    </r>
  </si>
  <si>
    <t xml:space="preserve">Education Allowance - object class 12.1 </t>
  </si>
  <si>
    <r>
      <t xml:space="preserve">For employees stationed abroad, components are obligated to meet the educational expenses incurred by an employee in providing adequate elementary (grades K-8) and secondary (grades 9-12) education for dependent children at post.  </t>
    </r>
    <r>
      <rPr>
        <sz val="9"/>
        <color indexed="8"/>
        <rFont val="Times New Roman"/>
        <family val="1"/>
      </rPr>
      <t xml:space="preserve">$xxx,xxx, reflects the change in cost to support existing staffing levels.  </t>
    </r>
  </si>
  <si>
    <t xml:space="preserve">Residential Guard Service (RGS) - object class 12.1 </t>
  </si>
  <si>
    <t xml:space="preserve">$xxx,xxx is the change in cost to support existing staffing levels for a Department of State’s (DOS) Residential Guard Services, which is provided for security of employee housing complexes.  </t>
  </si>
  <si>
    <t>Financial Analysis of Program Changes</t>
  </si>
  <si>
    <t>Inc. 1</t>
  </si>
  <si>
    <t>Inc. 2</t>
  </si>
  <si>
    <t>Offset</t>
  </si>
  <si>
    <t>Total positions &amp; annual amount</t>
  </si>
  <si>
    <t xml:space="preserve">      Lapse (-)</t>
  </si>
  <si>
    <t xml:space="preserve">     Other personnel compensation</t>
  </si>
  <si>
    <t>Total FTE &amp; personnel compensation</t>
  </si>
  <si>
    <t>E………………………………………………………………………………………………………………………………………………………………………………………………………………………………………………………………</t>
  </si>
  <si>
    <t>F……………………………………………………………………………………………………………………………………………………………………………………………</t>
  </si>
  <si>
    <t>Agt./Atty.</t>
  </si>
  <si>
    <t>Resources by Department of Justice Strategic Goal/Objective</t>
  </si>
  <si>
    <t>Offset 1</t>
  </si>
  <si>
    <t>Offset 2</t>
  </si>
  <si>
    <t>Offset 3</t>
  </si>
  <si>
    <t>Offset 4</t>
  </si>
  <si>
    <t>Offset 5</t>
  </si>
  <si>
    <t>Total Program Offsets</t>
  </si>
  <si>
    <t xml:space="preserve">1.2: </t>
  </si>
  <si>
    <t>1.1:</t>
  </si>
  <si>
    <t xml:space="preserve">3.1: </t>
  </si>
  <si>
    <t xml:space="preserve">4.1: </t>
  </si>
  <si>
    <t>Employee Performance………………………………………………………………………………………………………………………………………………………………………….</t>
  </si>
  <si>
    <t>Adjustments to Base</t>
  </si>
  <si>
    <t xml:space="preserve">Decision </t>
  </si>
  <si>
    <t>Unit(s)</t>
  </si>
  <si>
    <t>Strategic Goal/Objective</t>
  </si>
  <si>
    <t>$000s</t>
  </si>
  <si>
    <t xml:space="preserve">Component: </t>
  </si>
  <si>
    <t>Type:</t>
  </si>
  <si>
    <t>Foreign</t>
  </si>
  <si>
    <t>Position:</t>
  </si>
  <si>
    <t>Special Agent</t>
  </si>
  <si>
    <t>Annualization</t>
  </si>
  <si>
    <t>Non-Recurring</t>
  </si>
  <si>
    <t>2011 Cost</t>
  </si>
  <si>
    <t>GS-13/5</t>
  </si>
  <si>
    <t>Personnel Compensation and Benefits</t>
  </si>
  <si>
    <t>11.1</t>
  </si>
  <si>
    <t>Full-Time Permanent</t>
  </si>
  <si>
    <t>11.5</t>
  </si>
  <si>
    <t xml:space="preserve">LEAP </t>
  </si>
  <si>
    <t>AUO</t>
  </si>
  <si>
    <t xml:space="preserve">Overtime </t>
  </si>
  <si>
    <t xml:space="preserve">Post Differential </t>
  </si>
  <si>
    <t xml:space="preserve">Personnel Benefits </t>
  </si>
  <si>
    <t>12.1</t>
  </si>
  <si>
    <t xml:space="preserve">Post Allowance (Foreign) </t>
  </si>
  <si>
    <t>Education Allowance</t>
  </si>
  <si>
    <t xml:space="preserve">TRAT/Home Leave </t>
  </si>
  <si>
    <t>Contractual Services and Supplies</t>
  </si>
  <si>
    <t>21.0</t>
  </si>
  <si>
    <t xml:space="preserve">Operational Travel </t>
  </si>
  <si>
    <t xml:space="preserve">Transportation of Things </t>
  </si>
  <si>
    <t xml:space="preserve">GLQ Rent </t>
  </si>
  <si>
    <t>23.2</t>
  </si>
  <si>
    <t xml:space="preserve">Rental Payments to Others </t>
  </si>
  <si>
    <t>23.3</t>
  </si>
  <si>
    <t>Comm. Utilities etc. Postage</t>
  </si>
  <si>
    <t>Comm. Utilities etc. Telephones</t>
  </si>
  <si>
    <t>Comm. Utilities etc. Utilities</t>
  </si>
  <si>
    <t>Comm. Utilities etc. GLQ Utilities</t>
  </si>
  <si>
    <t>25.3</t>
  </si>
  <si>
    <t xml:space="preserve">ICASS </t>
  </si>
  <si>
    <t xml:space="preserve">Payroll Services </t>
  </si>
  <si>
    <t>Recruitment-- Non OPM Costs</t>
  </si>
  <si>
    <t>Recruitment-- OPM Costs</t>
  </si>
  <si>
    <t xml:space="preserve">Drug Test </t>
  </si>
  <si>
    <t>Security (Background) Investigations</t>
  </si>
  <si>
    <t xml:space="preserve">Polygraph Examination </t>
  </si>
  <si>
    <t>25.6</t>
  </si>
  <si>
    <t xml:space="preserve">Physical Exams </t>
  </si>
  <si>
    <t>Psychological Exam</t>
  </si>
  <si>
    <t>Written Exam</t>
  </si>
  <si>
    <t>25.2</t>
  </si>
  <si>
    <t>Guard Services</t>
  </si>
  <si>
    <t xml:space="preserve">Capital Security Cost-Sharing </t>
  </si>
  <si>
    <t xml:space="preserve">Medical Care </t>
  </si>
  <si>
    <t>26.0</t>
  </si>
  <si>
    <t xml:space="preserve">Office Supplies </t>
  </si>
  <si>
    <t xml:space="preserve">Fuel </t>
  </si>
  <si>
    <t>Ammunition</t>
  </si>
  <si>
    <t xml:space="preserve">Safety/Protective Equiment </t>
  </si>
  <si>
    <t xml:space="preserve">Uniforms and Clothing </t>
  </si>
  <si>
    <t>Acquisition of Assets</t>
  </si>
  <si>
    <t>31.0</t>
  </si>
  <si>
    <t>Home Furniture</t>
  </si>
  <si>
    <t>Office Furniture</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</si>
  <si>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</si>
  <si>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</si>
  <si>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</si>
  <si>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</si>
  <si>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</si>
  <si>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</si>
  <si>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</si>
  <si>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</si>
  <si>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</si>
  <si>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</si>
  <si>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</si>
  <si>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Firearms</t>
  </si>
  <si>
    <t>Items that may have Multiple Object Classes</t>
  </si>
  <si>
    <t>Multiple</t>
  </si>
  <si>
    <t>Basic Training</t>
  </si>
  <si>
    <t xml:space="preserve">Advanced Training </t>
  </si>
  <si>
    <t xml:space="preserve">Other Training </t>
  </si>
  <si>
    <t xml:space="preserve">Foreign Language Training </t>
  </si>
  <si>
    <t>Operational Expenses Linguist Costs</t>
  </si>
  <si>
    <t>Operational Expenses PE/PI/Misc</t>
  </si>
  <si>
    <t xml:space="preserve">PCS </t>
  </si>
  <si>
    <t>Computer Workstation-- Enterprise Costs</t>
  </si>
  <si>
    <t>Total:</t>
  </si>
  <si>
    <t>Domestic</t>
  </si>
  <si>
    <t>Attorney</t>
  </si>
  <si>
    <t xml:space="preserve">Awards </t>
  </si>
  <si>
    <t xml:space="preserve">Transit Subsidy </t>
  </si>
  <si>
    <t>22.0</t>
  </si>
  <si>
    <t>23.1</t>
  </si>
  <si>
    <t xml:space="preserve">GSA Rent </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</si>
  <si>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</si>
  <si>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</si>
  <si>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</si>
  <si>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</si>
  <si>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</si>
  <si>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</si>
  <si>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</si>
  <si>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</si>
  <si>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</si>
  <si>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</si>
  <si>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</si>
  <si>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Clerical</t>
  </si>
  <si>
    <t>Computer Workstation-- Server Hardware</t>
  </si>
  <si>
    <t>Polygraph Examination</t>
  </si>
  <si>
    <t xml:space="preserve">Firearms </t>
  </si>
  <si>
    <t xml:space="preserve">Basic Training </t>
  </si>
  <si>
    <t>Professional Support</t>
  </si>
  <si>
    <t>Goal 1: Prevent Terrorism and Promote the Nation's Security</t>
  </si>
  <si>
    <t>Subtotal, Goal 1</t>
  </si>
  <si>
    <t>2007 Increases ($000)</t>
  </si>
  <si>
    <t>Goal 2: Enforce Federal Laws and Represent the Rights and
                 Interests of the American People</t>
  </si>
  <si>
    <t>2.2: Drugs</t>
  </si>
  <si>
    <t>2.3: White Collar Crime</t>
  </si>
  <si>
    <t>2.4: Civil Rights/Exploitation Crimes</t>
  </si>
  <si>
    <t>2.5: Federal Statutes</t>
  </si>
  <si>
    <t>2.6: Bankruptcy</t>
  </si>
  <si>
    <t>Subtotal, Goal 2</t>
  </si>
  <si>
    <t>Goal 3: Assist State, Local, and Tribal Efforts to Prevent or
                 Crime and Violence</t>
  </si>
  <si>
    <t>3.2: Drug Prevention and Treatment</t>
  </si>
  <si>
    <t>3.3: Crime Victim Services</t>
  </si>
  <si>
    <t>Subtotal, Goal 3</t>
  </si>
  <si>
    <t>SAN Requirements</t>
  </si>
  <si>
    <r>
      <t>JUTNet.</t>
    </r>
    <r>
      <rPr>
        <sz val="9"/>
        <color indexed="10"/>
        <rFont val="Times New Roman"/>
        <family val="1"/>
      </rPr>
      <t xml:space="preserve"> The Justice United Telecommunications Network (JUTNet) is a new system will provide a more reliable, secure, and economic connectivity among the many local office automation networks deployed throughout the Department, as well as a trusted environment for information sharing with other government agencies and remote users, field agents, and traveling staff personnel.  JUTNet will utilize uniform security, updated encryption protocols, and eliminate network inefficiencies existing with the current systems.  Funding of $________ is required for this account.</t>
    </r>
  </si>
  <si>
    <t>end of SHEET</t>
  </si>
  <si>
    <r>
      <t>Changes in Compensable Days</t>
    </r>
    <r>
      <rPr>
        <sz val="9"/>
        <rFont val="Times New Roman"/>
        <family val="1"/>
      </rPr>
      <t xml:space="preserve">:  The decrease costs of </t>
    </r>
    <r>
      <rPr>
        <sz val="9"/>
        <color indexed="10"/>
        <rFont val="Times New Roman"/>
        <family val="1"/>
      </rPr>
      <t>one</t>
    </r>
    <r>
      <rPr>
        <sz val="9"/>
        <rFont val="Times New Roman"/>
        <family val="1"/>
      </rPr>
      <t xml:space="preserve"> compensable day in FY 2009 compared to FY 2008 is calculated by diving the FY 2008 estimated personnel compensation $___________ and applicable benefits $___________ by 261 compensable days.  The cost</t>
    </r>
    <r>
      <rPr>
        <sz val="9"/>
        <color indexed="10"/>
        <rFont val="Times New Roman"/>
        <family val="1"/>
      </rPr>
      <t xml:space="preserve"> decrease of one</t>
    </r>
    <r>
      <rPr>
        <sz val="9"/>
        <rFont val="Times New Roman"/>
        <family val="1"/>
      </rPr>
      <t xml:space="preserve"> compensable day is $_______________.</t>
    </r>
  </si>
  <si>
    <t>(Not required for OMB Submission)</t>
  </si>
  <si>
    <t>BDR 05-XX Overseas Staffing and Costs</t>
  </si>
  <si>
    <t>DEPARTMENT:  Department of Justice</t>
  </si>
  <si>
    <r>
      <t xml:space="preserve">AGENCY </t>
    </r>
    <r>
      <rPr>
        <sz val="8"/>
        <rFont val="Arial"/>
        <family val="2"/>
      </rPr>
      <t>(please include point of contact):</t>
    </r>
  </si>
  <si>
    <t xml:space="preserve">Overseas U.S. Personnel Costs                                    </t>
  </si>
  <si>
    <t>Average Costs per Position</t>
  </si>
  <si>
    <t xml:space="preserve">Average Costs per Position </t>
  </si>
  <si>
    <t>(Amounts to be reported in thousands, i.e., $1,000,000 equals 1,000)</t>
  </si>
  <si>
    <t>Justice prisoner and Alien Transportation System</t>
  </si>
  <si>
    <t>Justice Prisoner and Transportation System</t>
  </si>
  <si>
    <t>Direct Personnel Costs</t>
  </si>
  <si>
    <t>1. American Salaries</t>
  </si>
  <si>
    <t>2. Benefits</t>
  </si>
  <si>
    <t>3. Overtime/Availability Pay</t>
  </si>
  <si>
    <t>4. Danger Pay</t>
  </si>
  <si>
    <t>5. Language Incentive Pay</t>
  </si>
  <si>
    <t>6. Post (Cost of Living) Allowance</t>
  </si>
  <si>
    <t>7. Difficult to Staff Incentive Differential</t>
  </si>
  <si>
    <t>8. Post (Hardship) Differential</t>
  </si>
  <si>
    <t>9. Separate Maintenance Allowance (SMA)</t>
  </si>
  <si>
    <t xml:space="preserve">10. Special Differential </t>
  </si>
  <si>
    <t xml:space="preserve">        Subtotal, Direct Personnel Costs</t>
  </si>
  <si>
    <t>Other Personnel Costs</t>
  </si>
  <si>
    <t xml:space="preserve">  11. Housing</t>
  </si>
  <si>
    <t xml:space="preserve">  12. Residential Furnishings/Equipment</t>
  </si>
  <si>
    <t xml:space="preserve">  13. Educational Allowance</t>
  </si>
  <si>
    <t xml:space="preserve">  14. Educational Travel</t>
  </si>
  <si>
    <t xml:space="preserve">  15. Post Assignment Travel</t>
  </si>
  <si>
    <t xml:space="preserve">  16. Rest and Recuperation (R&amp;R) travel</t>
  </si>
  <si>
    <t xml:space="preserve">  17. Home Leave Travel</t>
  </si>
  <si>
    <t xml:space="preserve">      Subtotal, Other Personnel Costs</t>
  </si>
  <si>
    <t>Support Costs</t>
  </si>
  <si>
    <t>18. Office Furnishings/Equipment (including classified  networks)</t>
  </si>
  <si>
    <t>19. Office Leases</t>
  </si>
  <si>
    <t xml:space="preserve">20. Misc. Office Expenses (utilities, maintenance) </t>
  </si>
  <si>
    <t>21. ICASS Charges</t>
  </si>
  <si>
    <t>22. Field Travel</t>
  </si>
  <si>
    <t>23. Representation</t>
  </si>
  <si>
    <t>24. Security (e.g., local guards, alarms, etc.)</t>
  </si>
  <si>
    <t>25. Capital Security Cost Sharing (CSCS) Charges</t>
  </si>
  <si>
    <t>26. Other (please list what is included)</t>
  </si>
  <si>
    <t xml:space="preserve">         Subtotal, Support Costs</t>
  </si>
  <si>
    <t>TOTAL, Overseas US Personnel Costs</t>
  </si>
  <si>
    <t>U.S. Hires</t>
  </si>
  <si>
    <t>27. Full-time Permanent U.S. Direct Hire Civilians</t>
  </si>
  <si>
    <t>28. US Military Personnel assigned to COM</t>
  </si>
  <si>
    <t>29. US-contracted PSCs</t>
  </si>
  <si>
    <t>Locally Engaged Staff</t>
  </si>
  <si>
    <t xml:space="preserve">30. Foreign Service National (FSN) </t>
  </si>
  <si>
    <t xml:space="preserve">31. Local Personal Services Contractors (PSCs) or Personal Services Agreements (PSAs) </t>
  </si>
  <si>
    <t>32. Third Country Nationals (TCNs)</t>
  </si>
  <si>
    <t>33. Locally Hired Americans, including eligible family members</t>
  </si>
  <si>
    <t>34. TDY - long-term / rolling TDY employees</t>
  </si>
  <si>
    <r>
      <t xml:space="preserve">           </t>
    </r>
    <r>
      <rPr>
        <b/>
        <sz val="8"/>
        <rFont val="Arial"/>
        <family val="2"/>
      </rPr>
      <t>TOTAL, Staffing Overseas</t>
    </r>
  </si>
  <si>
    <t>0.  Information on Overseas Staffing</t>
  </si>
  <si>
    <t>FY2009 Current Services (Totals)</t>
  </si>
  <si>
    <t>FY 2009 Program Changes (Totals)</t>
  </si>
  <si>
    <t>FY 2009 Request (Totals)</t>
  </si>
  <si>
    <t>FY 2007 Enacted (Totals)</t>
  </si>
  <si>
    <t>* ICASS Service Providers should footnote the number by category of staff funded through the ICASS system.</t>
  </si>
  <si>
    <t>** Please indicated if funding is being requested for new overseas positions or if these positions are being reprogrammed within base funds.</t>
  </si>
  <si>
    <t>FY 2007 Positions</t>
  </si>
  <si>
    <t>FY 2008 Positions Estimate</t>
  </si>
  <si>
    <t>FY 2008 Positions Request</t>
  </si>
  <si>
    <t>No. of New Overseas Positions Requested in the FY 2008 Budget Submission**</t>
  </si>
  <si>
    <t>FY 2008 Estimate (Totals)</t>
  </si>
  <si>
    <t>Agency Overseas Staffing Summary *</t>
  </si>
  <si>
    <t>Goal 4: Ensure the Fair and Efficient Operation of the 
                 Federal Justice System</t>
  </si>
  <si>
    <t>4.2: Apprehension of Fugitives</t>
  </si>
  <si>
    <t>4.3: Treatment of Detainees</t>
  </si>
  <si>
    <t>4.4: Federal Prison System</t>
  </si>
  <si>
    <t>4.5: Inmate Programs and Services</t>
  </si>
  <si>
    <t>4.6: Immigration</t>
  </si>
  <si>
    <t>Subtotal, Goal 4</t>
  </si>
  <si>
    <t>GRAND TOTAL</t>
  </si>
  <si>
    <t>Direct, Reimb. Other FTE</t>
  </si>
  <si>
    <t>Direct Amount $000s</t>
  </si>
  <si>
    <t>ATBs</t>
  </si>
  <si>
    <t>11.1  Direct FTE &amp; personnel compensation</t>
  </si>
  <si>
    <t xml:space="preserve">       Total </t>
  </si>
  <si>
    <r>
      <t>Administrative Salary Increase</t>
    </r>
    <r>
      <rPr>
        <sz val="9"/>
        <rFont val="Times New Roman"/>
        <family val="1"/>
      </rPr>
      <t>.  This request provides for an expected annual pay adjustment of administratively determined salaries for the Assistant United States Attorneys occupying ungraded positions in the United States Attorneys offices ($_____ for pay and $______ for benefits, totaling $________.)</t>
    </r>
  </si>
  <si>
    <t>Object Class</t>
  </si>
  <si>
    <t>Awards</t>
  </si>
  <si>
    <t>Rental Payments to Others</t>
  </si>
  <si>
    <t>Training</t>
  </si>
  <si>
    <t>Medical Care</t>
  </si>
  <si>
    <t>Buildout</t>
  </si>
  <si>
    <t>Average SES Salary</t>
  </si>
  <si>
    <r>
      <t>WCF Rate Increases.</t>
    </r>
    <r>
      <rPr>
        <sz val="9"/>
        <rFont val="Times New Roman"/>
        <family val="1"/>
      </rPr>
      <t xml:space="preserve">  Components in the DC metropolitan area use and rely on the Department's Working Capital Fund (WCF) for support services including telecommunications services, computer services, finance services, as well as internet services.  The WCF continues to invest in the infrastructure supporting the telecommunications services, computer services, internet services.  Concurrently, several security initiatives are being implemented and additional resources are being directed to financial management in an effort to maintain a clean audit status.  Funding of $_______ is required for this account.</t>
    </r>
  </si>
  <si>
    <r>
      <t>2009 pay raise</t>
    </r>
    <r>
      <rPr>
        <sz val="9"/>
        <rFont val="Times New Roman"/>
        <family val="1"/>
      </rPr>
      <t>.  This request provides for a proposed 3.0 percent pay raise to be effective in January of 2008  (This percentage is likely to change as the budget formulation process progresses.)  This increase includes locality pay adjustments as well as the general pay raise.  The amount requested, $_______, represents the pay amounts for 3/4 of the fiscal year plus appropriate benefits ($ _________ for pay and $__________ for benefits).</t>
    </r>
  </si>
  <si>
    <r>
      <t>FERS Law Enforcement Retirement Contribution.</t>
    </r>
    <r>
      <rPr>
        <sz val="9"/>
        <color indexed="10"/>
        <rFont val="Times New Roman"/>
        <family val="1"/>
      </rPr>
      <t xml:space="preserve">  Effective October 1, 2007, the FERS contribution for Law Enforcement retirement will increase from 25.1% to 26.2%, or a total of 1.1% increase.  The amount requested, $________, represents the funds needed to cover this increase. </t>
    </r>
  </si>
  <si>
    <t xml:space="preserve">   1.3  Prosecute those who have committed, or intend to commit, terrorist acts in                                                                                                                                                                                                                                                                                                                             the United States  </t>
  </si>
  <si>
    <t>Full Year GS - 7/1</t>
  </si>
  <si>
    <t>1st Year Lapsed 50%</t>
  </si>
  <si>
    <t>2010 Cost GS-8/5</t>
  </si>
  <si>
    <t>Full Year GS - 9/1</t>
  </si>
  <si>
    <t>Subtotal Adjust to Base</t>
  </si>
  <si>
    <t>Full Year GS-9/1</t>
  </si>
  <si>
    <t>Full Year GS - 14/5</t>
  </si>
  <si>
    <t xml:space="preserve">1st Year Lapsed 50% </t>
  </si>
  <si>
    <t>2010 Cost GS-11/1</t>
  </si>
  <si>
    <t>2010 Cost GS-15/5</t>
  </si>
  <si>
    <t>Perm. Pos.</t>
  </si>
  <si>
    <t>Annualize Alaska Program</t>
  </si>
  <si>
    <t>Justice Prisoner and Alien Transportation System</t>
  </si>
  <si>
    <t>Bureau of Prisons</t>
  </si>
  <si>
    <t>Bureau of Immigration and Customs Enforcement</t>
  </si>
  <si>
    <t>State Local, and Department of Defense</t>
  </si>
  <si>
    <t>Fees and Expenses of Witnesses</t>
  </si>
  <si>
    <t>Transportation Group (2100-2199)</t>
  </si>
  <si>
    <t>Quality Assurance, Inspection &amp; Grading Group (1900-1999)</t>
  </si>
  <si>
    <t>Schedule of Aircraft</t>
  </si>
  <si>
    <t>United States Marshals Service</t>
  </si>
  <si>
    <t>OMB Estimates for Fiscal Year 2006</t>
  </si>
  <si>
    <t>FY 2007</t>
  </si>
  <si>
    <t>FY 2008</t>
  </si>
  <si>
    <t>Type of Aircraft</t>
  </si>
  <si>
    <t>End-of-Year</t>
  </si>
  <si>
    <t>End-of</t>
  </si>
  <si>
    <t>Average</t>
  </si>
  <si>
    <t>(Passenger Capacity)</t>
  </si>
  <si>
    <t>Inventory</t>
  </si>
  <si>
    <t>Acquired</t>
  </si>
  <si>
    <t>Disposed</t>
  </si>
  <si>
    <t>Year</t>
  </si>
  <si>
    <t>Direct Purchase:</t>
  </si>
  <si>
    <t>Hawkers</t>
  </si>
  <si>
    <t xml:space="preserve">  Jet Engine (8-10)</t>
  </si>
  <si>
    <t>B-727</t>
  </si>
  <si>
    <t xml:space="preserve">  Jet Engine (120)</t>
  </si>
  <si>
    <t>Dash-8</t>
  </si>
  <si>
    <t>Beech99 DOI</t>
  </si>
  <si>
    <t>Subtotal, Purchased</t>
  </si>
  <si>
    <t>Leased:</t>
  </si>
  <si>
    <t>Beech 99 Bohlke</t>
  </si>
  <si>
    <t xml:space="preserve">  Turbo-Prop (11)</t>
  </si>
  <si>
    <t>LG Annual short term</t>
  </si>
  <si>
    <t xml:space="preserve">  Jet Engine (120-140)</t>
  </si>
  <si>
    <t>Emergency Hawker</t>
  </si>
  <si>
    <t xml:space="preserve">  Jet Engine (10)</t>
  </si>
  <si>
    <t>Subtotal, Leased</t>
  </si>
  <si>
    <t>Seized or No Cost</t>
  </si>
  <si>
    <t xml:space="preserve">  Excess:</t>
  </si>
  <si>
    <t>Cessna 185</t>
  </si>
  <si>
    <t xml:space="preserve">  Single-Engine (3)</t>
  </si>
  <si>
    <t>Cheyenne III</t>
  </si>
  <si>
    <t xml:space="preserve">  Twin-Engine (6)</t>
  </si>
  <si>
    <t>NA</t>
  </si>
  <si>
    <t xml:space="preserve">  Turbo Prop (50)</t>
  </si>
  <si>
    <t>DC-9</t>
  </si>
  <si>
    <t xml:space="preserve">  Jet Engine (75)</t>
  </si>
  <si>
    <t>Lear 25</t>
  </si>
  <si>
    <t xml:space="preserve">  Jet Engine (8)</t>
  </si>
  <si>
    <t>Sabres</t>
  </si>
  <si>
    <t>Subtotal, Seized</t>
  </si>
  <si>
    <t>Total Aircraft</t>
  </si>
  <si>
    <t>FY 2009</t>
  </si>
  <si>
    <t>2009 Adjustments to Base and Technical Adjustments</t>
  </si>
  <si>
    <t>2009 Increases</t>
  </si>
  <si>
    <t>2009 Offsets</t>
  </si>
  <si>
    <t>Location of Description by Decision Unit</t>
  </si>
  <si>
    <t>Reprogrammings / Transfers</t>
  </si>
  <si>
    <t>Carryover/ Recoveries</t>
  </si>
  <si>
    <t>end of sheet</t>
  </si>
  <si>
    <t>Program Decreases</t>
  </si>
  <si>
    <t>Total Authorized</t>
  </si>
  <si>
    <t>Total Reimbursable</t>
  </si>
  <si>
    <t>Total Increases</t>
  </si>
  <si>
    <t xml:space="preserve">  Turbo-Prop (10-20)</t>
  </si>
  <si>
    <r>
      <t>Medical Hospital Service Cost</t>
    </r>
    <r>
      <rPr>
        <sz val="9"/>
        <rFont val="Times New Roman"/>
        <family val="1"/>
      </rPr>
      <t>.  The Department of Health and Human Services is projecting an increase in health care cost.  The Department is applying the current CPI-U factor of ___ percent against medical expenses incurred on behalf of detainees in the Department's custody.  This increase will be required for 2008.</t>
    </r>
  </si>
  <si>
    <t>N.  Schedule of Aircraft</t>
  </si>
  <si>
    <t xml:space="preserve">   J: Financial Analysis of Program Changes</t>
  </si>
  <si>
    <t>I: Detail of Permanent Positions by Category</t>
  </si>
  <si>
    <t>H: Summary of Reimbursable Resources</t>
  </si>
  <si>
    <t>E.  Justification for Base Adjustments</t>
  </si>
  <si>
    <t>D: Resources by DOJ Strategic Goal and Strategic Objective</t>
  </si>
  <si>
    <t>C: Program Increases/Offsets By Decision Unit</t>
  </si>
  <si>
    <t>B: Summary of Requirements</t>
  </si>
  <si>
    <t>Other Increases [list all]</t>
  </si>
  <si>
    <t>Non-recurrals [list all]</t>
  </si>
  <si>
    <t>Intelligence Series (132)</t>
  </si>
  <si>
    <t>Miscellaeous Inspectors Series (1802)</t>
  </si>
  <si>
    <t>Criminal Investigative Series (1811)</t>
  </si>
  <si>
    <t>14.076*</t>
  </si>
  <si>
    <t>Restoration of 2008 Prior Year Unobligated Balance Rescission</t>
  </si>
  <si>
    <t>Annualization of 2008 positions (FTE)</t>
  </si>
  <si>
    <t>Annualization of 2008 positions (dollars)</t>
  </si>
  <si>
    <t xml:space="preserve">Annualization of 2007 positions (dollars) </t>
  </si>
  <si>
    <t>Non-recurral of 2008 Supplemental</t>
  </si>
  <si>
    <t>2009 Current Services</t>
  </si>
  <si>
    <t>2008 - 2009 Total Change</t>
  </si>
  <si>
    <t>FY 2009 Program Increases/Offsets By Decision Unit</t>
  </si>
  <si>
    <t>F: Crosswalk of 2007 Availability</t>
  </si>
  <si>
    <t>Crosswalk of 2007 Availability</t>
  </si>
  <si>
    <t>Enacted Rescissions.  Funds rescinded as required by the Revised Continuing Appropriations Resolution, 2007 (P.L. 110-5).</t>
  </si>
  <si>
    <t>Reprogrammings.  The reprogramming of positions and budget authority reflects the April 1, 2007 (substitute correct date) reprogramming notification.</t>
  </si>
  <si>
    <t>G: Crosswalk of 2008 Availability</t>
  </si>
  <si>
    <t xml:space="preserve">  Total, 2009 program changes requested</t>
  </si>
  <si>
    <t>Modular Costs for New 2009 Positions</t>
  </si>
  <si>
    <r>
      <t>Postage:</t>
    </r>
    <r>
      <rPr>
        <sz val="9"/>
        <color indexed="8"/>
        <rFont val="Times New Roman"/>
        <family val="1"/>
      </rPr>
      <t xml:space="preserve">  Effective May 14, 2007, the Postage Service implemented a rate increase of 5.1 percent. </t>
    </r>
    <r>
      <rPr>
        <sz val="9"/>
        <color indexed="12"/>
        <rFont val="Times New Roman"/>
        <family val="1"/>
      </rPr>
      <t xml:space="preserve"> </t>
    </r>
    <r>
      <rPr>
        <sz val="9"/>
        <color indexed="8"/>
        <rFont val="Times New Roman"/>
        <family val="1"/>
      </rPr>
      <t>This percentage was applied to the 2008 estimate of $__________ to arrive at an increase of $________________.</t>
    </r>
  </si>
  <si>
    <t>Goal 2: Prevent Crime, Enforce Federal Laws and Represent the 
              Rights and Interests of the American People</t>
  </si>
  <si>
    <t xml:space="preserve">Goal 3: Ensure the Fair and Efficient Administration of Justice
           </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</si>
  <si>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</si>
  <si>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</si>
  <si>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1.4  Combat espionage against the United States </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</si>
  <si>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</si>
  <si>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</si>
  <si>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</si>
  <si>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</si>
  <si>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</si>
  <si>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</si>
  <si>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</si>
  <si>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</si>
  <si>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</si>
  <si>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</si>
  <si>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</si>
  <si>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</si>
  <si>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3.7  Uphold the rights and improve services to America’s crime victims </t>
  </si>
  <si>
    <t>GS-1, $19,722 - 24,664</t>
  </si>
  <si>
    <t>GS-2, $22,174 - 27,901</t>
  </si>
  <si>
    <t>GS-3, $24,194 - 31,451</t>
  </si>
  <si>
    <t>GS-4, $27,159 - 35,303</t>
  </si>
  <si>
    <t>GS-5, $30,386 - 39,501</t>
  </si>
  <si>
    <t>GS-6, $33,872 - 44,032</t>
  </si>
  <si>
    <t>GS-7, $37,640 - 48,933</t>
  </si>
  <si>
    <t>GS-8, 41,686 - 54,194</t>
  </si>
  <si>
    <t>GS-9, $46,041 - 59,852</t>
  </si>
  <si>
    <t>GS-10, 50,703 - 65,912</t>
  </si>
  <si>
    <t>GS-11, $55,706 - 72,421</t>
  </si>
  <si>
    <t>GS-12, $66,767 - 86,801</t>
  </si>
  <si>
    <t>GS-13, $79,397 - 103,220</t>
  </si>
  <si>
    <t>GS-14, $93,822 - 121,967</t>
  </si>
  <si>
    <t>GS-15, $110,363 - 143,471</t>
  </si>
  <si>
    <t>Note - Operating levels do not include expenses for depreciation.  JPATS depreciation levels are $2,235 for FY2007, $2,337 for FY2008, and $2,562 for FY2009.</t>
  </si>
  <si>
    <t>Total Adjustments to Base and Technical Adjustments</t>
  </si>
  <si>
    <t xml:space="preserve">Total Adjustments to Base </t>
  </si>
  <si>
    <t>Increases:</t>
  </si>
  <si>
    <t>Decreases:</t>
  </si>
  <si>
    <t>Increase/Decrease</t>
  </si>
  <si>
    <t>Decision Unit</t>
  </si>
  <si>
    <t xml:space="preserve">     Total</t>
  </si>
  <si>
    <t>atb</t>
  </si>
  <si>
    <t>enhance</t>
  </si>
  <si>
    <t>FTE</t>
  </si>
  <si>
    <t>Total</t>
  </si>
  <si>
    <t>Detail of Permanent Positions by Category</t>
  </si>
  <si>
    <t>Category</t>
  </si>
  <si>
    <t>Program</t>
  </si>
  <si>
    <t>Transfers</t>
  </si>
  <si>
    <t>Grades and Salary Ranges</t>
  </si>
  <si>
    <t>Executive Level I, $161,200...........................................................................</t>
  </si>
  <si>
    <t>Executive Level II, $145,100.............................................................</t>
  </si>
  <si>
    <t>Executive Level III, $133,700..........................................................</t>
  </si>
  <si>
    <t>LEAP</t>
  </si>
  <si>
    <t>Transfers.  The amount reflects the transfer of funds from the _________ Account to the Department of Justice to support ________________________.  The Attorney General authorized the transfer of $__________ from __________ account to provide funds needed for __________________.</t>
  </si>
  <si>
    <t>11.5  Total, Other personnel compensation</t>
  </si>
  <si>
    <t xml:space="preserve">     Other Compensation</t>
  </si>
  <si>
    <t>11.8  Special personal services payments</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</si>
  <si>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</si>
  <si>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</si>
  <si>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</si>
  <si>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</si>
  <si>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</si>
  <si>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</si>
  <si>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</si>
  <si>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</si>
  <si>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</si>
  <si>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</si>
  <si>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</si>
  <si>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</si>
  <si>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</si>
  <si>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</si>
  <si>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</si>
  <si>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SES</t>
  </si>
  <si>
    <t>GS-15</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</si>
  <si>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</si>
  <si>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</si>
  <si>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</si>
  <si>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</si>
  <si>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</si>
  <si>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</si>
  <si>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</si>
  <si>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</si>
  <si>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</si>
  <si>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</si>
  <si>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</si>
  <si>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</si>
  <si>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</si>
  <si>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</si>
  <si>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</si>
  <si>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</si>
  <si>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</si>
  <si>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</si>
  <si>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</si>
  <si>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</si>
  <si>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</si>
  <si>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</si>
  <si>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Executive Level IV, $125,700..........................................................</t>
  </si>
  <si>
    <t>Average GS Salary</t>
  </si>
  <si>
    <t>Average GS Grade</t>
  </si>
  <si>
    <t>Object Classes</t>
  </si>
  <si>
    <t>Other Object Classes:</t>
  </si>
  <si>
    <t>Total requirements must equal BA.  Include SF-1151 transfers.  Do not include recoveries or unobligated balances.</t>
  </si>
  <si>
    <t>2004 Unobligated balance, start of year, should tie to line 2A of the current SF-132.</t>
  </si>
  <si>
    <t>Relation of obligation to outlays data is based on SF-133 data.  For start of year, refer to line 12 of the SF-133.  End of year is of course not available yet (will be shown on line 14), but please provide an estimate.  Outlays = obligations+SOY-EOY, and must tie to entries on the Outyear Projections exhibit that follows.</t>
  </si>
  <si>
    <t>Summary of Reimbursable Resources</t>
  </si>
  <si>
    <t>National Drug Intelligence Center..............................................................................................</t>
  </si>
  <si>
    <t>Decision Unit 1</t>
  </si>
  <si>
    <t>Decision Unit 2</t>
  </si>
  <si>
    <t>Decision Unit 3</t>
  </si>
  <si>
    <t>Decision Unit 4</t>
  </si>
  <si>
    <t>Summary of Requirements by Object Class</t>
  </si>
  <si>
    <r>
      <t>Security Investigations:</t>
    </r>
    <r>
      <rPr>
        <sz val="9"/>
        <color indexed="8"/>
        <rFont val="Times New Roman"/>
        <family val="1"/>
      </rPr>
      <t xml:space="preserve">  The $__________ increase reflects payments to the Office of Personnel Management for security reinvestigations for employees requiring security clearances.</t>
    </r>
  </si>
  <si>
    <r>
      <t>Annualization of 2008 pay raise</t>
    </r>
    <r>
      <rPr>
        <sz val="9"/>
        <rFont val="Times New Roman"/>
        <family val="1"/>
      </rPr>
      <t xml:space="preserve">.  This pay annualization represents first quarter amounts (October through December) of the 2008 pay increase of </t>
    </r>
    <r>
      <rPr>
        <sz val="9"/>
        <color indexed="10"/>
        <rFont val="Times New Roman"/>
        <family val="1"/>
      </rPr>
      <t>3.5</t>
    </r>
    <r>
      <rPr>
        <sz val="9"/>
        <rFont val="Times New Roman"/>
        <family val="1"/>
      </rPr>
      <t xml:space="preserve"> percent included in the 2008 President's Budget.  The amount requested $_______, represents the pay amounts for 1/4 of the fiscal year plus appropriate benefits ($ _________ for pay and $__________ for benefits).</t>
    </r>
  </si>
  <si>
    <t>Overtime</t>
  </si>
  <si>
    <t>Program Changes</t>
  </si>
  <si>
    <t>Subtotal Offsets</t>
  </si>
  <si>
    <t>Travel</t>
  </si>
  <si>
    <t>Attorneys (905)</t>
  </si>
  <si>
    <t>Paralegals / Other Law (900-998)</t>
  </si>
  <si>
    <t>Information &amp; Arts (1000-1099)</t>
  </si>
  <si>
    <t>Business &amp; Industry (1100-1199)</t>
  </si>
  <si>
    <t>Library (1400-1499)</t>
  </si>
  <si>
    <t>Equipment/Facilities Services (1600-1699)</t>
  </si>
  <si>
    <t>Security Specialists (080)</t>
  </si>
  <si>
    <t>Miscellaneous Operations (010-099)</t>
  </si>
  <si>
    <t xml:space="preserve">   3.3  Provide for the safe, secure, and humane confinement of detained persons awaiting trial and/or sentencing, and those in the custody of the Federal Prison System </t>
  </si>
  <si>
    <t xml:space="preserve">   3.6  Promote and strengthen innovative strategies in the administration of State and local justice systems </t>
  </si>
  <si>
    <r>
      <t>2008 pay raise annualization</t>
    </r>
    <r>
      <rPr>
        <sz val="12"/>
        <color indexed="10"/>
        <rFont val="Times New Roman"/>
        <family val="1"/>
      </rPr>
      <t xml:space="preserve"> </t>
    </r>
    <r>
      <rPr>
        <sz val="12"/>
        <color indexed="8"/>
        <rFont val="Times New Roman"/>
        <family val="1"/>
      </rPr>
      <t>(3.5%)</t>
    </r>
  </si>
  <si>
    <t>Employees Compensation Fund:  The __________ increase reflects payments to the Department of Labor for injury benefits paid in the past year under the Federal Employee Compensation Act.  This estimate is based on the first quarter of prior year billing and current year estimates.</t>
  </si>
  <si>
    <t>Information Technology Mgmt  (2210)</t>
  </si>
  <si>
    <t>A-11: Summary of Requirements by Grade</t>
  </si>
  <si>
    <t>23.1  GSA rent</t>
  </si>
  <si>
    <t>Less lapse (50 %)</t>
  </si>
  <si>
    <t>2005 Enacted</t>
  </si>
  <si>
    <t>2006 President's</t>
  </si>
  <si>
    <t>2006-2007</t>
  </si>
  <si>
    <t>Strategic Goal and Strategic Objective</t>
  </si>
  <si>
    <r>
      <t>Annualization of additional positions approved in 2007 and 2008</t>
    </r>
    <r>
      <rPr>
        <sz val="9"/>
        <rFont val="Times New Roman"/>
        <family val="1"/>
      </rPr>
      <t xml:space="preserve">.  This provides for the annualization of ____ additional positions appropriated in 2007 and ____ additional positions requested in the 2008 President's budget.  Annualization of new positions extends to 3 years to provide for entry level funding in the first year with a 2-year progression to the journeyman level.  For 2007 increases, this request includes an increase of $____ for full-year payroll costs associated with these additional positions.   For 2008, this request includes a decrease of $_____ for one-time items associated with the increased positions, and an increase of $_____ for full-year costs associated with these additional positions, for a net increase of $_____. </t>
    </r>
  </si>
  <si>
    <t>Annualization Required for 2009 ($000)</t>
  </si>
  <si>
    <t>2008 Increases ($000)</t>
  </si>
  <si>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3 percent per year.  The requested increase of  $__________ is necessary to meet our increased retirement obligations as a result of this conversion.</t>
    </r>
  </si>
  <si>
    <t>N: Modular Costs for New Positions</t>
  </si>
  <si>
    <t>M.  Status of Congressionally Requested Studies, Reports, and Evaluations</t>
  </si>
  <si>
    <t>L: Summary of Requirements by Object Class</t>
  </si>
  <si>
    <t>K: Summary of Requirements by Grade</t>
  </si>
  <si>
    <r>
      <t>2009 pay raise</t>
    </r>
    <r>
      <rPr>
        <sz val="12"/>
        <color indexed="10"/>
        <rFont val="Times New Roman"/>
        <family val="1"/>
      </rPr>
      <t xml:space="preserve"> </t>
    </r>
    <r>
      <rPr>
        <sz val="12"/>
        <color indexed="8"/>
        <rFont val="Times New Roman"/>
        <family val="1"/>
      </rPr>
      <t xml:space="preserve">(3.0%)     </t>
    </r>
  </si>
  <si>
    <t>SES, $111,676 - $168,000</t>
  </si>
  <si>
    <t>Cost ($000)</t>
  </si>
  <si>
    <r>
      <t>Moves (Lease Expirations)</t>
    </r>
    <r>
      <rPr>
        <sz val="9"/>
        <rFont val="Times New Roman"/>
        <family val="1"/>
      </rPr>
      <t>.  GSA requires all agencies to pay relocation costs associated with lease expirations.  This request provides for the costs associated with new office relocations caused by the expiration of leases in FY 2009.  Funding of $_______ is required for this account.</t>
    </r>
  </si>
  <si>
    <r>
      <t>Government Printing Office (GPO):</t>
    </r>
    <r>
      <rPr>
        <sz val="9"/>
        <rFont val="Times New Roman"/>
        <family val="1"/>
      </rPr>
      <t xml:space="preserve">  GOP provides an estimate rate increase of 4%.  This percentage was applied to the FY 2008 estimate of $_______ to arrive at an increase of $___________.</t>
    </r>
  </si>
  <si>
    <r>
      <t>Overseas Capital Security Cost Sharing</t>
    </r>
    <r>
      <rPr>
        <sz val="9"/>
        <color indexed="12"/>
        <rFont val="Times New Roman"/>
        <family val="1"/>
      </rPr>
      <t>.  The Department of State is in the midst of a 14-year, $17.5 billion embassy construction program, with a plan to build approximately 150 new diplomatic and consular compounds.  State has proposed that costs be allocated through a Capital Security Cost Sharing Program in which each agency will contribute funding based on the number of positions that are authorized for overseas personnel.  The total agency cost will be phased in over 5 years.   The estimated cost to the Department, as provided by State, for FY 2008 is ___________.  The _____________ currently has ______ positions overseas, and funding of $_____________ is requested for this account.  [CRM, USMS, FBI, DEA, ATF only.]</t>
    </r>
  </si>
  <si>
    <t>Program Increases</t>
  </si>
  <si>
    <t>FY 2009 Request</t>
  </si>
  <si>
    <t>25.7 Operation and maintenance of equipment</t>
  </si>
  <si>
    <r>
      <t>International Cooperative Administrative Support Services (ICASS)</t>
    </r>
    <r>
      <rPr>
        <sz val="9"/>
        <color indexed="8"/>
        <rFont val="Times New Roman"/>
        <family val="1"/>
      </rPr>
      <t>.  Under the ICASS, an annual charge is made by the Department of State for administrative support based on the overseas staff of each federal agency.  This request is based on the initial XXXX billing for post invoices and other ICASS costs.</t>
    </r>
  </si>
  <si>
    <t>Justification for Base Adjustments</t>
  </si>
  <si>
    <t>Annual salary rate of ____ new positions</t>
  </si>
  <si>
    <t>Net Compensation</t>
  </si>
  <si>
    <t>Associated employee benefits</t>
  </si>
  <si>
    <t>Transportation of Things</t>
  </si>
  <si>
    <t>Communications/Utilities</t>
  </si>
  <si>
    <t>Printing/Reproduction</t>
  </si>
  <si>
    <t>Other Contractual Services:</t>
  </si>
  <si>
    <t xml:space="preserve">    25.2  Other Services</t>
  </si>
  <si>
    <t xml:space="preserve">    25.3  Purchase of Goods and Services from Government Accts.</t>
  </si>
  <si>
    <t xml:space="preserve">    25.4 Operation and Maintenance of Facilities</t>
  </si>
  <si>
    <t xml:space="preserve">    25.6  Medical Care</t>
  </si>
  <si>
    <t>Supplies and Materials</t>
  </si>
  <si>
    <t>TOTAL COSTS SUBJECT TO ANNUALIZATION</t>
  </si>
  <si>
    <t>Decreases</t>
  </si>
  <si>
    <t>List and justify separately each item for your organization.  Your explanation should show specifically the reason for the transfer, arithmetic calculations, and the current services to which the transfer applies.</t>
  </si>
  <si>
    <t xml:space="preserve">Amount  </t>
  </si>
  <si>
    <t>Grades:</t>
  </si>
  <si>
    <t>Federal Health Insurance Premiums…………………………………………………………………………………………………………………………………………………………………………………………………………………………………………………………..</t>
  </si>
  <si>
    <t>(Dollars in Thousands)</t>
  </si>
  <si>
    <t>A: Organizational Chart</t>
  </si>
  <si>
    <t>Increases/Offsets</t>
  </si>
  <si>
    <t xml:space="preserve">     Reimbursable FTE</t>
  </si>
  <si>
    <t>Other FTE:</t>
  </si>
  <si>
    <t>Total Comp. FTE</t>
  </si>
  <si>
    <t>Total FTE</t>
  </si>
  <si>
    <t>Reimbursable FTE</t>
  </si>
  <si>
    <t>Other FTE</t>
  </si>
  <si>
    <t>Total Compensable FTE</t>
  </si>
  <si>
    <t>Summary of Requirements</t>
  </si>
  <si>
    <t>95% Budget</t>
  </si>
  <si>
    <t>95% BUDGET</t>
  </si>
  <si>
    <t xml:space="preserve">Program Offsets </t>
  </si>
  <si>
    <t>104 % Budget Level</t>
  </si>
  <si>
    <t>Budget</t>
  </si>
  <si>
    <t>w/Rescissions</t>
  </si>
  <si>
    <t>Total Program Increases</t>
  </si>
  <si>
    <t>Rescissions</t>
  </si>
  <si>
    <t>Supplementals</t>
  </si>
  <si>
    <t xml:space="preserve">     Subtotal Increases</t>
  </si>
  <si>
    <t xml:space="preserve">    Subtotal Decreases</t>
  </si>
  <si>
    <t>Increase 1</t>
  </si>
  <si>
    <t>Increase 2</t>
  </si>
  <si>
    <t>Collections by Source</t>
  </si>
  <si>
    <t>Instructions</t>
  </si>
  <si>
    <t>Request</t>
  </si>
  <si>
    <t>Estimates by budget activity</t>
  </si>
  <si>
    <t>Pos.</t>
  </si>
  <si>
    <t xml:space="preserve"> </t>
  </si>
  <si>
    <t>Amount</t>
  </si>
  <si>
    <t>Perm.</t>
  </si>
  <si>
    <t>Total Change</t>
  </si>
  <si>
    <t>Alaska Program</t>
  </si>
  <si>
    <t>Wartime Supplemental Non-personnel recurring costs……………………………………………………………………………………………………………………………………………………………</t>
  </si>
  <si>
    <t>Current Services</t>
  </si>
  <si>
    <t>Increases</t>
  </si>
  <si>
    <t>Personnel Management (200-299)</t>
  </si>
  <si>
    <t>Clerical and Office Services (300-399)</t>
  </si>
  <si>
    <t>Accounting and Budget (500-599)</t>
  </si>
  <si>
    <t>U.S. Field</t>
  </si>
  <si>
    <t>Improvements</t>
  </si>
  <si>
    <t>Offsets</t>
  </si>
  <si>
    <t>TOTAL</t>
  </si>
  <si>
    <t>Summary of Requirements by Grade</t>
  </si>
  <si>
    <t>Annualization of 2005 pay raise................................................................................................................................................................................................................................</t>
  </si>
  <si>
    <t>Increase in reimbursable FTE...................................................................................................................................................................................................................................</t>
  </si>
  <si>
    <t>GSA Rent.......................................................................................................................................................................................................................................................</t>
  </si>
  <si>
    <t>25.3 Purchases of goods &amp; services from Government accounts (Antennas, DHS Sec. Etc..)</t>
  </si>
  <si>
    <r>
      <t>Health Insurance</t>
    </r>
    <r>
      <rPr>
        <sz val="9"/>
        <rFont val="Times New Roman"/>
        <family val="1"/>
      </rPr>
      <t>:  Effective January 2007, this component's contribution to Federal employees' health insurance premiums increase by _______ percent.  Applied against the 2008 estimate of $__________, the additional amount required is $_____________.</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</si>
  <si>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$_______ is required to meet our commitment to GSA.  The costs associated with GSA rent were derived through the use of an automated system, which uses the latest inventory data, including rate increases to be effective in FY 2009 for each building currently occupied by Department of Justice components, as well as the costs of new space to be occupied.  </t>
    </r>
    <r>
      <rPr>
        <sz val="9"/>
        <color indexed="10"/>
        <rFont val="Times New Roman"/>
        <family val="1"/>
      </rPr>
      <t>Rate increases have been formulated based on GSA rent billing data.</t>
    </r>
  </si>
  <si>
    <r>
      <t>DHS Security Charges.</t>
    </r>
    <r>
      <rPr>
        <sz val="9"/>
        <rFont val="Times New Roman"/>
        <family val="1"/>
      </rPr>
      <t xml:space="preserve">  The Department of Homeland Security (DHS) will continue to charge Basic Security and Building Specific Security.  The requested increase of $___________ is required to meet our commitment to DHS.  </t>
    </r>
    <r>
      <rPr>
        <sz val="9"/>
        <color indexed="10"/>
        <rFont val="Times New Roman"/>
        <family val="1"/>
      </rPr>
      <t>The costs associated with DHS security were derived through the use of an automated system, which uses the latest space inventory data.  Rate increases expected in FY 2009 for Building Specific Security have been formulated based on DHS billing data.  The increased rate for Basic Security costs for use in the FY 2009 budget process was provided by DHS.</t>
    </r>
  </si>
  <si>
    <t>WCF Telecom &amp; Email rate increases.............................................................................................................................................................................................................................</t>
  </si>
  <si>
    <t>D………………………………………………………………………………………………………………………………………………………………………………………………………………………………………</t>
  </si>
  <si>
    <t>Capital Security Cost Sharing  (CSCS) - object class 12.1 or 25.2</t>
  </si>
  <si>
    <t xml:space="preserve">The Department of State (DOS) has embarked on a 14-year, $17.5 billion embassy construction program financed through a Capital Security Cost Sharing (CSCS) Program in which each agency contributes funding based on the number of positions that are authorized for overseas personnel.  DOS and the Office of Management and Budget (OMB) established per capita charges, by position type (CAA, non-CAA, etc.), which reflect the costs of construction of the various types of space.  The per capita charge is fixed and is being phased in over a five-year period, from FY 2005 (20%) to FY 2009 (100%).  </t>
  </si>
  <si>
    <t>Government Leased Quarters (GLQ) Requirement - object class 12.1</t>
  </si>
  <si>
    <t>end of line</t>
  </si>
  <si>
    <t>2011 Cost GS-13/5</t>
  </si>
  <si>
    <t xml:space="preserve">Annualization </t>
  </si>
  <si>
    <t>Subtotal  Adjust to Base</t>
  </si>
  <si>
    <t>end of page</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</si>
</sst>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 numFmtId="218" formatCode="&quot;$&quot;#,##0.0_);\(&quot;$&quot;#,##0.0\)"/>
    <numFmt numFmtId="219" formatCode="0.000%"/>
    <numFmt numFmtId="220" formatCode="0.00_);\(0.00\)"/>
    <numFmt numFmtId="221" formatCode="0;[Red]0"/>
    <numFmt numFmtId="222" formatCode="0.0_);\(0.0\)"/>
    <numFmt numFmtId="223" formatCode="&quot;$&quot;#,##0.000_);\(&quot;$&quot;#,##0.000\)"/>
    <numFmt numFmtId="224" formatCode="&quot;$&quot;#,##0.00000_);\(&quot;$&quot;#,##0.00000\)"/>
    <numFmt numFmtId="225" formatCode="&quot;$&quot;#,##0.000000_);\(&quot;$&quot;#,##0.000000\)"/>
    <numFmt numFmtId="226" formatCode="#,##0.000_);\(#,##0.000\)"/>
  </numFmts>
  <fonts count="84">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sz val="10"/>
      <name val="Arial"/>
      <family val="2"/>
    </font>
    <font>
      <b/>
      <sz val="12"/>
      <name val="Times New Roman"/>
      <family val="1"/>
    </font>
    <font>
      <b/>
      <sz val="16"/>
      <name val="Times New Roman"/>
      <family val="1"/>
    </font>
    <font>
      <sz val="12"/>
      <color indexed="8"/>
      <name val="TMS"/>
      <family val="0"/>
    </font>
    <font>
      <sz val="10"/>
      <name val="TimesNewRomanPS"/>
      <family val="0"/>
    </font>
    <font>
      <b/>
      <sz val="10"/>
      <name val="Times New Roman"/>
      <family val="1"/>
    </font>
    <font>
      <u val="single"/>
      <sz val="10"/>
      <name val="Times New Roman"/>
      <family val="1"/>
    </font>
    <font>
      <i/>
      <sz val="10"/>
      <name val="Times New Roman"/>
      <family val="1"/>
    </font>
    <font>
      <sz val="12"/>
      <color indexed="8"/>
      <name val="Times New Roman"/>
      <family val="1"/>
    </font>
    <font>
      <b/>
      <sz val="12"/>
      <color indexed="8"/>
      <name val="Times New Roman"/>
      <family val="1"/>
    </font>
    <font>
      <b/>
      <sz val="12"/>
      <name val="TimesNewRomanPS"/>
      <family val="0"/>
    </font>
    <font>
      <i/>
      <sz val="14"/>
      <name val="Times New Roman"/>
      <family val="1"/>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sz val="18"/>
      <name val="Times New Roman"/>
      <family val="1"/>
    </font>
    <font>
      <u val="single"/>
      <sz val="9"/>
      <name val="Times New Roman"/>
      <family val="1"/>
    </font>
    <font>
      <b/>
      <sz val="9"/>
      <name val="Times New Roman"/>
      <family val="1"/>
    </font>
    <font>
      <b/>
      <sz val="24"/>
      <name val="Times New Roman"/>
      <family val="1"/>
    </font>
    <font>
      <sz val="16"/>
      <color indexed="8"/>
      <name val="Times New Roman"/>
      <family val="1"/>
    </font>
    <font>
      <u val="single"/>
      <sz val="9"/>
      <color indexed="8"/>
      <name val="Times New Roman"/>
      <family val="1"/>
    </font>
    <font>
      <sz val="9"/>
      <name val="Arial"/>
      <family val="0"/>
    </font>
    <font>
      <u val="single"/>
      <sz val="9"/>
      <color indexed="12"/>
      <name val="Times New Roman"/>
      <family val="1"/>
    </font>
    <font>
      <sz val="9"/>
      <color indexed="12"/>
      <name val="Times New Roman"/>
      <family val="1"/>
    </font>
    <font>
      <sz val="12"/>
      <color indexed="12"/>
      <name val="Arial"/>
      <family val="0"/>
    </font>
    <font>
      <sz val="12"/>
      <color indexed="10"/>
      <name val="Times New Roman"/>
      <family val="1"/>
    </font>
    <font>
      <sz val="12"/>
      <color indexed="8"/>
      <name val="Arial"/>
      <family val="0"/>
    </font>
    <font>
      <b/>
      <sz val="12"/>
      <color indexed="8"/>
      <name val="Arial"/>
      <family val="0"/>
    </font>
    <font>
      <b/>
      <sz val="9.75"/>
      <color indexed="8"/>
      <name val="Arial"/>
      <family val="0"/>
    </font>
    <font>
      <b/>
      <sz val="9"/>
      <color indexed="8"/>
      <name val="Arial"/>
      <family val="0"/>
    </font>
    <font>
      <b/>
      <sz val="7"/>
      <name val="Arial"/>
      <family val="2"/>
    </font>
    <font>
      <b/>
      <sz val="6.75"/>
      <color indexed="8"/>
      <name val="Arial"/>
      <family val="0"/>
    </font>
    <font>
      <b/>
      <sz val="7"/>
      <color indexed="8"/>
      <name val="Arial"/>
      <family val="2"/>
    </font>
    <font>
      <sz val="8"/>
      <name val="Tahoma"/>
      <family val="0"/>
    </font>
    <font>
      <sz val="7"/>
      <name val="Arial"/>
      <family val="2"/>
    </font>
    <font>
      <u val="single"/>
      <sz val="9"/>
      <color indexed="10"/>
      <name val="Times New Roman"/>
      <family val="1"/>
    </font>
    <font>
      <sz val="9"/>
      <color indexed="10"/>
      <name val="Times New Roman"/>
      <family val="1"/>
    </font>
    <font>
      <b/>
      <sz val="8"/>
      <name val="Arial"/>
      <family val="2"/>
    </font>
    <font>
      <b/>
      <u val="single"/>
      <sz val="8"/>
      <name val="Arial"/>
      <family val="2"/>
    </font>
    <font>
      <sz val="12"/>
      <color indexed="10"/>
      <name val="Arial"/>
      <family val="0"/>
    </font>
    <font>
      <sz val="12"/>
      <color indexed="9"/>
      <name val="Arial"/>
      <family val="0"/>
    </font>
    <font>
      <sz val="9"/>
      <color indexed="9"/>
      <name val="Times New Roman"/>
      <family val="1"/>
    </font>
    <font>
      <sz val="12"/>
      <color indexed="9"/>
      <name val="TimesNewRomanPS"/>
      <family val="0"/>
    </font>
    <font>
      <sz val="12"/>
      <color indexed="9"/>
      <name val="Times New Roman"/>
      <family val="1"/>
    </font>
    <font>
      <sz val="10"/>
      <color indexed="9"/>
      <name val="Times New Roman"/>
      <family val="1"/>
    </font>
    <font>
      <sz val="10"/>
      <color indexed="9"/>
      <name val="Arial"/>
      <family val="0"/>
    </font>
    <font>
      <sz val="10"/>
      <color indexed="9"/>
      <name val="TMS"/>
      <family val="0"/>
    </font>
    <font>
      <sz val="8"/>
      <color indexed="9"/>
      <name val="Arial"/>
      <family val="2"/>
    </font>
    <font>
      <sz val="8"/>
      <name val="Times New Roman"/>
      <family val="1"/>
    </font>
    <font>
      <sz val="8"/>
      <color indexed="9"/>
      <name val="Times New Roman"/>
      <family val="1"/>
    </font>
    <font>
      <sz val="8"/>
      <color indexed="8"/>
      <name val="Arial"/>
      <family val="2"/>
    </font>
    <font>
      <b/>
      <sz val="12"/>
      <name val="Arial"/>
      <family val="0"/>
    </font>
    <font>
      <sz val="20"/>
      <name val="Times New Roman"/>
      <family val="1"/>
    </font>
    <font>
      <b/>
      <sz val="20"/>
      <name val="Times New Roman"/>
      <family val="1"/>
    </font>
    <font>
      <b/>
      <sz val="18"/>
      <name val="Arial"/>
      <family val="0"/>
    </font>
    <font>
      <sz val="20"/>
      <name val="Arial"/>
      <family val="0"/>
    </font>
    <font>
      <sz val="20"/>
      <name val="TimesNewRomanPS"/>
      <family val="0"/>
    </font>
    <font>
      <b/>
      <sz val="20"/>
      <name val="TimesNewRomanPS"/>
      <family val="0"/>
    </font>
    <font>
      <b/>
      <sz val="20"/>
      <color indexed="8"/>
      <name val="Times New Roman"/>
      <family val="1"/>
    </font>
    <font>
      <sz val="20"/>
      <color indexed="8"/>
      <name val="Times New Roman"/>
      <family val="1"/>
    </font>
    <font>
      <b/>
      <sz val="8"/>
      <name val="Tahoma"/>
      <family val="0"/>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s>
  <borders count="166">
    <border>
      <left/>
      <right/>
      <top/>
      <bottom/>
      <diagonal/>
    </border>
    <border>
      <left/>
      <right/>
      <top style="double"/>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style="medium"/>
    </border>
    <border>
      <left style="thin"/>
      <right style="thin"/>
      <top style="thin">
        <color indexed="8"/>
      </top>
      <bottom>
        <color indexed="63"/>
      </bottom>
    </border>
    <border>
      <left style="thin">
        <color indexed="8"/>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color indexed="63"/>
      </right>
      <top style="hair"/>
      <bottom style="thin"/>
    </border>
    <border>
      <left>
        <color indexed="63"/>
      </left>
      <right style="thin"/>
      <top>
        <color indexed="63"/>
      </top>
      <bottom style="medium"/>
    </border>
    <border>
      <left style="thin"/>
      <right style="thin"/>
      <top>
        <color indexed="63"/>
      </top>
      <bottom style="medium"/>
    </border>
    <border>
      <left style="thin">
        <color indexed="8"/>
      </left>
      <right>
        <color indexed="63"/>
      </right>
      <top>
        <color indexed="63"/>
      </top>
      <bottom style="hair">
        <color indexed="8"/>
      </bottom>
    </border>
    <border>
      <left style="thin">
        <color indexed="8"/>
      </left>
      <right style="thin"/>
      <top>
        <color indexed="63"/>
      </top>
      <bottom style="hair">
        <color indexed="8"/>
      </bottom>
    </border>
    <border>
      <left style="thin">
        <color indexed="8"/>
      </left>
      <right style="thin">
        <color indexed="8"/>
      </right>
      <top style="hair">
        <color indexed="8"/>
      </top>
      <bottom style="thin"/>
    </border>
    <border>
      <left style="thin">
        <color indexed="8"/>
      </left>
      <right>
        <color indexed="63"/>
      </right>
      <top style="thin">
        <color indexed="8"/>
      </top>
      <bottom style="medium"/>
    </border>
    <border>
      <left>
        <color indexed="63"/>
      </left>
      <right>
        <color indexed="63"/>
      </right>
      <top style="thin">
        <color indexed="8"/>
      </top>
      <bottom style="medium"/>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color indexed="24"/>
      </left>
      <right>
        <color indexed="24"/>
      </right>
      <top>
        <color indexed="24"/>
      </top>
      <bottom style="thin"/>
    </border>
    <border>
      <left>
        <color indexed="63"/>
      </left>
      <right>
        <color indexed="63"/>
      </right>
      <top>
        <color indexed="63"/>
      </top>
      <bottom style="thin">
        <color indexed="8"/>
      </bottom>
    </border>
    <border>
      <left style="thin"/>
      <right>
        <color indexed="63"/>
      </right>
      <top style="thin"/>
      <bottom style="medium"/>
    </border>
    <border>
      <left style="thin">
        <color indexed="8"/>
      </left>
      <right style="thin">
        <color indexed="8"/>
      </right>
      <top>
        <color indexed="63"/>
      </top>
      <bottom style="thin">
        <color indexed="8"/>
      </bottom>
    </border>
    <border>
      <left>
        <color indexed="63"/>
      </left>
      <right style="thin"/>
      <top style="hair"/>
      <bottom style="thin"/>
    </border>
    <border>
      <left style="thin"/>
      <right>
        <color indexed="63"/>
      </right>
      <top style="hair"/>
      <bottom style="mediu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thin">
        <color indexed="8"/>
      </top>
      <bottom style="medium"/>
    </border>
    <border>
      <left>
        <color indexed="63"/>
      </left>
      <right style="medium">
        <color indexed="8"/>
      </right>
      <top>
        <color indexed="63"/>
      </top>
      <bottom style="medium">
        <color indexed="8"/>
      </bottom>
    </border>
    <border>
      <left style="thin"/>
      <right style="thin"/>
      <top style="thin"/>
      <bottom style="thin"/>
    </border>
    <border>
      <left>
        <color indexed="63"/>
      </left>
      <right>
        <color indexed="63"/>
      </right>
      <top style="medium"/>
      <bottom style="medium"/>
    </border>
    <border>
      <left>
        <color indexed="63"/>
      </left>
      <right>
        <color indexed="63"/>
      </right>
      <top>
        <color indexed="63"/>
      </top>
      <bottom style="thin">
        <color indexed="23"/>
      </bottom>
    </border>
    <border>
      <left>
        <color indexed="63"/>
      </left>
      <right>
        <color indexed="63"/>
      </right>
      <top style="thin"/>
      <bottom style="medium"/>
    </border>
    <border>
      <left style="thin">
        <color indexed="23"/>
      </left>
      <right>
        <color indexed="63"/>
      </right>
      <top style="thin">
        <color indexed="23"/>
      </top>
      <bottom style="thin">
        <color indexed="23"/>
      </botto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color indexed="24"/>
      </top>
      <bottom>
        <color indexed="24"/>
      </bottom>
    </border>
    <border>
      <left style="thin"/>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thin"/>
      <right>
        <color indexed="63"/>
      </right>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hair"/>
      <bottom style="thin"/>
    </border>
    <border>
      <left>
        <color indexed="63"/>
      </left>
      <right style="hair"/>
      <top style="hair"/>
      <bottom style="thin"/>
    </border>
    <border>
      <left>
        <color indexed="63"/>
      </left>
      <right style="hair"/>
      <top>
        <color indexed="63"/>
      </top>
      <bottom style="hair"/>
    </border>
    <border>
      <left style="thin"/>
      <right style="thin"/>
      <top style="medium"/>
      <bottom>
        <color indexed="63"/>
      </bottom>
    </border>
    <border>
      <left style="thin"/>
      <right style="thin"/>
      <top style="thin"/>
      <bottom style="medium"/>
    </border>
    <border>
      <left>
        <color indexed="63"/>
      </left>
      <right>
        <color indexed="63"/>
      </right>
      <top style="medium"/>
      <bottom>
        <color indexed="63"/>
      </bottom>
    </border>
    <border>
      <left style="thin"/>
      <right style="thin"/>
      <top style="medium"/>
      <bottom style="medium"/>
    </border>
    <border diagonalUp="1" diagonalDown="1">
      <left style="thin"/>
      <right style="thin"/>
      <top style="medium"/>
      <bottom style="medium"/>
      <diagonal style="thin"/>
    </border>
    <border>
      <left>
        <color indexed="63"/>
      </left>
      <right style="thin">
        <color indexed="8"/>
      </right>
      <top style="hair">
        <color indexed="8"/>
      </top>
      <bottom style="medium">
        <color indexed="8"/>
      </bottom>
    </border>
    <border>
      <left style="thin"/>
      <right style="thin"/>
      <top>
        <color indexed="63"/>
      </top>
      <bottom style="thin">
        <color indexed="23"/>
      </bottom>
    </border>
    <border>
      <left style="thin"/>
      <right>
        <color indexed="6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color indexed="23"/>
      </top>
      <bottom style="hair"/>
    </border>
    <border>
      <left style="thin">
        <color indexed="23"/>
      </left>
      <right style="thin"/>
      <top style="thin">
        <color indexed="23"/>
      </top>
      <bottom style="hair"/>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style="thin"/>
      <top>
        <color indexed="24"/>
      </top>
      <bottom style="hair"/>
    </border>
    <border>
      <left>
        <color indexed="63"/>
      </left>
      <right style="thin"/>
      <top>
        <color indexed="24"/>
      </top>
      <bottom style="hair"/>
    </border>
    <border>
      <left style="thin">
        <color indexed="8"/>
      </left>
      <right>
        <color indexed="63"/>
      </right>
      <top style="hair">
        <color indexed="8"/>
      </top>
      <bottom style="medium">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right>
        <color indexed="63"/>
      </right>
      <top>
        <color indexed="63"/>
      </top>
      <bottom style="hair">
        <color indexed="8"/>
      </bottom>
    </border>
    <border>
      <left>
        <color indexed="63"/>
      </left>
      <right style="medium"/>
      <top>
        <color indexed="63"/>
      </top>
      <bottom style="hair">
        <color indexed="8"/>
      </bottom>
    </border>
    <border>
      <left style="thin">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style="medium">
        <color indexed="8"/>
      </right>
      <top>
        <color indexed="63"/>
      </top>
      <bottom style="hair">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style="hair">
        <color indexed="8"/>
      </top>
      <bottom style="thin"/>
    </border>
    <border>
      <left>
        <color indexed="63"/>
      </left>
      <right style="medium"/>
      <top>
        <color indexed="63"/>
      </top>
      <bottom style="thin">
        <color indexed="8"/>
      </bottom>
    </border>
    <border>
      <left>
        <color indexed="63"/>
      </left>
      <right style="medium"/>
      <top style="thin">
        <color indexed="8"/>
      </top>
      <bottom>
        <color indexed="63"/>
      </bottom>
    </border>
    <border>
      <left>
        <color indexed="63"/>
      </left>
      <right style="thin">
        <color indexed="8"/>
      </right>
      <top>
        <color indexed="63"/>
      </top>
      <bottom>
        <color indexed="63"/>
      </bottom>
    </border>
    <border>
      <left>
        <color indexed="63"/>
      </left>
      <right style="medium"/>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medium"/>
      <top>
        <color indexed="63"/>
      </top>
      <bottom style="thin"/>
    </border>
    <border>
      <left>
        <color indexed="63"/>
      </left>
      <right style="thin">
        <color indexed="8"/>
      </right>
      <top style="thin"/>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color indexed="23"/>
      </bottom>
    </border>
    <border>
      <left>
        <color indexed="63"/>
      </left>
      <right>
        <color indexed="63"/>
      </right>
      <top style="hair"/>
      <bottom style="medium"/>
    </border>
    <border>
      <left>
        <color indexed="63"/>
      </left>
      <right style="thin"/>
      <top style="hair"/>
      <bottom style="medium"/>
    </border>
    <border>
      <left style="hair"/>
      <right style="hair"/>
      <top>
        <color indexed="63"/>
      </top>
      <bottom style="hair"/>
    </border>
    <border>
      <left style="hair"/>
      <right style="thin"/>
      <top>
        <color indexed="63"/>
      </top>
      <bottom style="hair"/>
    </border>
    <border>
      <left>
        <color indexed="63"/>
      </left>
      <right>
        <color indexed="63"/>
      </right>
      <top style="hair"/>
      <bottom>
        <color indexed="63"/>
      </bottom>
    </border>
    <border>
      <left style="thin"/>
      <right style="thin"/>
      <top style="hair"/>
      <bottom style="hair"/>
    </border>
    <border>
      <left>
        <color indexed="63"/>
      </left>
      <right style="thin"/>
      <top style="hair"/>
      <bottom style="hair"/>
    </border>
    <border>
      <left>
        <color indexed="63"/>
      </left>
      <right style="thin"/>
      <top>
        <color indexed="6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right style="thin">
        <color indexed="23"/>
      </right>
      <top style="thin"/>
      <bottom style="medium"/>
    </border>
    <border>
      <left style="thin"/>
      <right style="thin">
        <color indexed="23"/>
      </right>
      <top style="thin"/>
      <bottom style="thin"/>
    </border>
    <border>
      <left>
        <color indexed="63"/>
      </left>
      <right style="thin"/>
      <top style="medium"/>
      <bottom style="hair"/>
    </border>
    <border>
      <left>
        <color indexed="63"/>
      </left>
      <right style="thin"/>
      <top style="medium"/>
      <bottom>
        <color indexed="63"/>
      </bottom>
    </border>
    <border>
      <left>
        <color indexed="63"/>
      </left>
      <right style="thin"/>
      <top style="hair"/>
      <bottom>
        <color indexed="63"/>
      </bottom>
    </border>
    <border>
      <left style="thin"/>
      <right>
        <color indexed="63"/>
      </right>
      <top style="medium"/>
      <bottom>
        <color indexed="63"/>
      </bottom>
    </border>
    <border>
      <left>
        <color indexed="63"/>
      </left>
      <right>
        <color indexed="63"/>
      </right>
      <top style="hair"/>
      <bottom style="hair"/>
    </border>
    <border>
      <left>
        <color indexed="63"/>
      </left>
      <right>
        <color indexed="63"/>
      </right>
      <top style="medium"/>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24"/>
      </left>
      <right>
        <color indexed="24"/>
      </right>
      <top>
        <color indexed="63"/>
      </top>
      <bottom style="thin"/>
    </border>
    <border>
      <left>
        <color indexed="63"/>
      </left>
      <right style="thin"/>
      <top style="thin"/>
      <bottom style="hair"/>
    </border>
    <border>
      <left style="thin"/>
      <right>
        <color indexed="63"/>
      </right>
      <top style="medium"/>
      <bottom style="hair"/>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top>
        <color indexed="63"/>
      </top>
      <bottom style="thin">
        <color indexed="8"/>
      </bottom>
    </border>
    <border>
      <left style="thin">
        <color indexed="8"/>
      </left>
      <right>
        <color indexed="63"/>
      </right>
      <top style="thin"/>
      <bottom>
        <color indexed="63"/>
      </bottom>
    </border>
    <border>
      <left>
        <color indexed="63"/>
      </left>
      <right style="thin">
        <color indexed="23"/>
      </right>
      <top>
        <color indexed="63"/>
      </top>
      <bottom style="thin">
        <color indexed="23"/>
      </bottom>
    </border>
    <border>
      <left style="thin"/>
      <right>
        <color indexed="63"/>
      </right>
      <top style="thin">
        <color indexed="8"/>
      </top>
      <bottom>
        <color indexed="63"/>
      </bottom>
    </border>
    <border>
      <left style="thin"/>
      <right>
        <color indexed="63"/>
      </right>
      <top>
        <color indexed="63"/>
      </top>
      <bottom style="thin">
        <color indexed="8"/>
      </bottom>
    </border>
    <border>
      <left>
        <color indexed="63"/>
      </left>
      <right style="thin">
        <color indexed="8"/>
      </right>
      <top style="hair"/>
      <bottom style="medium"/>
    </border>
    <border>
      <left style="thin"/>
      <right>
        <color indexed="63"/>
      </right>
      <top style="thin">
        <color indexed="23"/>
      </top>
      <bottom>
        <color indexed="63"/>
      </bottom>
    </border>
    <border>
      <left>
        <color indexed="63"/>
      </left>
      <right style="thin">
        <color indexed="23"/>
      </right>
      <top style="thin">
        <color indexed="23"/>
      </top>
      <bottom>
        <color indexed="63"/>
      </bottom>
    </border>
    <border>
      <left style="thin"/>
      <right>
        <color indexed="63"/>
      </right>
      <top style="thin">
        <color indexed="23"/>
      </top>
      <bottom style="hair"/>
    </border>
    <border>
      <left>
        <color indexed="63"/>
      </left>
      <right style="thin">
        <color indexed="23"/>
      </right>
      <top style="thin">
        <color indexed="23"/>
      </top>
      <bottom style="hair"/>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color indexed="63"/>
      </left>
      <right>
        <color indexed="63"/>
      </right>
      <top style="thin"/>
      <bottom style="hair"/>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3" fontId="21" fillId="0" borderId="0">
      <alignment/>
      <protection/>
    </xf>
    <xf numFmtId="44" fontId="21" fillId="0" borderId="0" applyFont="0" applyFill="0" applyBorder="0" applyAlignment="0" applyProtection="0"/>
    <xf numFmtId="42" fontId="21" fillId="0" borderId="0" applyFont="0" applyFill="0" applyBorder="0" applyAlignment="0" applyProtection="0"/>
    <xf numFmtId="5" fontId="21" fillId="0" borderId="0">
      <alignment/>
      <protection/>
    </xf>
    <xf numFmtId="14" fontId="21" fillId="0" borderId="0">
      <alignment/>
      <protection/>
    </xf>
    <xf numFmtId="2" fontId="21" fillId="0" borderId="0">
      <alignment/>
      <protection/>
    </xf>
    <xf numFmtId="0" fontId="10" fillId="0" borderId="0" applyNumberFormat="0" applyFill="0" applyBorder="0" applyAlignment="0" applyProtection="0"/>
    <xf numFmtId="0" fontId="77" fillId="0" borderId="0">
      <alignment/>
      <protection/>
    </xf>
    <xf numFmtId="0" fontId="74" fillId="0" borderId="0">
      <alignment/>
      <protection/>
    </xf>
    <xf numFmtId="0" fontId="9"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9" fontId="21" fillId="0" borderId="0" applyFont="0" applyFill="0" applyBorder="0" applyAlignment="0" applyProtection="0"/>
    <xf numFmtId="0" fontId="21" fillId="0" borderId="1">
      <alignment/>
      <protection/>
    </xf>
  </cellStyleXfs>
  <cellXfs count="1232">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Border="1" applyAlignment="1">
      <alignment/>
    </xf>
    <xf numFmtId="3" fontId="6" fillId="0" borderId="0" xfId="0" applyNumberFormat="1" applyFont="1" applyAlignment="1">
      <alignment/>
    </xf>
    <xf numFmtId="3" fontId="14"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4" fillId="0" borderId="0" xfId="0" applyNumberFormat="1" applyFont="1" applyAlignment="1">
      <alignment/>
    </xf>
    <xf numFmtId="177" fontId="6" fillId="0" borderId="0" xfId="0" applyNumberFormat="1" applyFont="1" applyAlignment="1">
      <alignment/>
    </xf>
    <xf numFmtId="177" fontId="15" fillId="0" borderId="0" xfId="0" applyNumberFormat="1" applyFont="1" applyAlignment="1">
      <alignment horizontal="centerContinuous"/>
    </xf>
    <xf numFmtId="177" fontId="6" fillId="0" borderId="0" xfId="0" applyNumberFormat="1" applyFont="1" applyAlignment="1">
      <alignment horizontal="centerContinuous"/>
    </xf>
    <xf numFmtId="177" fontId="17" fillId="0" borderId="0" xfId="0" applyNumberFormat="1" applyFont="1" applyAlignment="1">
      <alignment horizontal="centerContinuous"/>
    </xf>
    <xf numFmtId="177" fontId="18" fillId="0" borderId="0" xfId="0" applyNumberFormat="1" applyFont="1" applyAlignment="1">
      <alignment horizontal="centerContinuous"/>
    </xf>
    <xf numFmtId="177" fontId="6" fillId="0" borderId="0" xfId="0" applyNumberFormat="1" applyFont="1" applyAlignment="1">
      <alignment horizontal="fill"/>
    </xf>
    <xf numFmtId="177" fontId="6" fillId="0" borderId="0" xfId="0" applyNumberFormat="1" applyFont="1" applyAlignment="1">
      <alignment/>
    </xf>
    <xf numFmtId="177" fontId="11" fillId="0" borderId="0" xfId="0" applyNumberFormat="1" applyFont="1" applyAlignment="1">
      <alignment horizontal="centerContinuous"/>
    </xf>
    <xf numFmtId="177" fontId="5" fillId="0" borderId="0" xfId="0" applyNumberFormat="1" applyFont="1" applyAlignment="1">
      <alignment horizontal="centerContinuous"/>
    </xf>
    <xf numFmtId="177" fontId="12" fillId="0" borderId="0" xfId="0" applyNumberFormat="1" applyFont="1" applyAlignment="1">
      <alignment horizontal="centerContinuous"/>
    </xf>
    <xf numFmtId="177" fontId="7" fillId="0" borderId="0" xfId="0" applyNumberFormat="1" applyFont="1" applyAlignment="1">
      <alignment/>
    </xf>
    <xf numFmtId="177" fontId="4"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Border="1" applyAlignment="1">
      <alignment/>
    </xf>
    <xf numFmtId="177" fontId="13" fillId="2" borderId="0" xfId="0" applyNumberFormat="1" applyFont="1" applyFill="1" applyAlignment="1">
      <alignment horizontal="centerContinuous"/>
    </xf>
    <xf numFmtId="177" fontId="6" fillId="0" borderId="0" xfId="0" applyNumberFormat="1" applyFont="1" applyBorder="1" applyAlignment="1">
      <alignment horizontal="centerContinuous"/>
    </xf>
    <xf numFmtId="177" fontId="19" fillId="2" borderId="0" xfId="0" applyNumberFormat="1" applyFont="1" applyFill="1" applyAlignment="1">
      <alignment/>
    </xf>
    <xf numFmtId="177" fontId="6" fillId="0" borderId="0" xfId="0" applyNumberFormat="1" applyFont="1" applyAlignment="1">
      <alignment horizontal="right"/>
    </xf>
    <xf numFmtId="177" fontId="5" fillId="0" borderId="2" xfId="0" applyNumberFormat="1" applyFont="1" applyBorder="1" applyAlignment="1">
      <alignment/>
    </xf>
    <xf numFmtId="0" fontId="6" fillId="0" borderId="0" xfId="0" applyNumberFormat="1" applyFont="1" applyAlignment="1">
      <alignment/>
    </xf>
    <xf numFmtId="3" fontId="8" fillId="2" borderId="0" xfId="0" applyNumberFormat="1" applyFont="1" applyFill="1" applyAlignment="1">
      <alignment/>
    </xf>
    <xf numFmtId="3" fontId="8" fillId="2" borderId="0" xfId="0" applyNumberFormat="1" applyFont="1" applyFill="1" applyAlignment="1">
      <alignment horizontal="centerContinuous"/>
    </xf>
    <xf numFmtId="0" fontId="0" fillId="0" borderId="0" xfId="0" applyBorder="1" applyAlignment="1">
      <alignment/>
    </xf>
    <xf numFmtId="3" fontId="8" fillId="2" borderId="0" xfId="0" applyNumberFormat="1" applyFont="1" applyFill="1" applyBorder="1" applyAlignment="1">
      <alignment/>
    </xf>
    <xf numFmtId="0" fontId="0" fillId="0" borderId="0" xfId="0" applyBorder="1" applyAlignment="1">
      <alignment/>
    </xf>
    <xf numFmtId="3" fontId="23" fillId="0" borderId="0" xfId="0" applyNumberFormat="1" applyFont="1" applyAlignment="1">
      <alignment/>
    </xf>
    <xf numFmtId="177" fontId="6" fillId="0" borderId="0" xfId="0" applyNumberFormat="1" applyFont="1" applyAlignment="1">
      <alignment/>
    </xf>
    <xf numFmtId="177" fontId="24" fillId="2" borderId="0" xfId="0" applyNumberFormat="1" applyFont="1" applyFill="1" applyAlignment="1">
      <alignment/>
    </xf>
    <xf numFmtId="177" fontId="6" fillId="0" borderId="0" xfId="0" applyNumberFormat="1" applyFont="1" applyBorder="1" applyAlignment="1">
      <alignment/>
    </xf>
    <xf numFmtId="177" fontId="6" fillId="0" borderId="0" xfId="0" applyNumberFormat="1" applyFont="1" applyBorder="1" applyAlignment="1">
      <alignment/>
    </xf>
    <xf numFmtId="0" fontId="21" fillId="0" borderId="0" xfId="29">
      <alignment/>
      <protection/>
    </xf>
    <xf numFmtId="0" fontId="21" fillId="0" borderId="2" xfId="29" applyBorder="1">
      <alignment/>
      <protection/>
    </xf>
    <xf numFmtId="0" fontId="21" fillId="0" borderId="3" xfId="29" applyBorder="1">
      <alignment/>
      <protection/>
    </xf>
    <xf numFmtId="0" fontId="21" fillId="0" borderId="0" xfId="29" applyAlignment="1">
      <alignment horizontal="centerContinuous"/>
      <protection/>
    </xf>
    <xf numFmtId="0" fontId="22" fillId="0" borderId="0" xfId="30" applyFont="1" applyAlignment="1">
      <alignment horizontal="centerContinuous"/>
      <protection/>
    </xf>
    <xf numFmtId="3" fontId="22" fillId="0" borderId="0" xfId="30" applyNumberFormat="1" applyFont="1" applyAlignment="1">
      <alignment horizontal="centerContinuous"/>
      <protection/>
    </xf>
    <xf numFmtId="0" fontId="14" fillId="0" borderId="0" xfId="30" applyFont="1" applyAlignment="1">
      <alignment horizontal="centerContinuous"/>
      <protection/>
    </xf>
    <xf numFmtId="0" fontId="26" fillId="0" borderId="4" xfId="29" applyFont="1" applyBorder="1" applyAlignment="1">
      <alignment horizontal="center"/>
      <protection/>
    </xf>
    <xf numFmtId="0" fontId="26" fillId="0" borderId="5" xfId="29" applyFont="1" applyBorder="1" applyAlignment="1">
      <alignment horizontal="centerContinuous"/>
      <protection/>
    </xf>
    <xf numFmtId="0" fontId="26" fillId="0" borderId="6" xfId="29" applyFont="1" applyBorder="1" applyAlignment="1">
      <alignment horizontal="centerContinuous"/>
      <protection/>
    </xf>
    <xf numFmtId="0" fontId="26" fillId="0" borderId="7" xfId="29" applyFont="1" applyBorder="1" applyAlignment="1">
      <alignment horizontal="centerContinuous"/>
      <protection/>
    </xf>
    <xf numFmtId="0" fontId="26" fillId="0" borderId="8" xfId="29" applyFont="1" applyBorder="1" applyAlignment="1">
      <alignment horizontal="center"/>
      <protection/>
    </xf>
    <xf numFmtId="0" fontId="26" fillId="0" borderId="9" xfId="29" applyFont="1" applyBorder="1" applyAlignment="1">
      <alignment horizontal="center"/>
      <protection/>
    </xf>
    <xf numFmtId="0" fontId="26" fillId="0" borderId="2" xfId="29" applyFont="1" applyBorder="1" applyAlignment="1">
      <alignment horizontal="center"/>
      <protection/>
    </xf>
    <xf numFmtId="0" fontId="26" fillId="0" borderId="3" xfId="29" applyFont="1" applyBorder="1" applyAlignment="1">
      <alignment horizontal="center"/>
      <protection/>
    </xf>
    <xf numFmtId="0" fontId="14" fillId="0" borderId="10" xfId="29" applyFont="1" applyBorder="1">
      <alignment/>
      <protection/>
    </xf>
    <xf numFmtId="0" fontId="14" fillId="0" borderId="0" xfId="29" applyFont="1" applyBorder="1">
      <alignment/>
      <protection/>
    </xf>
    <xf numFmtId="0" fontId="14" fillId="0" borderId="11" xfId="29" applyFont="1" applyBorder="1">
      <alignment/>
      <protection/>
    </xf>
    <xf numFmtId="0" fontId="14" fillId="0" borderId="9" xfId="29" applyFont="1" applyBorder="1">
      <alignment/>
      <protection/>
    </xf>
    <xf numFmtId="0" fontId="14" fillId="0" borderId="2" xfId="29" applyFont="1" applyBorder="1">
      <alignment/>
      <protection/>
    </xf>
    <xf numFmtId="0" fontId="26" fillId="0" borderId="0" xfId="29" applyFont="1" applyBorder="1" applyAlignment="1">
      <alignment horizontal="center"/>
      <protection/>
    </xf>
    <xf numFmtId="0" fontId="26" fillId="0" borderId="12" xfId="29" applyFont="1" applyBorder="1">
      <alignment/>
      <protection/>
    </xf>
    <xf numFmtId="0" fontId="26" fillId="0" borderId="0" xfId="29" applyFont="1" applyBorder="1">
      <alignment/>
      <protection/>
    </xf>
    <xf numFmtId="5" fontId="26" fillId="0" borderId="0" xfId="29" applyNumberFormat="1" applyFont="1" applyBorder="1">
      <alignment/>
      <protection/>
    </xf>
    <xf numFmtId="5" fontId="26" fillId="0" borderId="10" xfId="29" applyNumberFormat="1" applyFont="1" applyBorder="1">
      <alignment/>
      <protection/>
    </xf>
    <xf numFmtId="0" fontId="14" fillId="0" borderId="13" xfId="29" applyFont="1" applyBorder="1">
      <alignment/>
      <protection/>
    </xf>
    <xf numFmtId="0" fontId="14" fillId="0" borderId="3" xfId="29" applyFont="1" applyBorder="1">
      <alignment/>
      <protection/>
    </xf>
    <xf numFmtId="0" fontId="14" fillId="0" borderId="0" xfId="29" applyFont="1">
      <alignment/>
      <protection/>
    </xf>
    <xf numFmtId="37" fontId="26" fillId="0" borderId="0" xfId="29" applyNumberFormat="1" applyFont="1" applyFill="1" applyBorder="1">
      <alignment/>
      <protection/>
    </xf>
    <xf numFmtId="5" fontId="26" fillId="0" borderId="11" xfId="29" applyNumberFormat="1" applyFont="1" applyFill="1" applyBorder="1">
      <alignment/>
      <protection/>
    </xf>
    <xf numFmtId="0" fontId="26" fillId="0" borderId="12" xfId="29" applyFont="1" applyBorder="1" applyAlignment="1">
      <alignment horizontal="left"/>
      <protection/>
    </xf>
    <xf numFmtId="0" fontId="14" fillId="0" borderId="0" xfId="30" applyFont="1">
      <alignment/>
      <protection/>
    </xf>
    <xf numFmtId="0" fontId="14" fillId="0" borderId="10" xfId="30" applyFont="1" applyBorder="1">
      <alignment/>
      <protection/>
    </xf>
    <xf numFmtId="0" fontId="14" fillId="0" borderId="12" xfId="30" applyFont="1" applyBorder="1">
      <alignment/>
      <protection/>
    </xf>
    <xf numFmtId="0" fontId="14" fillId="0" borderId="11" xfId="30" applyFont="1" applyBorder="1">
      <alignment/>
      <protection/>
    </xf>
    <xf numFmtId="0" fontId="26" fillId="0" borderId="10" xfId="30" applyFont="1" applyBorder="1">
      <alignment/>
      <protection/>
    </xf>
    <xf numFmtId="183" fontId="26" fillId="0" borderId="12" xfId="30" applyNumberFormat="1" applyFont="1" applyBorder="1">
      <alignment/>
      <protection/>
    </xf>
    <xf numFmtId="185" fontId="26" fillId="0" borderId="11" xfId="18" applyNumberFormat="1" applyFont="1" applyBorder="1" applyAlignment="1">
      <alignment/>
    </xf>
    <xf numFmtId="0" fontId="14" fillId="0" borderId="10" xfId="30" applyFont="1" applyBorder="1" applyAlignment="1">
      <alignment horizontal="left" indent="1"/>
      <protection/>
    </xf>
    <xf numFmtId="183" fontId="14" fillId="0" borderId="12" xfId="15" applyNumberFormat="1" applyFont="1" applyBorder="1" applyAlignment="1">
      <alignment/>
    </xf>
    <xf numFmtId="183" fontId="14" fillId="0" borderId="11" xfId="15" applyNumberFormat="1" applyFont="1" applyBorder="1" applyAlignment="1">
      <alignment/>
    </xf>
    <xf numFmtId="183" fontId="14" fillId="0" borderId="0" xfId="15" applyNumberFormat="1" applyFont="1" applyAlignment="1">
      <alignment/>
    </xf>
    <xf numFmtId="183" fontId="27" fillId="0" borderId="12" xfId="15" applyNumberFormat="1" applyFont="1" applyBorder="1" applyAlignment="1">
      <alignment/>
    </xf>
    <xf numFmtId="183" fontId="27" fillId="0" borderId="11" xfId="15" applyNumberFormat="1" applyFont="1" applyBorder="1" applyAlignment="1">
      <alignment/>
    </xf>
    <xf numFmtId="183" fontId="26" fillId="0" borderId="0" xfId="15" applyNumberFormat="1" applyFont="1" applyAlignment="1">
      <alignment/>
    </xf>
    <xf numFmtId="0" fontId="26" fillId="0" borderId="10" xfId="30" applyFont="1" applyBorder="1" applyAlignment="1">
      <alignment wrapText="1"/>
      <protection/>
    </xf>
    <xf numFmtId="0" fontId="26" fillId="0" borderId="9" xfId="30" applyFont="1" applyBorder="1">
      <alignment/>
      <protection/>
    </xf>
    <xf numFmtId="183" fontId="26" fillId="0" borderId="13" xfId="15" applyNumberFormat="1" applyFont="1" applyBorder="1" applyAlignment="1">
      <alignment/>
    </xf>
    <xf numFmtId="183" fontId="26" fillId="0" borderId="3" xfId="15" applyNumberFormat="1" applyFont="1" applyBorder="1" applyAlignment="1">
      <alignment/>
    </xf>
    <xf numFmtId="185" fontId="26" fillId="0" borderId="14" xfId="18" applyNumberFormat="1" applyFont="1" applyBorder="1" applyAlignment="1">
      <alignment horizontal="left"/>
    </xf>
    <xf numFmtId="0" fontId="26" fillId="0" borderId="0" xfId="30" applyFont="1" applyBorder="1" applyAlignment="1">
      <alignment horizontal="left"/>
      <protection/>
    </xf>
    <xf numFmtId="183" fontId="26" fillId="0" borderId="0" xfId="30" applyNumberFormat="1" applyFont="1" applyBorder="1" applyAlignment="1">
      <alignment horizontal="left"/>
      <protection/>
    </xf>
    <xf numFmtId="185" fontId="26" fillId="0" borderId="0" xfId="18" applyNumberFormat="1" applyFont="1" applyBorder="1" applyAlignment="1">
      <alignment horizontal="left"/>
    </xf>
    <xf numFmtId="177" fontId="25" fillId="0" borderId="0" xfId="0" applyNumberFormat="1" applyFont="1" applyAlignment="1">
      <alignment horizontal="centerContinuous"/>
    </xf>
    <xf numFmtId="177" fontId="33" fillId="2" borderId="15" xfId="0" applyNumberFormat="1" applyFont="1" applyFill="1" applyBorder="1" applyAlignment="1">
      <alignment horizontal="center"/>
    </xf>
    <xf numFmtId="177" fontId="33" fillId="2" borderId="10" xfId="0" applyNumberFormat="1" applyFont="1" applyFill="1" applyBorder="1" applyAlignment="1">
      <alignment horizontal="center"/>
    </xf>
    <xf numFmtId="0" fontId="0" fillId="0" borderId="0" xfId="0" applyBorder="1" applyAlignment="1">
      <alignment vertical="top" wrapText="1"/>
    </xf>
    <xf numFmtId="177" fontId="29" fillId="2" borderId="0" xfId="0" applyNumberFormat="1" applyFont="1" applyFill="1" applyAlignment="1">
      <alignment/>
    </xf>
    <xf numFmtId="177" fontId="29" fillId="2" borderId="11" xfId="0" applyNumberFormat="1" applyFont="1" applyFill="1" applyBorder="1" applyAlignment="1">
      <alignment/>
    </xf>
    <xf numFmtId="3" fontId="6" fillId="0" borderId="0" xfId="0" applyNumberFormat="1" applyFont="1" applyAlignment="1">
      <alignment/>
    </xf>
    <xf numFmtId="3" fontId="29" fillId="2" borderId="16" xfId="0" applyNumberFormat="1" applyFont="1" applyFill="1" applyAlignment="1">
      <alignment horizontal="left"/>
    </xf>
    <xf numFmtId="3" fontId="14" fillId="0" borderId="0" xfId="0" applyNumberFormat="1" applyFont="1" applyAlignment="1">
      <alignment horizontal="centerContinuous"/>
    </xf>
    <xf numFmtId="0" fontId="37" fillId="0" borderId="0" xfId="0" applyFont="1" applyAlignment="1">
      <alignment/>
    </xf>
    <xf numFmtId="0" fontId="6" fillId="0" borderId="0" xfId="0" applyFont="1" applyBorder="1" applyAlignment="1">
      <alignment vertical="top" wrapText="1"/>
    </xf>
    <xf numFmtId="177" fontId="5" fillId="0" borderId="11" xfId="0" applyNumberFormat="1" applyFont="1" applyBorder="1" applyAlignment="1">
      <alignment/>
    </xf>
    <xf numFmtId="177" fontId="5" fillId="0" borderId="3" xfId="0" applyNumberFormat="1" applyFont="1" applyBorder="1" applyAlignment="1">
      <alignment/>
    </xf>
    <xf numFmtId="177" fontId="31" fillId="0" borderId="2" xfId="0" applyNumberFormat="1" applyFont="1" applyBorder="1" applyAlignment="1">
      <alignment horizontal="left"/>
    </xf>
    <xf numFmtId="5" fontId="31" fillId="0" borderId="2" xfId="0" applyNumberFormat="1" applyFont="1" applyBorder="1" applyAlignment="1">
      <alignment/>
    </xf>
    <xf numFmtId="5" fontId="31" fillId="0" borderId="3" xfId="0" applyNumberFormat="1" applyFont="1" applyBorder="1" applyAlignment="1">
      <alignment/>
    </xf>
    <xf numFmtId="177" fontId="5" fillId="0" borderId="12" xfId="0" applyNumberFormat="1" applyFont="1" applyBorder="1" applyAlignment="1">
      <alignment/>
    </xf>
    <xf numFmtId="177" fontId="4" fillId="0" borderId="12" xfId="0" applyNumberFormat="1" applyFont="1" applyBorder="1" applyAlignment="1">
      <alignment/>
    </xf>
    <xf numFmtId="177" fontId="6" fillId="0" borderId="13" xfId="0" applyNumberFormat="1" applyFont="1" applyBorder="1" applyAlignment="1">
      <alignment/>
    </xf>
    <xf numFmtId="177" fontId="5" fillId="0" borderId="17" xfId="0" applyNumberFormat="1" applyFont="1" applyBorder="1" applyAlignment="1">
      <alignment/>
    </xf>
    <xf numFmtId="177" fontId="5" fillId="0" borderId="18" xfId="0" applyNumberFormat="1" applyFont="1" applyBorder="1" applyAlignment="1">
      <alignment/>
    </xf>
    <xf numFmtId="177" fontId="31" fillId="0" borderId="19" xfId="0" applyNumberFormat="1" applyFont="1" applyBorder="1" applyAlignment="1">
      <alignment horizontal="right"/>
    </xf>
    <xf numFmtId="177" fontId="31" fillId="0" borderId="20" xfId="0" applyNumberFormat="1" applyFont="1" applyBorder="1" applyAlignment="1">
      <alignment/>
    </xf>
    <xf numFmtId="177" fontId="31" fillId="0" borderId="3" xfId="0" applyNumberFormat="1" applyFont="1" applyBorder="1" applyAlignment="1">
      <alignment/>
    </xf>
    <xf numFmtId="177" fontId="5" fillId="0" borderId="13" xfId="0" applyNumberFormat="1" applyFont="1" applyFill="1" applyBorder="1" applyAlignment="1">
      <alignment/>
    </xf>
    <xf numFmtId="177" fontId="5" fillId="0" borderId="21" xfId="0" applyNumberFormat="1" applyFont="1" applyBorder="1" applyAlignment="1">
      <alignment/>
    </xf>
    <xf numFmtId="177" fontId="5" fillId="0" borderId="22" xfId="0" applyNumberFormat="1" applyFont="1" applyBorder="1" applyAlignment="1">
      <alignment/>
    </xf>
    <xf numFmtId="177" fontId="5" fillId="0" borderId="23" xfId="0" applyNumberFormat="1" applyFont="1" applyBorder="1" applyAlignment="1">
      <alignment/>
    </xf>
    <xf numFmtId="177" fontId="5" fillId="0" borderId="13" xfId="0" applyNumberFormat="1" applyFont="1" applyBorder="1" applyAlignment="1">
      <alignment/>
    </xf>
    <xf numFmtId="0" fontId="14" fillId="0" borderId="24" xfId="29" applyFont="1" applyBorder="1">
      <alignment/>
      <protection/>
    </xf>
    <xf numFmtId="0" fontId="14" fillId="0" borderId="24" xfId="29" applyFont="1" applyBorder="1" applyAlignment="1">
      <alignment horizontal="center"/>
      <protection/>
    </xf>
    <xf numFmtId="0" fontId="14" fillId="0" borderId="22" xfId="29" applyFont="1" applyBorder="1">
      <alignment/>
      <protection/>
    </xf>
    <xf numFmtId="0" fontId="14" fillId="0" borderId="25" xfId="29" applyFont="1" applyBorder="1">
      <alignment/>
      <protection/>
    </xf>
    <xf numFmtId="0" fontId="14" fillId="0" borderId="25" xfId="29" applyFont="1" applyBorder="1" applyAlignment="1">
      <alignment horizontal="center"/>
      <protection/>
    </xf>
    <xf numFmtId="0" fontId="14" fillId="0" borderId="26" xfId="29" applyFont="1" applyBorder="1">
      <alignment/>
      <protection/>
    </xf>
    <xf numFmtId="177" fontId="6" fillId="0" borderId="11" xfId="0" applyNumberFormat="1" applyFont="1" applyBorder="1" applyAlignment="1">
      <alignment/>
    </xf>
    <xf numFmtId="177" fontId="6" fillId="0" borderId="3" xfId="0" applyNumberFormat="1" applyFont="1" applyBorder="1" applyAlignment="1">
      <alignment/>
    </xf>
    <xf numFmtId="177" fontId="6" fillId="0" borderId="18" xfId="0" applyNumberFormat="1" applyFont="1" applyBorder="1" applyAlignment="1">
      <alignment/>
    </xf>
    <xf numFmtId="177" fontId="6" fillId="0" borderId="8" xfId="0" applyNumberFormat="1" applyFont="1" applyBorder="1" applyAlignment="1">
      <alignment/>
    </xf>
    <xf numFmtId="177" fontId="6" fillId="0" borderId="2" xfId="0" applyNumberFormat="1" applyFont="1" applyBorder="1" applyAlignment="1">
      <alignment horizontal="fill"/>
    </xf>
    <xf numFmtId="3" fontId="6" fillId="0" borderId="12" xfId="0" applyNumberFormat="1" applyFont="1" applyBorder="1" applyAlignment="1">
      <alignment/>
    </xf>
    <xf numFmtId="3" fontId="6" fillId="0" borderId="21" xfId="0" applyNumberFormat="1" applyFont="1" applyBorder="1" applyAlignment="1">
      <alignment/>
    </xf>
    <xf numFmtId="3" fontId="6" fillId="0" borderId="22" xfId="0" applyNumberFormat="1" applyFont="1" applyBorder="1" applyAlignment="1">
      <alignment/>
    </xf>
    <xf numFmtId="177" fontId="6" fillId="0" borderId="22" xfId="0" applyNumberFormat="1" applyFont="1" applyBorder="1" applyAlignment="1">
      <alignment horizontal="fill"/>
    </xf>
    <xf numFmtId="177" fontId="6" fillId="0" borderId="22" xfId="0" applyNumberFormat="1" applyFont="1" applyBorder="1" applyAlignment="1">
      <alignment/>
    </xf>
    <xf numFmtId="177" fontId="6" fillId="0" borderId="23" xfId="0" applyNumberFormat="1" applyFont="1" applyBorder="1" applyAlignment="1">
      <alignment/>
    </xf>
    <xf numFmtId="3" fontId="6" fillId="0" borderId="19" xfId="0" applyNumberFormat="1" applyFont="1" applyBorder="1" applyAlignment="1">
      <alignment/>
    </xf>
    <xf numFmtId="177" fontId="6" fillId="0" borderId="19" xfId="0" applyNumberFormat="1" applyFont="1" applyBorder="1" applyAlignment="1">
      <alignment/>
    </xf>
    <xf numFmtId="177" fontId="20" fillId="0" borderId="19" xfId="0" applyNumberFormat="1" applyFont="1" applyBorder="1" applyAlignment="1">
      <alignment/>
    </xf>
    <xf numFmtId="177" fontId="22" fillId="0" borderId="8" xfId="0" applyNumberFormat="1" applyFont="1" applyBorder="1" applyAlignment="1">
      <alignment/>
    </xf>
    <xf numFmtId="177" fontId="22" fillId="0" borderId="27" xfId="0" applyNumberFormat="1" applyFont="1" applyBorder="1" applyAlignment="1">
      <alignment horizontal="right"/>
    </xf>
    <xf numFmtId="177" fontId="22" fillId="0" borderId="4" xfId="0" applyNumberFormat="1" applyFont="1" applyBorder="1" applyAlignment="1">
      <alignment horizontal="center"/>
    </xf>
    <xf numFmtId="177" fontId="22" fillId="0" borderId="28" xfId="0" applyNumberFormat="1" applyFont="1" applyBorder="1" applyAlignment="1">
      <alignment horizontal="center"/>
    </xf>
    <xf numFmtId="177" fontId="6" fillId="0" borderId="10" xfId="0" applyNumberFormat="1" applyFont="1" applyBorder="1" applyAlignment="1">
      <alignment/>
    </xf>
    <xf numFmtId="177" fontId="6" fillId="0" borderId="24" xfId="0" applyNumberFormat="1" applyFont="1" applyBorder="1" applyAlignment="1">
      <alignment/>
    </xf>
    <xf numFmtId="177" fontId="6" fillId="0" borderId="9" xfId="0" applyNumberFormat="1" applyFont="1" applyBorder="1" applyAlignment="1">
      <alignment/>
    </xf>
    <xf numFmtId="177" fontId="22" fillId="0" borderId="4" xfId="0" applyNumberFormat="1" applyFont="1" applyBorder="1" applyAlignment="1">
      <alignment/>
    </xf>
    <xf numFmtId="177" fontId="6" fillId="0" borderId="10" xfId="0" applyNumberFormat="1" applyFont="1" applyBorder="1" applyAlignment="1">
      <alignment horizontal="right"/>
    </xf>
    <xf numFmtId="3" fontId="38" fillId="0" borderId="0" xfId="0" applyNumberFormat="1" applyFont="1" applyAlignment="1">
      <alignment horizontal="centerContinuous"/>
    </xf>
    <xf numFmtId="177" fontId="22" fillId="0" borderId="3" xfId="0" applyNumberFormat="1" applyFont="1" applyBorder="1" applyAlignment="1">
      <alignment/>
    </xf>
    <xf numFmtId="177" fontId="22" fillId="0" borderId="2" xfId="0" applyNumberFormat="1" applyFont="1" applyBorder="1" applyAlignment="1">
      <alignment horizontal="fill"/>
    </xf>
    <xf numFmtId="177" fontId="22" fillId="0" borderId="9" xfId="0" applyNumberFormat="1" applyFont="1" applyBorder="1" applyAlignment="1">
      <alignment/>
    </xf>
    <xf numFmtId="165" fontId="22" fillId="0" borderId="3" xfId="0" applyNumberFormat="1" applyFont="1" applyBorder="1" applyAlignment="1">
      <alignment/>
    </xf>
    <xf numFmtId="177" fontId="33" fillId="2" borderId="20" xfId="0" applyNumberFormat="1" applyFont="1" applyFill="1" applyBorder="1" applyAlignment="1">
      <alignment horizontal="right"/>
    </xf>
    <xf numFmtId="177" fontId="33" fillId="2" borderId="19" xfId="0" applyNumberFormat="1" applyFont="1" applyFill="1" applyBorder="1" applyAlignment="1">
      <alignment horizontal="right"/>
    </xf>
    <xf numFmtId="177" fontId="33" fillId="2" borderId="27" xfId="0" applyNumberFormat="1" applyFont="1" applyFill="1" applyBorder="1" applyAlignment="1">
      <alignment horizontal="right"/>
    </xf>
    <xf numFmtId="177" fontId="31" fillId="0" borderId="20" xfId="0" applyNumberFormat="1" applyFont="1" applyBorder="1" applyAlignment="1">
      <alignment horizontal="right"/>
    </xf>
    <xf numFmtId="177" fontId="31" fillId="0" borderId="27" xfId="0" applyNumberFormat="1" applyFont="1" applyBorder="1" applyAlignment="1">
      <alignment horizontal="right"/>
    </xf>
    <xf numFmtId="177" fontId="29" fillId="2" borderId="12" xfId="0" applyNumberFormat="1" applyFont="1" applyFill="1" applyBorder="1" applyAlignment="1">
      <alignment/>
    </xf>
    <xf numFmtId="177" fontId="29" fillId="2" borderId="13" xfId="0" applyNumberFormat="1" applyFont="1" applyFill="1" applyBorder="1" applyAlignment="1">
      <alignment/>
    </xf>
    <xf numFmtId="177" fontId="29" fillId="2" borderId="17" xfId="0" applyNumberFormat="1" applyFont="1" applyFill="1" applyBorder="1" applyAlignment="1">
      <alignment/>
    </xf>
    <xf numFmtId="177" fontId="30" fillId="2" borderId="20" xfId="0" applyNumberFormat="1" applyFont="1" applyFill="1" applyBorder="1" applyAlignment="1">
      <alignment/>
    </xf>
    <xf numFmtId="177" fontId="30" fillId="2" borderId="19" xfId="0" applyNumberFormat="1" applyFont="1" applyFill="1" applyBorder="1" applyAlignment="1">
      <alignment horizontal="right"/>
    </xf>
    <xf numFmtId="177" fontId="30" fillId="2" borderId="20" xfId="0" applyNumberFormat="1" applyFont="1" applyFill="1" applyBorder="1" applyAlignment="1">
      <alignment horizontal="right"/>
    </xf>
    <xf numFmtId="177" fontId="30" fillId="2" borderId="27" xfId="0" applyNumberFormat="1" applyFont="1" applyFill="1" applyBorder="1" applyAlignment="1">
      <alignment horizontal="right"/>
    </xf>
    <xf numFmtId="177" fontId="29" fillId="2" borderId="12" xfId="0" applyNumberFormat="1" applyFont="1" applyFill="1" applyBorder="1" applyAlignment="1">
      <alignment horizontal="left"/>
    </xf>
    <xf numFmtId="177" fontId="29" fillId="2" borderId="13" xfId="0" applyNumberFormat="1" applyFont="1" applyFill="1" applyBorder="1" applyAlignment="1">
      <alignment horizontal="left"/>
    </xf>
    <xf numFmtId="177" fontId="29" fillId="2" borderId="21" xfId="0" applyNumberFormat="1" applyFont="1" applyFill="1" applyBorder="1" applyAlignment="1">
      <alignment horizontal="left"/>
    </xf>
    <xf numFmtId="177" fontId="29" fillId="2" borderId="21" xfId="0" applyNumberFormat="1" applyFont="1" applyFill="1" applyBorder="1" applyAlignment="1">
      <alignment/>
    </xf>
    <xf numFmtId="177" fontId="29" fillId="2" borderId="21" xfId="0" applyNumberFormat="1" applyFont="1" applyFill="1" applyBorder="1" applyAlignment="1">
      <alignment horizontal="right"/>
    </xf>
    <xf numFmtId="3" fontId="29" fillId="2" borderId="29" xfId="0" applyNumberFormat="1" applyFont="1" applyFill="1" applyBorder="1" applyAlignment="1">
      <alignment horizontal="left"/>
    </xf>
    <xf numFmtId="3" fontId="29" fillId="2" borderId="30" xfId="0" applyNumberFormat="1" applyFont="1" applyFill="1" applyBorder="1" applyAlignment="1">
      <alignment horizontal="left"/>
    </xf>
    <xf numFmtId="3" fontId="29" fillId="2" borderId="31" xfId="0" applyNumberFormat="1" applyFont="1" applyFill="1" applyBorder="1" applyAlignment="1">
      <alignment horizontal="left"/>
    </xf>
    <xf numFmtId="3" fontId="30" fillId="2" borderId="32" xfId="0" applyNumberFormat="1" applyFont="1" applyFill="1" applyBorder="1" applyAlignment="1">
      <alignment horizontal="right"/>
    </xf>
    <xf numFmtId="3" fontId="30" fillId="2" borderId="33" xfId="0" applyNumberFormat="1" applyFont="1" applyFill="1" applyBorder="1" applyAlignment="1">
      <alignment horizontal="right"/>
    </xf>
    <xf numFmtId="0" fontId="14" fillId="0" borderId="9" xfId="30" applyFont="1" applyBorder="1" applyAlignment="1">
      <alignment horizontal="left" indent="1"/>
      <protection/>
    </xf>
    <xf numFmtId="183" fontId="14" fillId="0" borderId="13" xfId="15" applyNumberFormat="1" applyFont="1" applyBorder="1" applyAlignment="1">
      <alignment/>
    </xf>
    <xf numFmtId="183" fontId="14" fillId="0" borderId="3" xfId="15" applyNumberFormat="1" applyFont="1" applyBorder="1" applyAlignment="1">
      <alignment/>
    </xf>
    <xf numFmtId="183" fontId="26" fillId="0" borderId="10" xfId="15" applyNumberFormat="1" applyFont="1" applyBorder="1" applyAlignment="1">
      <alignment/>
    </xf>
    <xf numFmtId="183" fontId="14" fillId="0" borderId="10" xfId="15" applyNumberFormat="1" applyFont="1" applyBorder="1" applyAlignment="1">
      <alignment/>
    </xf>
    <xf numFmtId="183" fontId="26" fillId="0" borderId="34" xfId="30" applyNumberFormat="1" applyFont="1" applyBorder="1" applyAlignment="1">
      <alignment horizontal="left"/>
      <protection/>
    </xf>
    <xf numFmtId="0" fontId="26" fillId="0" borderId="35" xfId="30" applyFont="1" applyBorder="1" applyAlignment="1">
      <alignment horizontal="left"/>
      <protection/>
    </xf>
    <xf numFmtId="0" fontId="26" fillId="0" borderId="36" xfId="30" applyFont="1" applyBorder="1" applyAlignment="1">
      <alignment horizontal="left"/>
      <protection/>
    </xf>
    <xf numFmtId="0" fontId="21" fillId="0" borderId="0" xfId="29" applyBorder="1">
      <alignment/>
      <protection/>
    </xf>
    <xf numFmtId="0" fontId="32" fillId="3" borderId="0" xfId="0" applyFont="1" applyFill="1" applyBorder="1" applyAlignment="1">
      <alignment vertical="top" wrapText="1"/>
    </xf>
    <xf numFmtId="0" fontId="32" fillId="3" borderId="0" xfId="0" applyFont="1" applyFill="1" applyAlignment="1">
      <alignment/>
    </xf>
    <xf numFmtId="0" fontId="0" fillId="3" borderId="0" xfId="0" applyFill="1" applyBorder="1" applyAlignment="1">
      <alignment vertical="top" wrapText="1"/>
    </xf>
    <xf numFmtId="177" fontId="6" fillId="3" borderId="0" xfId="0" applyNumberFormat="1" applyFont="1" applyFill="1" applyAlignment="1">
      <alignment/>
    </xf>
    <xf numFmtId="177" fontId="13" fillId="3" borderId="0" xfId="0" applyNumberFormat="1" applyFont="1" applyFill="1" applyAlignment="1">
      <alignment horizontal="right"/>
    </xf>
    <xf numFmtId="177" fontId="13" fillId="3" borderId="0" xfId="0" applyNumberFormat="1" applyFont="1" applyFill="1" applyAlignment="1">
      <alignment/>
    </xf>
    <xf numFmtId="177" fontId="4" fillId="0" borderId="19" xfId="0" applyNumberFormat="1" applyFont="1" applyBorder="1" applyAlignment="1">
      <alignment/>
    </xf>
    <xf numFmtId="5" fontId="33" fillId="2" borderId="23" xfId="0" applyNumberFormat="1" applyFont="1" applyFill="1" applyBorder="1" applyAlignment="1">
      <alignment/>
    </xf>
    <xf numFmtId="5" fontId="33" fillId="2" borderId="22" xfId="0" applyNumberFormat="1" applyFont="1" applyFill="1" applyBorder="1" applyAlignment="1">
      <alignment/>
    </xf>
    <xf numFmtId="177" fontId="30" fillId="2" borderId="5" xfId="0" applyNumberFormat="1" applyFont="1" applyFill="1" applyBorder="1" applyAlignment="1">
      <alignment horizontal="left"/>
    </xf>
    <xf numFmtId="177" fontId="30" fillId="2" borderId="21" xfId="0" applyNumberFormat="1" applyFont="1" applyFill="1" applyBorder="1" applyAlignment="1">
      <alignment horizontal="left"/>
    </xf>
    <xf numFmtId="0" fontId="26" fillId="0" borderId="17" xfId="30" applyFont="1" applyFill="1" applyBorder="1" applyAlignment="1">
      <alignment horizontal="centerContinuous"/>
      <protection/>
    </xf>
    <xf numFmtId="0" fontId="26" fillId="0" borderId="8" xfId="30" applyFont="1" applyFill="1" applyBorder="1" applyAlignment="1">
      <alignment horizontal="centerContinuous"/>
      <protection/>
    </xf>
    <xf numFmtId="0" fontId="14" fillId="0" borderId="0" xfId="30" applyFont="1" applyFill="1">
      <alignment/>
      <protection/>
    </xf>
    <xf numFmtId="1" fontId="26" fillId="0" borderId="17" xfId="30" applyNumberFormat="1" applyFont="1" applyFill="1" applyBorder="1" applyAlignment="1">
      <alignment horizontal="centerContinuous"/>
      <protection/>
    </xf>
    <xf numFmtId="0" fontId="26" fillId="0" borderId="13" xfId="30" applyFont="1" applyFill="1" applyBorder="1" applyAlignment="1">
      <alignment horizontal="centerContinuous"/>
      <protection/>
    </xf>
    <xf numFmtId="0" fontId="14" fillId="0" borderId="3" xfId="30" applyFont="1" applyFill="1" applyBorder="1" applyAlignment="1">
      <alignment horizontal="centerContinuous"/>
      <protection/>
    </xf>
    <xf numFmtId="0" fontId="26" fillId="0" borderId="3" xfId="30" applyFont="1" applyFill="1" applyBorder="1" applyAlignment="1">
      <alignment horizontal="centerContinuous"/>
      <protection/>
    </xf>
    <xf numFmtId="0" fontId="14" fillId="0" borderId="12" xfId="30" applyFont="1" applyFill="1" applyBorder="1" applyAlignment="1">
      <alignment horizontal="center"/>
      <protection/>
    </xf>
    <xf numFmtId="0" fontId="14" fillId="0" borderId="11" xfId="30" applyFont="1" applyFill="1" applyBorder="1" applyAlignment="1">
      <alignment horizontal="center"/>
      <protection/>
    </xf>
    <xf numFmtId="0" fontId="27" fillId="0" borderId="13" xfId="30" applyFont="1" applyFill="1" applyBorder="1" applyAlignment="1">
      <alignment horizontal="center"/>
      <protection/>
    </xf>
    <xf numFmtId="0" fontId="27" fillId="0" borderId="3" xfId="30" applyFont="1" applyFill="1" applyBorder="1" applyAlignment="1">
      <alignment horizontal="center"/>
      <protection/>
    </xf>
    <xf numFmtId="3" fontId="37" fillId="0" borderId="17" xfId="0" applyNumberFormat="1" applyFont="1" applyBorder="1" applyAlignment="1">
      <alignment/>
    </xf>
    <xf numFmtId="3" fontId="37" fillId="0" borderId="18" xfId="0" applyNumberFormat="1" applyFont="1" applyBorder="1" applyAlignment="1">
      <alignment/>
    </xf>
    <xf numFmtId="177" fontId="37" fillId="0" borderId="17" xfId="0" applyNumberFormat="1" applyFont="1" applyBorder="1" applyAlignment="1">
      <alignment horizontal="centerContinuous"/>
    </xf>
    <xf numFmtId="177" fontId="37" fillId="0" borderId="18" xfId="0" applyNumberFormat="1" applyFont="1" applyBorder="1" applyAlignment="1">
      <alignment horizontal="centerContinuous"/>
    </xf>
    <xf numFmtId="177" fontId="37" fillId="0" borderId="18" xfId="0" applyNumberFormat="1" applyFont="1" applyBorder="1" applyAlignment="1">
      <alignment/>
    </xf>
    <xf numFmtId="1" fontId="37" fillId="0" borderId="17" xfId="0" applyNumberFormat="1" applyFont="1" applyBorder="1" applyAlignment="1">
      <alignment horizontal="centerContinuous"/>
    </xf>
    <xf numFmtId="1" fontId="37" fillId="0" borderId="18" xfId="0" applyNumberFormat="1" applyFont="1" applyBorder="1" applyAlignment="1">
      <alignment horizontal="centerContinuous"/>
    </xf>
    <xf numFmtId="177" fontId="37" fillId="0" borderId="8" xfId="0" applyNumberFormat="1" applyFont="1" applyBorder="1" applyAlignment="1">
      <alignment horizontal="centerContinuous"/>
    </xf>
    <xf numFmtId="3" fontId="37" fillId="0" borderId="12" xfId="0" applyNumberFormat="1" applyFont="1" applyBorder="1" applyAlignment="1">
      <alignment/>
    </xf>
    <xf numFmtId="3" fontId="39" fillId="0" borderId="0" xfId="0" applyNumberFormat="1" applyFont="1" applyAlignment="1">
      <alignment horizontal="centerContinuous"/>
    </xf>
    <xf numFmtId="3" fontId="37" fillId="0" borderId="0" xfId="0" applyNumberFormat="1" applyFont="1" applyAlignment="1">
      <alignment horizontal="centerContinuous"/>
    </xf>
    <xf numFmtId="3" fontId="37" fillId="0" borderId="0" xfId="0" applyNumberFormat="1" applyFont="1" applyAlignment="1">
      <alignment/>
    </xf>
    <xf numFmtId="177" fontId="37" fillId="0" borderId="13" xfId="0" applyNumberFormat="1" applyFont="1" applyBorder="1" applyAlignment="1">
      <alignment horizontal="centerContinuous"/>
    </xf>
    <xf numFmtId="177" fontId="37" fillId="0" borderId="2" xfId="0" applyNumberFormat="1" applyFont="1" applyBorder="1" applyAlignment="1">
      <alignment horizontal="centerContinuous"/>
    </xf>
    <xf numFmtId="177" fontId="37" fillId="0" borderId="2" xfId="0" applyNumberFormat="1" applyFont="1" applyBorder="1" applyAlignment="1">
      <alignment/>
    </xf>
    <xf numFmtId="177" fontId="39" fillId="0" borderId="2" xfId="0" applyNumberFormat="1" applyFont="1" applyBorder="1" applyAlignment="1">
      <alignment horizontal="centerContinuous"/>
    </xf>
    <xf numFmtId="177" fontId="37" fillId="0" borderId="3" xfId="0" applyNumberFormat="1" applyFont="1" applyBorder="1" applyAlignment="1">
      <alignment horizontal="centerContinuous"/>
    </xf>
    <xf numFmtId="3" fontId="40" fillId="0" borderId="20" xfId="0" applyNumberFormat="1" applyFont="1" applyBorder="1" applyAlignment="1">
      <alignment/>
    </xf>
    <xf numFmtId="3" fontId="37" fillId="0" borderId="19" xfId="0" applyNumberFormat="1" applyFont="1" applyBorder="1" applyAlignment="1">
      <alignment/>
    </xf>
    <xf numFmtId="177" fontId="37" fillId="0" borderId="20" xfId="0" applyNumberFormat="1" applyFont="1" applyBorder="1" applyAlignment="1">
      <alignment horizontal="right"/>
    </xf>
    <xf numFmtId="177" fontId="37" fillId="0" borderId="19" xfId="0" applyNumberFormat="1" applyFont="1" applyBorder="1" applyAlignment="1">
      <alignment horizontal="center"/>
    </xf>
    <xf numFmtId="177" fontId="37" fillId="0" borderId="19" xfId="0" applyNumberFormat="1" applyFont="1" applyBorder="1" applyAlignment="1">
      <alignment horizontal="right"/>
    </xf>
    <xf numFmtId="177" fontId="37" fillId="0" borderId="19" xfId="0" applyNumberFormat="1" applyFont="1" applyBorder="1" applyAlignment="1">
      <alignment/>
    </xf>
    <xf numFmtId="177" fontId="37" fillId="0" borderId="27" xfId="0" applyNumberFormat="1" applyFont="1" applyBorder="1" applyAlignment="1">
      <alignment horizontal="right"/>
    </xf>
    <xf numFmtId="3" fontId="37" fillId="0" borderId="21" xfId="0" applyNumberFormat="1" applyFont="1" applyBorder="1" applyAlignment="1">
      <alignment/>
    </xf>
    <xf numFmtId="3" fontId="37" fillId="0" borderId="22" xfId="0" applyNumberFormat="1" applyFont="1" applyBorder="1" applyAlignment="1">
      <alignment/>
    </xf>
    <xf numFmtId="3" fontId="37" fillId="0" borderId="22" xfId="0" applyNumberFormat="1" applyFont="1" applyBorder="1" applyAlignment="1">
      <alignment horizontal="fill"/>
    </xf>
    <xf numFmtId="177" fontId="37" fillId="0" borderId="21" xfId="0" applyNumberFormat="1" applyFont="1" applyBorder="1" applyAlignment="1">
      <alignment/>
    </xf>
    <xf numFmtId="177" fontId="37" fillId="0" borderId="22" xfId="0" applyNumberFormat="1" applyFont="1" applyBorder="1" applyAlignment="1">
      <alignment/>
    </xf>
    <xf numFmtId="165" fontId="37" fillId="0" borderId="22" xfId="0" applyNumberFormat="1" applyFont="1" applyBorder="1" applyAlignment="1">
      <alignment/>
    </xf>
    <xf numFmtId="165" fontId="37" fillId="0" borderId="23" xfId="0" applyNumberFormat="1" applyFont="1" applyBorder="1" applyAlignment="1">
      <alignment/>
    </xf>
    <xf numFmtId="177" fontId="37" fillId="0" borderId="23" xfId="0" applyNumberFormat="1" applyFont="1" applyBorder="1" applyAlignment="1">
      <alignment/>
    </xf>
    <xf numFmtId="3" fontId="37" fillId="0" borderId="13" xfId="0" applyNumberFormat="1" applyFont="1" applyFill="1" applyBorder="1" applyAlignment="1">
      <alignment/>
    </xf>
    <xf numFmtId="3" fontId="37" fillId="0" borderId="2" xfId="0" applyNumberFormat="1" applyFont="1" applyBorder="1" applyAlignment="1">
      <alignment/>
    </xf>
    <xf numFmtId="3" fontId="37" fillId="0" borderId="2" xfId="0" applyNumberFormat="1" applyFont="1" applyBorder="1" applyAlignment="1">
      <alignment horizontal="fill"/>
    </xf>
    <xf numFmtId="177" fontId="37" fillId="0" borderId="13" xfId="0" applyNumberFormat="1" applyFont="1" applyBorder="1" applyAlignment="1">
      <alignment/>
    </xf>
    <xf numFmtId="177" fontId="37" fillId="0" borderId="3" xfId="0" applyNumberFormat="1" applyFont="1" applyBorder="1" applyAlignment="1">
      <alignment/>
    </xf>
    <xf numFmtId="3" fontId="37" fillId="0" borderId="13" xfId="0" applyNumberFormat="1" applyFont="1" applyBorder="1" applyAlignment="1">
      <alignment/>
    </xf>
    <xf numFmtId="3" fontId="40" fillId="0" borderId="2" xfId="0" applyNumberFormat="1" applyFont="1" applyBorder="1" applyAlignment="1">
      <alignment/>
    </xf>
    <xf numFmtId="3" fontId="40" fillId="0" borderId="2" xfId="0" applyNumberFormat="1" applyFont="1" applyBorder="1" applyAlignment="1">
      <alignment horizontal="fill"/>
    </xf>
    <xf numFmtId="177" fontId="40" fillId="0" borderId="13" xfId="0" applyNumberFormat="1" applyFont="1" applyBorder="1" applyAlignment="1">
      <alignment/>
    </xf>
    <xf numFmtId="177" fontId="40" fillId="0" borderId="2" xfId="0" applyNumberFormat="1" applyFont="1" applyBorder="1" applyAlignment="1">
      <alignment/>
    </xf>
    <xf numFmtId="177" fontId="40" fillId="0" borderId="3" xfId="0" applyNumberFormat="1" applyFont="1" applyBorder="1" applyAlignment="1">
      <alignment/>
    </xf>
    <xf numFmtId="177" fontId="37" fillId="0" borderId="12" xfId="0" applyNumberFormat="1" applyFont="1" applyBorder="1" applyAlignment="1">
      <alignment/>
    </xf>
    <xf numFmtId="177" fontId="37" fillId="0" borderId="0" xfId="0" applyNumberFormat="1" applyFont="1" applyAlignment="1">
      <alignment/>
    </xf>
    <xf numFmtId="177" fontId="37" fillId="0" borderId="11" xfId="0" applyNumberFormat="1" applyFont="1" applyBorder="1" applyAlignment="1">
      <alignment/>
    </xf>
    <xf numFmtId="0" fontId="21" fillId="0" borderId="0" xfId="29" applyFont="1" applyAlignment="1">
      <alignment horizontal="left"/>
      <protection/>
    </xf>
    <xf numFmtId="0" fontId="21" fillId="0" borderId="0" xfId="29" applyFont="1" applyBorder="1">
      <alignment/>
      <protection/>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7" fillId="0" borderId="0" xfId="30" applyFont="1" applyBorder="1" applyAlignment="1">
      <alignment horizontal="center"/>
      <protection/>
    </xf>
    <xf numFmtId="0" fontId="37" fillId="0" borderId="0" xfId="0" applyFont="1" applyBorder="1" applyAlignment="1">
      <alignment horizontal="center"/>
    </xf>
    <xf numFmtId="0" fontId="37" fillId="0" borderId="0" xfId="0" applyFont="1" applyBorder="1" applyAlignment="1">
      <alignment horizontal="center"/>
    </xf>
    <xf numFmtId="0" fontId="37" fillId="0" borderId="0" xfId="0" applyFont="1" applyBorder="1" applyAlignment="1">
      <alignment horizontal="center"/>
    </xf>
    <xf numFmtId="0" fontId="37" fillId="0" borderId="0" xfId="0" applyFont="1" applyBorder="1" applyAlignment="1">
      <alignment wrapText="1"/>
    </xf>
    <xf numFmtId="0" fontId="37"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37" fillId="0" borderId="0" xfId="0" applyFont="1" applyBorder="1" applyAlignment="1">
      <alignment/>
    </xf>
    <xf numFmtId="0" fontId="37" fillId="0" borderId="0" xfId="0" applyFont="1" applyBorder="1" applyAlignment="1">
      <alignment horizontal="center" wrapText="1"/>
    </xf>
    <xf numFmtId="0" fontId="37" fillId="0" borderId="37" xfId="0" applyFont="1" applyBorder="1" applyAlignment="1">
      <alignment/>
    </xf>
    <xf numFmtId="0" fontId="37" fillId="0" borderId="0" xfId="0" applyFont="1" applyBorder="1" applyAlignment="1">
      <alignment horizontal="center" wrapText="1"/>
    </xf>
    <xf numFmtId="0" fontId="37" fillId="4" borderId="0" xfId="0" applyFont="1" applyFill="1" applyAlignment="1">
      <alignment/>
    </xf>
    <xf numFmtId="0" fontId="0" fillId="0" borderId="0" xfId="0" applyAlignment="1">
      <alignment horizontal="center"/>
    </xf>
    <xf numFmtId="0" fontId="39" fillId="0" borderId="0" xfId="0" applyFont="1" applyBorder="1" applyAlignment="1">
      <alignment wrapText="1"/>
    </xf>
    <xf numFmtId="3" fontId="41" fillId="0" borderId="0" xfId="0" applyNumberFormat="1" applyFont="1" applyAlignment="1">
      <alignment/>
    </xf>
    <xf numFmtId="3" fontId="42" fillId="2" borderId="0" xfId="0" applyNumberFormat="1" applyFont="1" applyFill="1" applyAlignment="1">
      <alignment/>
    </xf>
    <xf numFmtId="3" fontId="8" fillId="2" borderId="0" xfId="0" applyNumberFormat="1" applyFont="1" applyFill="1" applyBorder="1" applyAlignment="1">
      <alignment horizontal="centerContinuous"/>
    </xf>
    <xf numFmtId="0" fontId="0" fillId="0" borderId="0" xfId="0" applyBorder="1" applyAlignment="1">
      <alignment/>
    </xf>
    <xf numFmtId="3" fontId="8" fillId="2" borderId="38" xfId="0" applyNumberFormat="1" applyFont="1" applyFill="1" applyBorder="1" applyAlignment="1">
      <alignment horizontal="centerContinuous"/>
    </xf>
    <xf numFmtId="3" fontId="30" fillId="2" borderId="39" xfId="0" applyNumberFormat="1" applyFont="1" applyFill="1" applyBorder="1" applyAlignment="1">
      <alignment horizontal="right"/>
    </xf>
    <xf numFmtId="3" fontId="29" fillId="2" borderId="40" xfId="0" applyNumberFormat="1" applyFont="1" applyFill="1" applyBorder="1" applyAlignment="1">
      <alignment horizontal="left"/>
    </xf>
    <xf numFmtId="177" fontId="29" fillId="0" borderId="21" xfId="0" applyNumberFormat="1" applyFont="1" applyFill="1" applyBorder="1" applyAlignment="1">
      <alignment horizontal="left"/>
    </xf>
    <xf numFmtId="0" fontId="26" fillId="0" borderId="10" xfId="29" applyFont="1" applyBorder="1">
      <alignment/>
      <protection/>
    </xf>
    <xf numFmtId="0" fontId="26" fillId="0" borderId="4" xfId="29" applyFont="1" applyBorder="1">
      <alignment/>
      <protection/>
    </xf>
    <xf numFmtId="0" fontId="21" fillId="0" borderId="8" xfId="29" applyBorder="1">
      <alignment/>
      <protection/>
    </xf>
    <xf numFmtId="0" fontId="1" fillId="0" borderId="9" xfId="29" applyFont="1" applyBorder="1">
      <alignment/>
      <protection/>
    </xf>
    <xf numFmtId="0" fontId="26" fillId="0" borderId="4" xfId="29" applyFont="1" applyBorder="1" applyAlignment="1">
      <alignment horizontal="left"/>
      <protection/>
    </xf>
    <xf numFmtId="5" fontId="14" fillId="0" borderId="23" xfId="29" applyNumberFormat="1" applyFont="1" applyBorder="1">
      <alignment/>
      <protection/>
    </xf>
    <xf numFmtId="5" fontId="14" fillId="0" borderId="41" xfId="29" applyNumberFormat="1" applyFont="1" applyBorder="1">
      <alignment/>
      <protection/>
    </xf>
    <xf numFmtId="165" fontId="26" fillId="0" borderId="23" xfId="29" applyNumberFormat="1" applyFont="1" applyBorder="1">
      <alignment/>
      <protection/>
    </xf>
    <xf numFmtId="165" fontId="26" fillId="0" borderId="41" xfId="29" applyNumberFormat="1" applyFont="1" applyBorder="1">
      <alignment/>
      <protection/>
    </xf>
    <xf numFmtId="211" fontId="14" fillId="0" borderId="23" xfId="29" applyNumberFormat="1" applyFont="1" applyBorder="1">
      <alignment/>
      <protection/>
    </xf>
    <xf numFmtId="211" fontId="14" fillId="0" borderId="41" xfId="29" applyNumberFormat="1" applyFont="1" applyBorder="1">
      <alignment/>
      <protection/>
    </xf>
    <xf numFmtId="165" fontId="26" fillId="0" borderId="10" xfId="29" applyNumberFormat="1" applyFont="1" applyBorder="1">
      <alignment/>
      <protection/>
    </xf>
    <xf numFmtId="165" fontId="26" fillId="0" borderId="0" xfId="29" applyNumberFormat="1" applyFont="1" applyBorder="1">
      <alignment/>
      <protection/>
    </xf>
    <xf numFmtId="177" fontId="30" fillId="2" borderId="42" xfId="0" applyNumberFormat="1" applyFont="1" applyFill="1" applyBorder="1" applyAlignment="1">
      <alignment horizontal="left"/>
    </xf>
    <xf numFmtId="2" fontId="29" fillId="2" borderId="42" xfId="0" applyNumberFormat="1" applyFont="1" applyFill="1" applyBorder="1" applyAlignment="1">
      <alignment horizontal="right"/>
    </xf>
    <xf numFmtId="3" fontId="30" fillId="2" borderId="43" xfId="0" applyNumberFormat="1" applyFont="1" applyFill="1" applyBorder="1" applyAlignment="1">
      <alignment horizontal="left"/>
    </xf>
    <xf numFmtId="5" fontId="30" fillId="2" borderId="44" xfId="0" applyNumberFormat="1" applyFont="1" applyFill="1" applyBorder="1" applyAlignment="1">
      <alignment/>
    </xf>
    <xf numFmtId="5" fontId="30" fillId="2" borderId="45" xfId="0" applyNumberFormat="1" applyFont="1" applyFill="1" applyBorder="1" applyAlignment="1">
      <alignment/>
    </xf>
    <xf numFmtId="3" fontId="30" fillId="2" borderId="46" xfId="0" applyNumberFormat="1" applyFont="1" applyFill="1" applyBorder="1" applyAlignment="1">
      <alignment horizontal="right"/>
    </xf>
    <xf numFmtId="5" fontId="30" fillId="2" borderId="47" xfId="0" applyNumberFormat="1" applyFont="1" applyFill="1" applyBorder="1" applyAlignment="1">
      <alignment/>
    </xf>
    <xf numFmtId="177" fontId="22" fillId="0" borderId="48" xfId="0" applyNumberFormat="1" applyFont="1" applyBorder="1" applyAlignment="1">
      <alignment horizontal="centerContinuous"/>
    </xf>
    <xf numFmtId="3" fontId="22" fillId="0" borderId="0" xfId="0" applyNumberFormat="1" applyFont="1" applyAlignment="1">
      <alignment horizontal="centerContinuous"/>
    </xf>
    <xf numFmtId="177" fontId="22" fillId="0" borderId="0" xfId="0" applyNumberFormat="1" applyFont="1" applyAlignment="1">
      <alignment horizontal="centerContinuous"/>
    </xf>
    <xf numFmtId="0" fontId="26" fillId="0" borderId="0" xfId="30" applyFont="1">
      <alignment/>
      <protection/>
    </xf>
    <xf numFmtId="177" fontId="13" fillId="0" borderId="0" xfId="0" applyNumberFormat="1" applyFont="1" applyFill="1" applyBorder="1" applyAlignment="1">
      <alignment/>
    </xf>
    <xf numFmtId="0" fontId="0" fillId="0" borderId="0" xfId="0" applyFill="1" applyBorder="1" applyAlignment="1">
      <alignment vertical="top" wrapText="1"/>
    </xf>
    <xf numFmtId="0" fontId="26" fillId="0" borderId="2" xfId="30" applyFont="1" applyFill="1" applyBorder="1" applyAlignment="1">
      <alignment horizontal="centerContinuous"/>
      <protection/>
    </xf>
    <xf numFmtId="0" fontId="14" fillId="0" borderId="0" xfId="30" applyFont="1" applyFill="1" applyBorder="1" applyAlignment="1">
      <alignment horizontal="center"/>
      <protection/>
    </xf>
    <xf numFmtId="0" fontId="27" fillId="0" borderId="2" xfId="30" applyFont="1" applyFill="1" applyBorder="1" applyAlignment="1">
      <alignment horizontal="center"/>
      <protection/>
    </xf>
    <xf numFmtId="0" fontId="14" fillId="0" borderId="0" xfId="30" applyFont="1" applyBorder="1">
      <alignment/>
      <protection/>
    </xf>
    <xf numFmtId="183" fontId="26" fillId="0" borderId="0" xfId="30" applyNumberFormat="1" applyFont="1" applyBorder="1">
      <alignment/>
      <protection/>
    </xf>
    <xf numFmtId="183" fontId="14" fillId="0" borderId="2" xfId="15" applyNumberFormat="1" applyFont="1" applyBorder="1" applyAlignment="1">
      <alignment/>
    </xf>
    <xf numFmtId="183" fontId="27" fillId="0" borderId="0" xfId="15" applyNumberFormat="1" applyFont="1" applyBorder="1" applyAlignment="1">
      <alignment/>
    </xf>
    <xf numFmtId="183" fontId="26" fillId="0" borderId="2" xfId="15" applyNumberFormat="1" applyFont="1" applyBorder="1" applyAlignment="1">
      <alignment/>
    </xf>
    <xf numFmtId="183" fontId="14" fillId="0" borderId="0" xfId="15" applyNumberFormat="1" applyFont="1" applyBorder="1" applyAlignment="1">
      <alignment/>
    </xf>
    <xf numFmtId="183" fontId="26" fillId="0" borderId="49" xfId="30" applyNumberFormat="1" applyFont="1" applyBorder="1" applyAlignment="1">
      <alignment horizontal="left"/>
      <protection/>
    </xf>
    <xf numFmtId="1" fontId="26" fillId="0" borderId="18" xfId="30" applyNumberFormat="1" applyFont="1" applyFill="1" applyBorder="1" applyAlignment="1">
      <alignment horizontal="centerContinuous"/>
      <protection/>
    </xf>
    <xf numFmtId="177" fontId="6" fillId="0" borderId="0" xfId="0" applyNumberFormat="1" applyFont="1" applyBorder="1" applyAlignment="1">
      <alignment horizontal="fill"/>
    </xf>
    <xf numFmtId="177" fontId="22" fillId="0" borderId="0" xfId="0" applyNumberFormat="1" applyFont="1" applyBorder="1" applyAlignment="1">
      <alignment horizontal="fill"/>
    </xf>
    <xf numFmtId="177" fontId="22" fillId="0" borderId="10" xfId="0" applyNumberFormat="1" applyFont="1" applyBorder="1" applyAlignment="1">
      <alignment/>
    </xf>
    <xf numFmtId="177" fontId="22" fillId="0" borderId="50" xfId="0" applyNumberFormat="1" applyFont="1" applyBorder="1" applyAlignment="1">
      <alignment horizontal="fill"/>
    </xf>
    <xf numFmtId="177" fontId="22" fillId="0" borderId="11" xfId="0" applyNumberFormat="1" applyFont="1" applyBorder="1" applyAlignment="1">
      <alignment/>
    </xf>
    <xf numFmtId="177" fontId="6" fillId="0" borderId="0" xfId="0" applyNumberFormat="1" applyFont="1" applyBorder="1" applyAlignment="1">
      <alignment/>
    </xf>
    <xf numFmtId="1" fontId="26" fillId="0" borderId="0" xfId="30" applyNumberFormat="1" applyFont="1" applyFill="1" applyBorder="1" applyAlignment="1">
      <alignment horizontal="centerContinuous"/>
      <protection/>
    </xf>
    <xf numFmtId="0" fontId="26" fillId="0" borderId="0" xfId="30" applyFont="1" applyFill="1" applyBorder="1" applyAlignment="1">
      <alignment horizontal="centerContinuous"/>
      <protection/>
    </xf>
    <xf numFmtId="0" fontId="27" fillId="0" borderId="0" xfId="30" applyFont="1" applyFill="1" applyBorder="1" applyAlignment="1">
      <alignment horizontal="center"/>
      <protection/>
    </xf>
    <xf numFmtId="185" fontId="26" fillId="0" borderId="0" xfId="18" applyNumberFormat="1" applyFont="1" applyBorder="1" applyAlignment="1">
      <alignment/>
    </xf>
    <xf numFmtId="183" fontId="26" fillId="0" borderId="0" xfId="15" applyNumberFormat="1" applyFont="1" applyBorder="1" applyAlignment="1">
      <alignment/>
    </xf>
    <xf numFmtId="0" fontId="6" fillId="0" borderId="0" xfId="0" applyFont="1" applyAlignment="1">
      <alignment/>
    </xf>
    <xf numFmtId="0" fontId="22" fillId="0" borderId="0" xfId="0" applyFont="1" applyAlignment="1">
      <alignment/>
    </xf>
    <xf numFmtId="3" fontId="20" fillId="0" borderId="19" xfId="0" applyNumberFormat="1" applyFont="1" applyBorder="1" applyAlignment="1">
      <alignment/>
    </xf>
    <xf numFmtId="0" fontId="0" fillId="0" borderId="12" xfId="0" applyBorder="1" applyAlignment="1">
      <alignment/>
    </xf>
    <xf numFmtId="0" fontId="14" fillId="0" borderId="51" xfId="30" applyFont="1" applyBorder="1">
      <alignment/>
      <protection/>
    </xf>
    <xf numFmtId="0" fontId="6" fillId="0" borderId="0" xfId="30" applyFont="1">
      <alignment/>
      <protection/>
    </xf>
    <xf numFmtId="0" fontId="14" fillId="0" borderId="13" xfId="30" applyFont="1" applyFill="1" applyBorder="1" applyAlignment="1">
      <alignment horizontal="center" wrapText="1"/>
      <protection/>
    </xf>
    <xf numFmtId="0" fontId="14" fillId="0" borderId="3" xfId="30" applyFont="1" applyFill="1" applyBorder="1" applyAlignment="1">
      <alignment horizontal="center" wrapText="1"/>
      <protection/>
    </xf>
    <xf numFmtId="177" fontId="13" fillId="2" borderId="52" xfId="0" applyNumberFormat="1" applyFont="1" applyFill="1" applyBorder="1" applyAlignment="1">
      <alignment/>
    </xf>
    <xf numFmtId="177" fontId="13" fillId="2" borderId="53" xfId="0" applyNumberFormat="1" applyFont="1" applyFill="1" applyBorder="1" applyAlignment="1">
      <alignment horizontal="left"/>
    </xf>
    <xf numFmtId="177" fontId="13" fillId="2" borderId="54" xfId="0" applyNumberFormat="1" applyFont="1" applyFill="1" applyBorder="1" applyAlignment="1">
      <alignment/>
    </xf>
    <xf numFmtId="0" fontId="14" fillId="0" borderId="4" xfId="30" applyFont="1" applyBorder="1">
      <alignment/>
      <protection/>
    </xf>
    <xf numFmtId="0" fontId="14" fillId="0" borderId="55" xfId="0" applyFont="1" applyBorder="1" applyAlignment="1">
      <alignment/>
    </xf>
    <xf numFmtId="0" fontId="14" fillId="0" borderId="55" xfId="0" applyFont="1" applyBorder="1" applyAlignment="1">
      <alignment wrapText="1"/>
    </xf>
    <xf numFmtId="177" fontId="6" fillId="0" borderId="0" xfId="28" applyNumberFormat="1" applyFont="1">
      <alignment/>
      <protection/>
    </xf>
    <xf numFmtId="183" fontId="50" fillId="0" borderId="0" xfId="15" applyNumberFormat="1" applyFont="1" applyAlignment="1">
      <alignment horizontal="center" vertical="center"/>
    </xf>
    <xf numFmtId="0" fontId="21" fillId="0" borderId="0" xfId="28" applyNumberFormat="1" applyFill="1" applyBorder="1" applyAlignment="1" applyProtection="1">
      <alignment/>
      <protection/>
    </xf>
    <xf numFmtId="178" fontId="6" fillId="0" borderId="0" xfId="28" applyNumberFormat="1" applyFont="1">
      <alignment/>
      <protection/>
    </xf>
    <xf numFmtId="177" fontId="6" fillId="0" borderId="0" xfId="28" applyNumberFormat="1" applyFont="1" applyAlignment="1">
      <alignment horizontal="centerContinuous"/>
      <protection/>
    </xf>
    <xf numFmtId="183" fontId="50" fillId="0" borderId="0" xfId="15" applyNumberFormat="1" applyFont="1" applyAlignment="1">
      <alignment horizontal="centerContinuous" vertical="center"/>
    </xf>
    <xf numFmtId="183" fontId="51" fillId="0" borderId="0" xfId="15" applyNumberFormat="1" applyFont="1" applyAlignment="1">
      <alignment horizontal="center" vertical="center"/>
    </xf>
    <xf numFmtId="183" fontId="21" fillId="0" borderId="0" xfId="15" applyNumberFormat="1" applyFill="1" applyBorder="1" applyAlignment="1" applyProtection="1">
      <alignment/>
      <protection/>
    </xf>
    <xf numFmtId="0" fontId="52" fillId="0" borderId="0" xfId="28" applyFont="1" applyBorder="1" applyAlignment="1">
      <alignment vertical="center"/>
      <protection/>
    </xf>
    <xf numFmtId="0" fontId="52" fillId="0" borderId="0" xfId="28" applyFont="1">
      <alignment vertical="center"/>
      <protection/>
    </xf>
    <xf numFmtId="183" fontId="53" fillId="5" borderId="18" xfId="15" applyNumberFormat="1" applyFont="1" applyFill="1" applyBorder="1" applyAlignment="1">
      <alignment horizontal="center" vertical="top" wrapText="1"/>
    </xf>
    <xf numFmtId="183" fontId="53" fillId="5" borderId="8" xfId="15" applyNumberFormat="1" applyFont="1" applyFill="1" applyBorder="1" applyAlignment="1">
      <alignment horizontal="center" vertical="top" wrapText="1"/>
    </xf>
    <xf numFmtId="183" fontId="53" fillId="5" borderId="2" xfId="15" applyNumberFormat="1" applyFont="1" applyFill="1" applyBorder="1" applyAlignment="1">
      <alignment horizontal="center" vertical="top" wrapText="1"/>
    </xf>
    <xf numFmtId="183" fontId="53" fillId="5" borderId="3" xfId="15" applyNumberFormat="1" applyFont="1" applyFill="1" applyBorder="1" applyAlignment="1">
      <alignment horizontal="center" vertical="top" wrapText="1"/>
    </xf>
    <xf numFmtId="0" fontId="54" fillId="0" borderId="5" xfId="28" applyFill="1" applyBorder="1" applyAlignment="1">
      <alignment horizontal="left" vertical="center"/>
      <protection/>
    </xf>
    <xf numFmtId="0" fontId="54" fillId="0" borderId="6" xfId="28" applyFill="1" applyBorder="1" applyAlignment="1">
      <alignment horizontal="left" vertical="center"/>
      <protection/>
    </xf>
    <xf numFmtId="183" fontId="54" fillId="0" borderId="6" xfId="15" applyNumberFormat="1" applyFill="1" applyBorder="1" applyAlignment="1">
      <alignment horizontal="right" vertical="center"/>
    </xf>
    <xf numFmtId="183" fontId="54" fillId="0" borderId="7" xfId="15" applyNumberFormat="1" applyFill="1" applyBorder="1" applyAlignment="1">
      <alignment horizontal="right" vertical="center"/>
    </xf>
    <xf numFmtId="0" fontId="54" fillId="0" borderId="56" xfId="28" applyFill="1" applyBorder="1" applyAlignment="1">
      <alignment horizontal="left" vertical="center"/>
      <protection/>
    </xf>
    <xf numFmtId="0" fontId="54" fillId="0" borderId="57" xfId="28" applyFont="1" applyFill="1" applyBorder="1">
      <alignment horizontal="left" vertical="center"/>
      <protection/>
    </xf>
    <xf numFmtId="183" fontId="54" fillId="0" borderId="58" xfId="15" applyNumberFormat="1" applyFill="1" applyBorder="1" applyAlignment="1">
      <alignment horizontal="right" vertical="center"/>
    </xf>
    <xf numFmtId="183" fontId="54" fillId="0" borderId="59" xfId="15" applyNumberFormat="1" applyFill="1" applyBorder="1" applyAlignment="1">
      <alignment horizontal="right" vertical="center"/>
    </xf>
    <xf numFmtId="0" fontId="54" fillId="0" borderId="60" xfId="28" applyFill="1" applyBorder="1" applyAlignment="1">
      <alignment horizontal="left" vertical="center"/>
      <protection/>
    </xf>
    <xf numFmtId="0" fontId="54" fillId="0" borderId="61" xfId="28" applyFont="1" applyFill="1" applyBorder="1">
      <alignment horizontal="left" vertical="center"/>
      <protection/>
    </xf>
    <xf numFmtId="183" fontId="54" fillId="0" borderId="62" xfId="15" applyNumberFormat="1" applyFill="1" applyBorder="1" applyAlignment="1">
      <alignment horizontal="right" vertical="center"/>
    </xf>
    <xf numFmtId="183" fontId="54" fillId="0" borderId="63" xfId="15" applyNumberFormat="1" applyFill="1" applyBorder="1" applyAlignment="1">
      <alignment horizontal="right" vertical="center"/>
    </xf>
    <xf numFmtId="0" fontId="54" fillId="0" borderId="60" xfId="28" applyFont="1" applyFill="1" applyBorder="1" applyAlignment="1">
      <alignment horizontal="left" vertical="center"/>
      <protection/>
    </xf>
    <xf numFmtId="0" fontId="54" fillId="0" borderId="61" xfId="28" applyFill="1" applyBorder="1">
      <alignment horizontal="left" vertical="center"/>
      <protection/>
    </xf>
    <xf numFmtId="178" fontId="54" fillId="0" borderId="60" xfId="28" applyNumberFormat="1" applyFont="1" applyFill="1" applyBorder="1" applyAlignment="1">
      <alignment horizontal="left" vertical="center"/>
      <protection/>
    </xf>
    <xf numFmtId="0" fontId="55" fillId="0" borderId="61" xfId="28" applyFont="1" applyFill="1" applyBorder="1">
      <alignment horizontal="left" vertical="center"/>
      <protection/>
    </xf>
    <xf numFmtId="178" fontId="55" fillId="0" borderId="60" xfId="28" applyNumberFormat="1" applyFont="1" applyFill="1" applyBorder="1" applyAlignment="1">
      <alignment horizontal="left" vertical="center"/>
      <protection/>
    </xf>
    <xf numFmtId="178" fontId="54" fillId="0" borderId="60" xfId="28" applyNumberFormat="1" applyFill="1" applyBorder="1" applyAlignment="1">
      <alignment horizontal="left" vertical="center"/>
      <protection/>
    </xf>
    <xf numFmtId="183" fontId="54" fillId="0" borderId="64" xfId="15" applyNumberFormat="1" applyFill="1" applyBorder="1" applyAlignment="1">
      <alignment horizontal="right" vertical="center"/>
    </xf>
    <xf numFmtId="183" fontId="54" fillId="0" borderId="65" xfId="15" applyNumberFormat="1" applyFill="1" applyBorder="1" applyAlignment="1">
      <alignment horizontal="right" vertical="center"/>
    </xf>
    <xf numFmtId="0" fontId="54" fillId="0" borderId="66" xfId="28" applyFont="1" applyFill="1" applyBorder="1" applyAlignment="1">
      <alignment horizontal="left" vertical="center"/>
      <protection/>
    </xf>
    <xf numFmtId="0" fontId="54" fillId="0" borderId="67" xfId="28" applyFont="1" applyFill="1" applyBorder="1">
      <alignment horizontal="left" vertical="center"/>
      <protection/>
    </xf>
    <xf numFmtId="183" fontId="54" fillId="0" borderId="68" xfId="15" applyNumberFormat="1" applyFill="1" applyBorder="1" applyAlignment="1">
      <alignment horizontal="right" vertical="center"/>
    </xf>
    <xf numFmtId="183" fontId="54" fillId="0" borderId="69" xfId="15" applyNumberFormat="1" applyFill="1" applyBorder="1" applyAlignment="1">
      <alignment horizontal="right" vertical="center"/>
    </xf>
    <xf numFmtId="0" fontId="21" fillId="0" borderId="0" xfId="28" applyNumberFormat="1" applyFill="1" applyBorder="1" applyAlignment="1" applyProtection="1">
      <alignment horizontal="left"/>
      <protection/>
    </xf>
    <xf numFmtId="0" fontId="52" fillId="0" borderId="0" xfId="28" applyBorder="1" applyAlignment="1">
      <alignment vertical="center"/>
      <protection/>
    </xf>
    <xf numFmtId="0" fontId="52" fillId="0" borderId="0" xfId="28">
      <alignment vertical="center"/>
      <protection/>
    </xf>
    <xf numFmtId="0" fontId="54" fillId="0" borderId="5" xfId="28" applyFill="1" applyBorder="1" applyAlignment="1">
      <alignment vertical="center"/>
      <protection/>
    </xf>
    <xf numFmtId="0" fontId="54" fillId="0" borderId="56" xfId="28" applyFill="1" applyBorder="1" applyAlignment="1">
      <alignment vertical="center"/>
      <protection/>
    </xf>
    <xf numFmtId="0" fontId="54" fillId="0" borderId="60" xfId="28" applyFill="1" applyBorder="1" applyAlignment="1">
      <alignment vertical="center"/>
      <protection/>
    </xf>
    <xf numFmtId="0" fontId="54" fillId="0" borderId="66" xfId="28" applyFont="1" applyFill="1" applyBorder="1" applyAlignment="1">
      <alignment vertical="center"/>
      <protection/>
    </xf>
    <xf numFmtId="178" fontId="55" fillId="0" borderId="70" xfId="28" applyNumberFormat="1" applyFont="1" applyFill="1" applyBorder="1" applyAlignment="1">
      <alignment horizontal="left" vertical="center"/>
      <protection/>
    </xf>
    <xf numFmtId="0" fontId="55" fillId="0" borderId="71" xfId="28" applyFont="1" applyFill="1" applyBorder="1">
      <alignment horizontal="left" vertical="center"/>
      <protection/>
    </xf>
    <xf numFmtId="0" fontId="55" fillId="0" borderId="5" xfId="28" applyFont="1" applyFill="1" applyBorder="1" applyAlignment="1">
      <alignment vertical="center"/>
      <protection/>
    </xf>
    <xf numFmtId="178" fontId="55" fillId="0" borderId="56" xfId="28" applyNumberFormat="1" applyFont="1" applyFill="1" applyBorder="1" applyAlignment="1">
      <alignment horizontal="left" vertical="center"/>
      <protection/>
    </xf>
    <xf numFmtId="0" fontId="55" fillId="0" borderId="57" xfId="28" applyFont="1" applyFill="1" applyBorder="1">
      <alignment horizontal="left" vertical="center"/>
      <protection/>
    </xf>
    <xf numFmtId="178" fontId="55" fillId="0" borderId="66" xfId="28" applyNumberFormat="1" applyFont="1" applyFill="1" applyBorder="1" applyAlignment="1">
      <alignment horizontal="left" vertical="center"/>
      <protection/>
    </xf>
    <xf numFmtId="0" fontId="55" fillId="0" borderId="67" xfId="28" applyFont="1" applyFill="1" applyBorder="1">
      <alignment horizontal="left" vertical="center"/>
      <protection/>
    </xf>
    <xf numFmtId="0" fontId="55" fillId="0" borderId="21" xfId="28" applyFont="1" applyFill="1" applyBorder="1" applyAlignment="1">
      <alignment vertical="center"/>
      <protection/>
    </xf>
    <xf numFmtId="0" fontId="55" fillId="0" borderId="72" xfId="28" applyFont="1" applyFill="1" applyBorder="1">
      <alignment horizontal="left" vertical="center"/>
      <protection/>
    </xf>
    <xf numFmtId="0" fontId="55" fillId="0" borderId="66" xfId="28" applyFont="1" applyFill="1" applyBorder="1" applyAlignment="1">
      <alignment vertical="center"/>
      <protection/>
    </xf>
    <xf numFmtId="0" fontId="55" fillId="0" borderId="6" xfId="28" applyFont="1" applyFill="1" applyBorder="1" applyAlignment="1">
      <alignment horizontal="left" vertical="center"/>
      <protection/>
    </xf>
    <xf numFmtId="9" fontId="21" fillId="0" borderId="0" xfId="31" applyFill="1" applyBorder="1" applyAlignment="1" applyProtection="1">
      <alignment/>
      <protection/>
    </xf>
    <xf numFmtId="183" fontId="54" fillId="0" borderId="61" xfId="15" applyNumberFormat="1" applyFill="1" applyBorder="1" applyAlignment="1">
      <alignment horizontal="right" vertical="center"/>
    </xf>
    <xf numFmtId="0" fontId="54" fillId="0" borderId="66" xfId="28" applyFill="1" applyBorder="1" applyAlignment="1">
      <alignment vertical="center"/>
      <protection/>
    </xf>
    <xf numFmtId="0" fontId="21" fillId="0" borderId="0" xfId="28">
      <alignment/>
      <protection/>
    </xf>
    <xf numFmtId="0" fontId="54" fillId="0" borderId="13" xfId="28" applyFill="1" applyBorder="1" applyAlignment="1">
      <alignment vertical="center"/>
      <protection/>
    </xf>
    <xf numFmtId="0" fontId="54" fillId="0" borderId="2" xfId="28" applyFill="1" applyBorder="1" applyAlignment="1">
      <alignment horizontal="left" vertical="center"/>
      <protection/>
    </xf>
    <xf numFmtId="183" fontId="54" fillId="0" borderId="2" xfId="15" applyNumberFormat="1" applyFill="1" applyBorder="1" applyAlignment="1">
      <alignment horizontal="right" vertical="center"/>
    </xf>
    <xf numFmtId="183" fontId="54" fillId="0" borderId="3" xfId="15" applyNumberFormat="1" applyFill="1" applyBorder="1" applyAlignment="1">
      <alignment horizontal="right" vertical="center"/>
    </xf>
    <xf numFmtId="0" fontId="21" fillId="6" borderId="0" xfId="28" applyNumberFormat="1" applyFill="1" applyBorder="1" applyAlignment="1" applyProtection="1">
      <alignment/>
      <protection/>
    </xf>
    <xf numFmtId="178" fontId="5" fillId="0" borderId="0" xfId="28" applyNumberFormat="1" applyFont="1" applyAlignment="1">
      <alignment horizontal="centerContinuous"/>
      <protection/>
    </xf>
    <xf numFmtId="0" fontId="0" fillId="0" borderId="0" xfId="28" applyNumberFormat="1" applyFont="1" applyFill="1" applyBorder="1" applyAlignment="1" applyProtection="1">
      <alignment/>
      <protection/>
    </xf>
    <xf numFmtId="0" fontId="21" fillId="0" borderId="0" xfId="28" applyNumberFormat="1" applyFont="1" applyFill="1" applyBorder="1" applyAlignment="1" applyProtection="1">
      <alignment/>
      <protection/>
    </xf>
    <xf numFmtId="183" fontId="21" fillId="0" borderId="0" xfId="15" applyNumberFormat="1" applyFont="1" applyFill="1" applyBorder="1" applyAlignment="1" applyProtection="1">
      <alignment/>
      <protection/>
    </xf>
    <xf numFmtId="0" fontId="21" fillId="3" borderId="0" xfId="28" applyNumberFormat="1" applyFont="1" applyFill="1" applyBorder="1" applyAlignment="1" applyProtection="1">
      <alignment horizontal="left"/>
      <protection/>
    </xf>
    <xf numFmtId="0" fontId="21" fillId="3" borderId="0" xfId="28" applyNumberFormat="1" applyFont="1" applyFill="1" applyBorder="1" applyAlignment="1" applyProtection="1">
      <alignment/>
      <protection/>
    </xf>
    <xf numFmtId="183" fontId="21" fillId="3" borderId="0" xfId="15" applyNumberFormat="1" applyFont="1" applyFill="1" applyBorder="1" applyAlignment="1" applyProtection="1">
      <alignment/>
      <protection/>
    </xf>
    <xf numFmtId="0" fontId="39"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0" xfId="0" applyFont="1" applyBorder="1" applyAlignment="1">
      <alignment horizontal="left" vertical="center" wrapText="1"/>
    </xf>
    <xf numFmtId="0" fontId="60" fillId="0" borderId="0" xfId="0" applyFont="1" applyAlignment="1">
      <alignment/>
    </xf>
    <xf numFmtId="0" fontId="61" fillId="0" borderId="0" xfId="0" applyFont="1" applyAlignment="1">
      <alignment horizontal="center"/>
    </xf>
    <xf numFmtId="0" fontId="60" fillId="0" borderId="0" xfId="0" applyFont="1" applyAlignment="1">
      <alignment horizontal="left"/>
    </xf>
    <xf numFmtId="0" fontId="36" fillId="0" borderId="0" xfId="0" applyFont="1" applyAlignment="1">
      <alignment/>
    </xf>
    <xf numFmtId="0" fontId="60" fillId="0" borderId="73" xfId="0" applyFont="1" applyFill="1" applyBorder="1" applyAlignment="1">
      <alignment horizontal="center" vertical="center" wrapText="1"/>
    </xf>
    <xf numFmtId="0" fontId="60" fillId="5" borderId="73" xfId="0" applyFont="1" applyFill="1" applyBorder="1" applyAlignment="1">
      <alignment horizontal="left" wrapText="1"/>
    </xf>
    <xf numFmtId="0" fontId="36" fillId="0" borderId="9" xfId="0" applyFont="1" applyBorder="1" applyAlignment="1">
      <alignment horizontal="center" vertical="top" wrapText="1"/>
    </xf>
    <xf numFmtId="0" fontId="60" fillId="5" borderId="9" xfId="0" applyFont="1" applyFill="1" applyBorder="1" applyAlignment="1">
      <alignment horizontal="center" vertical="center" wrapText="1"/>
    </xf>
    <xf numFmtId="0" fontId="61" fillId="0" borderId="10" xfId="0" applyFont="1" applyBorder="1" applyAlignment="1">
      <alignment horizontal="left" indent="1"/>
    </xf>
    <xf numFmtId="0" fontId="36" fillId="0" borderId="12" xfId="0" applyFont="1" applyBorder="1" applyAlignment="1">
      <alignment/>
    </xf>
    <xf numFmtId="0" fontId="36" fillId="0" borderId="10" xfId="0" applyFont="1" applyBorder="1" applyAlignment="1">
      <alignment/>
    </xf>
    <xf numFmtId="0" fontId="36" fillId="5" borderId="0" xfId="0" applyFont="1" applyFill="1" applyBorder="1" applyAlignment="1">
      <alignment/>
    </xf>
    <xf numFmtId="0" fontId="36" fillId="0" borderId="11" xfId="0" applyFont="1" applyBorder="1" applyAlignment="1">
      <alignment/>
    </xf>
    <xf numFmtId="0" fontId="36" fillId="5" borderId="10" xfId="0" applyFont="1" applyFill="1" applyBorder="1" applyAlignment="1">
      <alignment/>
    </xf>
    <xf numFmtId="0" fontId="60" fillId="0" borderId="0" xfId="0" applyFont="1" applyFill="1" applyBorder="1" applyAlignment="1">
      <alignment horizontal="center" wrapText="1"/>
    </xf>
    <xf numFmtId="0" fontId="36" fillId="0" borderId="10" xfId="0" applyFont="1" applyBorder="1" applyAlignment="1">
      <alignment horizontal="left" indent="3"/>
    </xf>
    <xf numFmtId="0" fontId="36" fillId="0" borderId="10" xfId="0" applyFont="1" applyFill="1" applyBorder="1" applyAlignment="1">
      <alignment horizontal="left" indent="3"/>
    </xf>
    <xf numFmtId="0" fontId="36" fillId="0" borderId="9" xfId="0" applyFont="1" applyFill="1" applyBorder="1" applyAlignment="1">
      <alignment horizontal="left" indent="3"/>
    </xf>
    <xf numFmtId="0" fontId="60" fillId="0" borderId="10" xfId="0" applyFont="1" applyBorder="1" applyAlignment="1">
      <alignment horizontal="left" indent="4"/>
    </xf>
    <xf numFmtId="0" fontId="36" fillId="0" borderId="10" xfId="0" applyFont="1" applyBorder="1" applyAlignment="1">
      <alignment horizontal="left" indent="2"/>
    </xf>
    <xf numFmtId="0" fontId="36" fillId="0" borderId="9" xfId="0" applyFont="1" applyBorder="1" applyAlignment="1">
      <alignment horizontal="left" indent="2"/>
    </xf>
    <xf numFmtId="0" fontId="36" fillId="0" borderId="10" xfId="0" applyFont="1" applyBorder="1" applyAlignment="1">
      <alignment horizontal="left" wrapText="1" indent="3"/>
    </xf>
    <xf numFmtId="0" fontId="36" fillId="0" borderId="9" xfId="0" applyFont="1" applyBorder="1" applyAlignment="1">
      <alignment/>
    </xf>
    <xf numFmtId="0" fontId="60" fillId="0" borderId="74" xfId="0" applyFont="1" applyBorder="1" applyAlignment="1">
      <alignment horizontal="right"/>
    </xf>
    <xf numFmtId="0" fontId="60" fillId="0" borderId="75" xfId="0" applyFont="1" applyBorder="1" applyAlignment="1">
      <alignment horizontal="right"/>
    </xf>
    <xf numFmtId="41" fontId="36" fillId="0" borderId="75" xfId="0" applyNumberFormat="1" applyFont="1" applyBorder="1" applyAlignment="1">
      <alignment/>
    </xf>
    <xf numFmtId="0" fontId="36" fillId="0" borderId="75" xfId="0" applyFont="1" applyFill="1" applyBorder="1" applyAlignment="1">
      <alignment/>
    </xf>
    <xf numFmtId="41" fontId="36" fillId="0" borderId="75" xfId="0" applyNumberFormat="1" applyFont="1" applyFill="1" applyBorder="1" applyAlignment="1">
      <alignment/>
    </xf>
    <xf numFmtId="0" fontId="60" fillId="0" borderId="0" xfId="0" applyFont="1" applyBorder="1" applyAlignment="1">
      <alignment horizontal="right"/>
    </xf>
    <xf numFmtId="0" fontId="36" fillId="0" borderId="0" xfId="0" applyFont="1" applyBorder="1" applyAlignment="1">
      <alignment/>
    </xf>
    <xf numFmtId="0" fontId="60" fillId="0" borderId="76" xfId="0" applyFont="1" applyBorder="1" applyAlignment="1">
      <alignment horizontal="center" vertical="center"/>
    </xf>
    <xf numFmtId="0" fontId="60" fillId="0" borderId="76" xfId="0" applyFont="1" applyBorder="1" applyAlignment="1">
      <alignment horizontal="center" vertical="center" wrapText="1"/>
    </xf>
    <xf numFmtId="0" fontId="36" fillId="0" borderId="77" xfId="0" applyFont="1" applyBorder="1" applyAlignment="1">
      <alignment/>
    </xf>
    <xf numFmtId="0" fontId="36" fillId="5" borderId="76" xfId="0" applyFont="1" applyFill="1" applyBorder="1" applyAlignment="1">
      <alignment horizontal="center" vertical="center" wrapText="1"/>
    </xf>
    <xf numFmtId="0" fontId="36" fillId="5" borderId="76" xfId="0" applyFont="1" applyFill="1" applyBorder="1" applyAlignment="1">
      <alignment horizontal="center" wrapText="1"/>
    </xf>
    <xf numFmtId="0" fontId="36" fillId="0" borderId="77" xfId="0" applyFont="1" applyBorder="1" applyAlignment="1">
      <alignment horizontal="center" wrapText="1"/>
    </xf>
    <xf numFmtId="0" fontId="61" fillId="0" borderId="73" xfId="0" applyFont="1" applyFill="1" applyBorder="1" applyAlignment="1">
      <alignment horizontal="left" indent="1"/>
    </xf>
    <xf numFmtId="0" fontId="36" fillId="0" borderId="10" xfId="0" applyFont="1" applyFill="1" applyBorder="1" applyAlignment="1">
      <alignment horizontal="left" wrapText="1" indent="2"/>
    </xf>
    <xf numFmtId="0" fontId="36" fillId="0" borderId="10" xfId="0" applyFont="1" applyFill="1" applyBorder="1" applyAlignment="1">
      <alignment horizontal="left" indent="2"/>
    </xf>
    <xf numFmtId="0" fontId="36" fillId="0" borderId="28" xfId="0" applyFont="1" applyFill="1" applyBorder="1" applyAlignment="1">
      <alignment horizontal="right" vertical="center"/>
    </xf>
    <xf numFmtId="0" fontId="36" fillId="0" borderId="0" xfId="0" applyFont="1" applyBorder="1" applyAlignment="1">
      <alignment horizontal="left"/>
    </xf>
    <xf numFmtId="0" fontId="36" fillId="0" borderId="0" xfId="0" applyFont="1" applyFill="1" applyBorder="1" applyAlignment="1">
      <alignment horizontal="left"/>
    </xf>
    <xf numFmtId="0" fontId="60" fillId="0" borderId="0" xfId="0" applyFont="1" applyFill="1" applyBorder="1" applyAlignment="1">
      <alignment horizontal="center" vertical="center" wrapText="1"/>
    </xf>
    <xf numFmtId="0" fontId="36" fillId="0" borderId="0" xfId="0" applyFont="1" applyFill="1" applyBorder="1" applyAlignment="1">
      <alignment vertical="center"/>
    </xf>
    <xf numFmtId="177" fontId="13" fillId="0" borderId="0" xfId="0" applyNumberFormat="1" applyFont="1" applyFill="1" applyBorder="1" applyAlignment="1">
      <alignment horizontal="left"/>
    </xf>
    <xf numFmtId="0" fontId="0" fillId="0" borderId="0" xfId="0" applyFill="1" applyBorder="1" applyAlignment="1">
      <alignment/>
    </xf>
    <xf numFmtId="165" fontId="30" fillId="2" borderId="22" xfId="0" applyNumberFormat="1" applyFont="1" applyFill="1" applyBorder="1" applyAlignment="1">
      <alignment/>
    </xf>
    <xf numFmtId="165" fontId="29" fillId="2" borderId="21" xfId="0" applyNumberFormat="1" applyFont="1" applyFill="1" applyBorder="1" applyAlignment="1">
      <alignment/>
    </xf>
    <xf numFmtId="165" fontId="6" fillId="0" borderId="21" xfId="0" applyNumberFormat="1" applyFont="1" applyBorder="1" applyAlignment="1">
      <alignment/>
    </xf>
    <xf numFmtId="3" fontId="22" fillId="0" borderId="66" xfId="0" applyNumberFormat="1" applyFont="1" applyBorder="1" applyAlignment="1">
      <alignment/>
    </xf>
    <xf numFmtId="177" fontId="37" fillId="0" borderId="18" xfId="0" applyNumberFormat="1" applyFont="1" applyBorder="1" applyAlignment="1">
      <alignment vertical="center"/>
    </xf>
    <xf numFmtId="177" fontId="37" fillId="0" borderId="2" xfId="0" applyNumberFormat="1" applyFont="1" applyBorder="1" applyAlignment="1">
      <alignment vertical="center"/>
    </xf>
    <xf numFmtId="0" fontId="63" fillId="0" borderId="0" xfId="0" applyFont="1" applyBorder="1" applyAlignment="1">
      <alignment wrapText="1"/>
    </xf>
    <xf numFmtId="0" fontId="44" fillId="0" borderId="0" xfId="0" applyFont="1" applyBorder="1" applyAlignment="1">
      <alignment horizontal="center" vertical="top" wrapText="1"/>
    </xf>
    <xf numFmtId="5" fontId="30" fillId="2" borderId="78" xfId="0" applyNumberFormat="1" applyFont="1" applyFill="1" applyBorder="1" applyAlignment="1">
      <alignment/>
    </xf>
    <xf numFmtId="0" fontId="63" fillId="0" borderId="0" xfId="0" applyFont="1" applyAlignment="1">
      <alignment/>
    </xf>
    <xf numFmtId="177" fontId="66" fillId="0" borderId="0" xfId="0" applyNumberFormat="1" applyFont="1" applyAlignment="1">
      <alignment/>
    </xf>
    <xf numFmtId="177" fontId="67" fillId="2" borderId="0" xfId="0" applyNumberFormat="1" applyFont="1" applyFill="1" applyAlignment="1">
      <alignment/>
    </xf>
    <xf numFmtId="0" fontId="14" fillId="0" borderId="0" xfId="30" applyFont="1" applyFill="1" applyAlignment="1">
      <alignment vertical="center"/>
      <protection/>
    </xf>
    <xf numFmtId="206" fontId="26" fillId="0" borderId="13" xfId="15" applyNumberFormat="1" applyFont="1" applyBorder="1" applyAlignment="1">
      <alignment/>
    </xf>
    <xf numFmtId="206" fontId="26" fillId="0" borderId="3" xfId="15" applyNumberFormat="1" applyFont="1" applyBorder="1" applyAlignment="1">
      <alignment/>
    </xf>
    <xf numFmtId="206" fontId="26" fillId="0" borderId="12" xfId="15" applyNumberFormat="1" applyFont="1" applyBorder="1" applyAlignment="1">
      <alignment/>
    </xf>
    <xf numFmtId="206" fontId="26" fillId="0" borderId="10" xfId="15" applyNumberFormat="1" applyFont="1" applyBorder="1" applyAlignment="1">
      <alignment/>
    </xf>
    <xf numFmtId="206" fontId="6" fillId="0" borderId="24" xfId="0" applyNumberFormat="1" applyFont="1" applyBorder="1" applyAlignment="1">
      <alignment/>
    </xf>
    <xf numFmtId="206" fontId="6" fillId="0" borderId="10" xfId="0" applyNumberFormat="1" applyFont="1" applyBorder="1" applyAlignment="1">
      <alignment/>
    </xf>
    <xf numFmtId="206" fontId="6" fillId="0" borderId="79" xfId="0" applyNumberFormat="1" applyFont="1" applyBorder="1" applyAlignment="1">
      <alignment/>
    </xf>
    <xf numFmtId="206" fontId="6" fillId="0" borderId="9" xfId="0" applyNumberFormat="1" applyFont="1" applyBorder="1" applyAlignment="1">
      <alignment/>
    </xf>
    <xf numFmtId="206" fontId="6" fillId="0" borderId="25" xfId="0" applyNumberFormat="1" applyFont="1" applyBorder="1" applyAlignment="1">
      <alignment/>
    </xf>
    <xf numFmtId="206" fontId="22" fillId="0" borderId="9" xfId="0" applyNumberFormat="1" applyFont="1" applyBorder="1" applyAlignment="1">
      <alignment/>
    </xf>
    <xf numFmtId="206" fontId="37" fillId="0" borderId="21" xfId="0" applyNumberFormat="1" applyFont="1" applyBorder="1" applyAlignment="1">
      <alignment/>
    </xf>
    <xf numFmtId="206" fontId="37" fillId="0" borderId="22" xfId="0" applyNumberFormat="1" applyFont="1" applyBorder="1" applyAlignment="1">
      <alignment/>
    </xf>
    <xf numFmtId="206" fontId="37" fillId="0" borderId="23" xfId="0" applyNumberFormat="1" applyFont="1" applyBorder="1" applyAlignment="1">
      <alignment/>
    </xf>
    <xf numFmtId="206" fontId="37" fillId="0" borderId="13" xfId="0" applyNumberFormat="1" applyFont="1" applyBorder="1" applyAlignment="1">
      <alignment/>
    </xf>
    <xf numFmtId="206" fontId="37" fillId="0" borderId="2" xfId="0" applyNumberFormat="1" applyFont="1" applyBorder="1" applyAlignment="1">
      <alignment/>
    </xf>
    <xf numFmtId="206" fontId="37" fillId="0" borderId="3" xfId="0" applyNumberFormat="1" applyFont="1" applyBorder="1" applyAlignment="1">
      <alignment/>
    </xf>
    <xf numFmtId="206" fontId="40" fillId="0" borderId="13" xfId="0" applyNumberFormat="1" applyFont="1" applyBorder="1" applyAlignment="1">
      <alignment/>
    </xf>
    <xf numFmtId="206" fontId="40" fillId="0" borderId="2" xfId="0" applyNumberFormat="1" applyFont="1" applyBorder="1" applyAlignment="1">
      <alignment/>
    </xf>
    <xf numFmtId="206" fontId="37" fillId="0" borderId="12" xfId="0" applyNumberFormat="1" applyFont="1" applyBorder="1" applyAlignment="1">
      <alignment/>
    </xf>
    <xf numFmtId="206" fontId="37" fillId="0" borderId="0" xfId="0" applyNumberFormat="1" applyFont="1" applyAlignment="1">
      <alignment/>
    </xf>
    <xf numFmtId="206" fontId="37" fillId="0" borderId="0" xfId="0" applyNumberFormat="1" applyFont="1" applyBorder="1" applyAlignment="1">
      <alignment/>
    </xf>
    <xf numFmtId="206" fontId="37" fillId="0" borderId="11" xfId="0" applyNumberFormat="1" applyFont="1" applyBorder="1" applyAlignment="1">
      <alignment/>
    </xf>
    <xf numFmtId="206" fontId="6" fillId="0" borderId="80" xfId="0" applyNumberFormat="1" applyFont="1" applyBorder="1" applyAlignment="1">
      <alignment/>
    </xf>
    <xf numFmtId="206" fontId="6" fillId="0" borderId="22" xfId="0" applyNumberFormat="1" applyFont="1" applyBorder="1" applyAlignment="1">
      <alignment/>
    </xf>
    <xf numFmtId="206" fontId="6" fillId="0" borderId="23" xfId="0" applyNumberFormat="1" applyFont="1" applyBorder="1" applyAlignment="1">
      <alignment/>
    </xf>
    <xf numFmtId="206" fontId="26" fillId="0" borderId="12" xfId="29" applyNumberFormat="1" applyFont="1" applyBorder="1">
      <alignment/>
      <protection/>
    </xf>
    <xf numFmtId="206" fontId="26" fillId="0" borderId="0" xfId="29" applyNumberFormat="1" applyFont="1" applyBorder="1">
      <alignment/>
      <protection/>
    </xf>
    <xf numFmtId="206" fontId="14" fillId="0" borderId="12" xfId="30" applyNumberFormat="1" applyFont="1" applyBorder="1">
      <alignment/>
      <protection/>
    </xf>
    <xf numFmtId="206" fontId="14" fillId="0" borderId="11" xfId="30" applyNumberFormat="1" applyFont="1" applyBorder="1">
      <alignment/>
      <protection/>
    </xf>
    <xf numFmtId="206" fontId="14" fillId="0" borderId="0" xfId="30" applyNumberFormat="1" applyFont="1">
      <alignment/>
      <protection/>
    </xf>
    <xf numFmtId="206" fontId="14" fillId="0" borderId="0" xfId="30" applyNumberFormat="1" applyFont="1" applyBorder="1">
      <alignment/>
      <protection/>
    </xf>
    <xf numFmtId="206" fontId="14" fillId="0" borderId="17" xfId="30" applyNumberFormat="1" applyFont="1" applyBorder="1">
      <alignment/>
      <protection/>
    </xf>
    <xf numFmtId="206" fontId="14" fillId="0" borderId="11" xfId="18" applyNumberFormat="1" applyFont="1" applyBorder="1" applyAlignment="1">
      <alignment/>
    </xf>
    <xf numFmtId="206" fontId="14" fillId="0" borderId="13" xfId="15" applyNumberFormat="1" applyFont="1" applyBorder="1" applyAlignment="1">
      <alignment/>
    </xf>
    <xf numFmtId="206" fontId="14" fillId="0" borderId="3" xfId="15" applyNumberFormat="1" applyFont="1" applyBorder="1" applyAlignment="1">
      <alignment/>
    </xf>
    <xf numFmtId="206" fontId="14" fillId="0" borderId="12" xfId="15" applyNumberFormat="1" applyFont="1" applyBorder="1" applyAlignment="1">
      <alignment/>
    </xf>
    <xf numFmtId="206" fontId="14" fillId="0" borderId="10" xfId="15" applyNumberFormat="1" applyFont="1" applyBorder="1" applyAlignment="1">
      <alignment/>
    </xf>
    <xf numFmtId="206" fontId="14" fillId="0" borderId="2" xfId="15" applyNumberFormat="1" applyFont="1" applyBorder="1" applyAlignment="1">
      <alignment/>
    </xf>
    <xf numFmtId="206" fontId="14" fillId="0" borderId="12" xfId="30" applyNumberFormat="1" applyFont="1" applyBorder="1" applyAlignment="1">
      <alignment/>
      <protection/>
    </xf>
    <xf numFmtId="206" fontId="14" fillId="0" borderId="11" xfId="30" applyNumberFormat="1" applyFont="1" applyBorder="1" applyAlignment="1">
      <alignment/>
      <protection/>
    </xf>
    <xf numFmtId="206" fontId="14" fillId="0" borderId="3" xfId="30" applyNumberFormat="1" applyFont="1" applyBorder="1">
      <alignment/>
      <protection/>
    </xf>
    <xf numFmtId="1" fontId="14" fillId="0" borderId="12" xfId="30" applyNumberFormat="1" applyFont="1" applyBorder="1">
      <alignment/>
      <protection/>
    </xf>
    <xf numFmtId="1" fontId="14" fillId="0" borderId="11" xfId="30" applyNumberFormat="1" applyFont="1" applyBorder="1">
      <alignment/>
      <protection/>
    </xf>
    <xf numFmtId="1" fontId="14" fillId="0" borderId="0" xfId="30" applyNumberFormat="1" applyFont="1">
      <alignment/>
      <protection/>
    </xf>
    <xf numFmtId="1" fontId="14" fillId="0" borderId="0" xfId="30" applyNumberFormat="1" applyFont="1" applyBorder="1">
      <alignment/>
      <protection/>
    </xf>
    <xf numFmtId="1" fontId="14" fillId="0" borderId="12" xfId="15" applyNumberFormat="1" applyFont="1" applyBorder="1" applyAlignment="1">
      <alignment/>
    </xf>
    <xf numFmtId="1" fontId="14" fillId="0" borderId="11" xfId="15" applyNumberFormat="1" applyFont="1" applyBorder="1" applyAlignment="1">
      <alignment/>
    </xf>
    <xf numFmtId="1" fontId="14" fillId="0" borderId="0" xfId="15" applyNumberFormat="1" applyFont="1" applyAlignment="1">
      <alignment/>
    </xf>
    <xf numFmtId="1" fontId="14" fillId="0" borderId="0" xfId="15" applyNumberFormat="1" applyFont="1" applyBorder="1" applyAlignment="1">
      <alignment/>
    </xf>
    <xf numFmtId="1" fontId="27" fillId="0" borderId="12" xfId="15" applyNumberFormat="1" applyFont="1" applyBorder="1" applyAlignment="1">
      <alignment/>
    </xf>
    <xf numFmtId="1" fontId="27" fillId="0" borderId="11" xfId="15" applyNumberFormat="1" applyFont="1" applyBorder="1" applyAlignment="1">
      <alignment/>
    </xf>
    <xf numFmtId="1" fontId="27" fillId="0" borderId="0" xfId="15" applyNumberFormat="1" applyFont="1" applyBorder="1" applyAlignment="1">
      <alignment/>
    </xf>
    <xf numFmtId="1" fontId="26" fillId="0" borderId="13" xfId="15" applyNumberFormat="1" applyFont="1" applyBorder="1" applyAlignment="1">
      <alignment/>
    </xf>
    <xf numFmtId="1" fontId="26" fillId="0" borderId="3" xfId="15" applyNumberFormat="1" applyFont="1" applyBorder="1" applyAlignment="1">
      <alignment/>
    </xf>
    <xf numFmtId="1" fontId="26" fillId="0" borderId="12" xfId="15" applyNumberFormat="1" applyFont="1" applyBorder="1" applyAlignment="1">
      <alignment/>
    </xf>
    <xf numFmtId="1" fontId="26" fillId="0" borderId="10" xfId="15" applyNumberFormat="1" applyFont="1" applyBorder="1" applyAlignment="1">
      <alignment/>
    </xf>
    <xf numFmtId="206" fontId="31" fillId="0" borderId="13" xfId="0" applyNumberFormat="1" applyFont="1" applyBorder="1" applyAlignment="1">
      <alignment/>
    </xf>
    <xf numFmtId="206" fontId="31" fillId="0" borderId="2" xfId="0" applyNumberFormat="1" applyFont="1" applyBorder="1" applyAlignment="1">
      <alignment/>
    </xf>
    <xf numFmtId="206" fontId="5" fillId="0" borderId="13" xfId="0" applyNumberFormat="1" applyFont="1" applyBorder="1" applyAlignment="1">
      <alignment/>
    </xf>
    <xf numFmtId="206" fontId="5" fillId="0" borderId="2" xfId="0" applyNumberFormat="1" applyFont="1" applyBorder="1" applyAlignment="1">
      <alignment/>
    </xf>
    <xf numFmtId="206" fontId="5" fillId="0" borderId="3" xfId="0" applyNumberFormat="1" applyFont="1" applyBorder="1" applyAlignment="1">
      <alignment/>
    </xf>
    <xf numFmtId="206" fontId="5" fillId="0" borderId="5" xfId="0" applyNumberFormat="1" applyFont="1" applyBorder="1" applyAlignment="1">
      <alignment/>
    </xf>
    <xf numFmtId="206" fontId="5" fillId="0" borderId="6" xfId="0" applyNumberFormat="1" applyFont="1" applyBorder="1" applyAlignment="1">
      <alignment/>
    </xf>
    <xf numFmtId="206" fontId="5" fillId="0" borderId="7" xfId="0" applyNumberFormat="1" applyFont="1" applyBorder="1" applyAlignment="1">
      <alignment/>
    </xf>
    <xf numFmtId="206" fontId="5" fillId="0" borderId="21" xfId="0" applyNumberFormat="1" applyFont="1" applyBorder="1" applyAlignment="1">
      <alignment/>
    </xf>
    <xf numFmtId="206" fontId="5" fillId="0" borderId="22" xfId="0" applyNumberFormat="1" applyFont="1" applyBorder="1" applyAlignment="1">
      <alignment/>
    </xf>
    <xf numFmtId="206" fontId="5" fillId="0" borderId="23" xfId="0" applyNumberFormat="1" applyFont="1" applyBorder="1" applyAlignment="1">
      <alignment/>
    </xf>
    <xf numFmtId="206" fontId="5" fillId="0" borderId="13" xfId="0" applyNumberFormat="1" applyFont="1" applyFill="1" applyBorder="1" applyAlignment="1">
      <alignment/>
    </xf>
    <xf numFmtId="206" fontId="5" fillId="0" borderId="2" xfId="0" applyNumberFormat="1" applyFont="1" applyFill="1" applyBorder="1" applyAlignment="1">
      <alignment/>
    </xf>
    <xf numFmtId="206" fontId="5" fillId="0" borderId="3" xfId="0" applyNumberFormat="1" applyFont="1" applyFill="1" applyBorder="1" applyAlignment="1">
      <alignment/>
    </xf>
    <xf numFmtId="206" fontId="13" fillId="2" borderId="81" xfId="0" applyNumberFormat="1" applyFont="1" applyFill="1" applyBorder="1" applyAlignment="1">
      <alignment/>
    </xf>
    <xf numFmtId="206" fontId="13" fillId="2" borderId="82" xfId="0" applyNumberFormat="1" applyFont="1" applyFill="1" applyBorder="1" applyAlignment="1">
      <alignment/>
    </xf>
    <xf numFmtId="206" fontId="13" fillId="2" borderId="83" xfId="0" applyNumberFormat="1" applyFont="1" applyFill="1" applyBorder="1" applyAlignment="1">
      <alignment/>
    </xf>
    <xf numFmtId="206" fontId="13" fillId="2" borderId="84" xfId="0" applyNumberFormat="1" applyFont="1" applyFill="1" applyBorder="1" applyAlignment="1">
      <alignment/>
    </xf>
    <xf numFmtId="206" fontId="34" fillId="2" borderId="85" xfId="0" applyNumberFormat="1" applyFont="1" applyFill="1" applyBorder="1" applyAlignment="1">
      <alignment/>
    </xf>
    <xf numFmtId="206" fontId="34" fillId="2" borderId="86" xfId="0" applyNumberFormat="1" applyFont="1" applyFill="1" applyBorder="1" applyAlignment="1">
      <alignment/>
    </xf>
    <xf numFmtId="206" fontId="34" fillId="2" borderId="87" xfId="0" applyNumberFormat="1" applyFont="1" applyFill="1" applyBorder="1" applyAlignment="1">
      <alignment/>
    </xf>
    <xf numFmtId="206" fontId="14" fillId="0" borderId="88" xfId="0" applyNumberFormat="1" applyFont="1" applyBorder="1" applyAlignment="1">
      <alignment/>
    </xf>
    <xf numFmtId="206" fontId="14" fillId="0" borderId="89" xfId="0" applyNumberFormat="1" applyFont="1" applyBorder="1" applyAlignment="1">
      <alignment/>
    </xf>
    <xf numFmtId="206" fontId="14" fillId="0" borderId="24" xfId="0" applyNumberFormat="1" applyFont="1" applyBorder="1" applyAlignment="1">
      <alignment/>
    </xf>
    <xf numFmtId="206" fontId="13" fillId="2" borderId="24" xfId="0" applyNumberFormat="1" applyFont="1" applyFill="1" applyBorder="1" applyAlignment="1">
      <alignment/>
    </xf>
    <xf numFmtId="206" fontId="13" fillId="2" borderId="23" xfId="0" applyNumberFormat="1" applyFont="1" applyFill="1" applyBorder="1" applyAlignment="1">
      <alignment/>
    </xf>
    <xf numFmtId="206" fontId="14" fillId="0" borderId="23" xfId="0" applyNumberFormat="1" applyFont="1" applyBorder="1" applyAlignment="1">
      <alignment/>
    </xf>
    <xf numFmtId="206" fontId="35" fillId="0" borderId="48" xfId="0" applyNumberFormat="1" applyFont="1" applyBorder="1" applyAlignment="1">
      <alignment/>
    </xf>
    <xf numFmtId="206" fontId="35" fillId="0" borderId="7" xfId="0" applyNumberFormat="1" applyFont="1" applyBorder="1" applyAlignment="1">
      <alignment/>
    </xf>
    <xf numFmtId="206" fontId="30" fillId="2" borderId="43" xfId="0" applyNumberFormat="1" applyFont="1" applyFill="1" applyBorder="1" applyAlignment="1">
      <alignment/>
    </xf>
    <xf numFmtId="206" fontId="30" fillId="2" borderId="45" xfId="0" applyNumberFormat="1" applyFont="1" applyFill="1" applyBorder="1" applyAlignment="1">
      <alignment/>
    </xf>
    <xf numFmtId="206" fontId="30" fillId="2" borderId="90" xfId="0" applyNumberFormat="1" applyFont="1" applyFill="1" applyBorder="1" applyAlignment="1">
      <alignment/>
    </xf>
    <xf numFmtId="206" fontId="29" fillId="2" borderId="16" xfId="0" applyNumberFormat="1" applyFont="1" applyFill="1" applyBorder="1" applyAlignment="1">
      <alignment/>
    </xf>
    <xf numFmtId="206" fontId="29" fillId="2" borderId="0" xfId="0" applyNumberFormat="1" applyFont="1" applyFill="1" applyBorder="1" applyAlignment="1">
      <alignment/>
    </xf>
    <xf numFmtId="206" fontId="29" fillId="2" borderId="29" xfId="0" applyNumberFormat="1" applyFont="1" applyFill="1" applyBorder="1" applyAlignment="1">
      <alignment/>
    </xf>
    <xf numFmtId="206" fontId="29" fillId="2" borderId="91" xfId="0" applyNumberFormat="1" applyFont="1" applyFill="1" applyBorder="1" applyAlignment="1">
      <alignment/>
    </xf>
    <xf numFmtId="206" fontId="29" fillId="2" borderId="92" xfId="0" applyNumberFormat="1" applyFont="1" applyFill="1" applyBorder="1" applyAlignment="1">
      <alignment/>
    </xf>
    <xf numFmtId="206" fontId="29" fillId="2" borderId="93" xfId="0" applyNumberFormat="1" applyFont="1" applyFill="1" applyBorder="1" applyAlignment="1">
      <alignment/>
    </xf>
    <xf numFmtId="206" fontId="29" fillId="2" borderId="94" xfId="0" applyNumberFormat="1" applyFont="1" applyFill="1" applyBorder="1" applyAlignment="1">
      <alignment/>
    </xf>
    <xf numFmtId="206" fontId="29" fillId="2" borderId="95" xfId="0" applyNumberFormat="1" applyFont="1" applyFill="1" applyBorder="1" applyAlignment="1">
      <alignment/>
    </xf>
    <xf numFmtId="206" fontId="29" fillId="2" borderId="96" xfId="0" applyNumberFormat="1" applyFont="1" applyFill="1" applyBorder="1" applyAlignment="1">
      <alignment/>
    </xf>
    <xf numFmtId="206" fontId="29" fillId="2" borderId="97" xfId="0" applyNumberFormat="1" applyFont="1" applyFill="1" applyBorder="1" applyAlignment="1">
      <alignment/>
    </xf>
    <xf numFmtId="206" fontId="29" fillId="2" borderId="98" xfId="0" applyNumberFormat="1" applyFont="1" applyFill="1" applyBorder="1" applyAlignment="1">
      <alignment/>
    </xf>
    <xf numFmtId="206" fontId="29" fillId="2" borderId="16" xfId="0" applyNumberFormat="1" applyFont="1" applyFill="1" applyAlignment="1">
      <alignment/>
    </xf>
    <xf numFmtId="206" fontId="29" fillId="2" borderId="99" xfId="0" applyNumberFormat="1" applyFont="1" applyFill="1" applyBorder="1" applyAlignment="1">
      <alignment/>
    </xf>
    <xf numFmtId="206" fontId="29" fillId="2" borderId="100" xfId="0" applyNumberFormat="1" applyFont="1" applyFill="1" applyBorder="1" applyAlignment="1">
      <alignment/>
    </xf>
    <xf numFmtId="206" fontId="29" fillId="2" borderId="101" xfId="0" applyNumberFormat="1" applyFont="1" applyFill="1" applyBorder="1" applyAlignment="1">
      <alignment/>
    </xf>
    <xf numFmtId="206" fontId="29" fillId="2" borderId="102" xfId="0" applyNumberFormat="1" applyFont="1" applyFill="1" applyAlignment="1">
      <alignment/>
    </xf>
    <xf numFmtId="206" fontId="29" fillId="2" borderId="103" xfId="0" applyNumberFormat="1" applyFont="1" applyFill="1" applyBorder="1" applyAlignment="1">
      <alignment/>
    </xf>
    <xf numFmtId="206" fontId="29" fillId="2" borderId="104" xfId="0" applyNumberFormat="1" applyFont="1" applyFill="1" applyAlignment="1">
      <alignment/>
    </xf>
    <xf numFmtId="206" fontId="29" fillId="2" borderId="105" xfId="0" applyNumberFormat="1" applyFont="1" applyFill="1" applyBorder="1" applyAlignment="1">
      <alignment/>
    </xf>
    <xf numFmtId="206" fontId="29" fillId="2" borderId="106" xfId="0" applyNumberFormat="1" applyFont="1" applyFill="1" applyBorder="1" applyAlignment="1">
      <alignment/>
    </xf>
    <xf numFmtId="206" fontId="29" fillId="2" borderId="107" xfId="0" applyNumberFormat="1" applyFont="1" applyFill="1" applyBorder="1" applyAlignment="1">
      <alignment/>
    </xf>
    <xf numFmtId="206" fontId="29" fillId="2" borderId="108" xfId="0" applyNumberFormat="1" applyFont="1" applyFill="1" applyBorder="1" applyAlignment="1">
      <alignment/>
    </xf>
    <xf numFmtId="206" fontId="29" fillId="2" borderId="109" xfId="0" applyNumberFormat="1" applyFont="1" applyFill="1" applyBorder="1" applyAlignment="1">
      <alignment/>
    </xf>
    <xf numFmtId="206" fontId="29" fillId="2" borderId="110" xfId="0" applyNumberFormat="1" applyFont="1" applyFill="1" applyBorder="1" applyAlignment="1">
      <alignment/>
    </xf>
    <xf numFmtId="206" fontId="29" fillId="2" borderId="111" xfId="0" applyNumberFormat="1" applyFont="1" applyFill="1" applyBorder="1" applyAlignment="1">
      <alignment/>
    </xf>
    <xf numFmtId="206" fontId="29" fillId="2" borderId="112" xfId="0" applyNumberFormat="1" applyFont="1" applyFill="1" applyBorder="1" applyAlignment="1">
      <alignment/>
    </xf>
    <xf numFmtId="206" fontId="29" fillId="2" borderId="113" xfId="0" applyNumberFormat="1" applyFont="1" applyFill="1" applyBorder="1" applyAlignment="1">
      <alignment/>
    </xf>
    <xf numFmtId="206" fontId="29" fillId="2" borderId="114" xfId="0" applyNumberFormat="1" applyFont="1" applyFill="1" applyBorder="1" applyAlignment="1">
      <alignment/>
    </xf>
    <xf numFmtId="206" fontId="29" fillId="2" borderId="0" xfId="0" applyNumberFormat="1" applyFont="1" applyFill="1" applyAlignment="1">
      <alignment/>
    </xf>
    <xf numFmtId="206" fontId="29" fillId="2" borderId="115" xfId="0" applyNumberFormat="1" applyFont="1" applyFill="1" applyBorder="1" applyAlignment="1">
      <alignment/>
    </xf>
    <xf numFmtId="206" fontId="29" fillId="2" borderId="116" xfId="0" applyNumberFormat="1" applyFont="1" applyFill="1" applyBorder="1" applyAlignment="1">
      <alignment/>
    </xf>
    <xf numFmtId="206" fontId="29" fillId="2" borderId="21" xfId="0" applyNumberFormat="1" applyFont="1" applyFill="1" applyBorder="1" applyAlignment="1">
      <alignment/>
    </xf>
    <xf numFmtId="206" fontId="29" fillId="2" borderId="22" xfId="0" applyNumberFormat="1" applyFont="1" applyFill="1" applyBorder="1" applyAlignment="1">
      <alignment/>
    </xf>
    <xf numFmtId="206" fontId="29" fillId="2" borderId="23" xfId="0" applyNumberFormat="1" applyFont="1" applyFill="1" applyBorder="1" applyAlignment="1">
      <alignment/>
    </xf>
    <xf numFmtId="206" fontId="29" fillId="2" borderId="13" xfId="0" applyNumberFormat="1" applyFont="1" applyFill="1" applyBorder="1" applyAlignment="1">
      <alignment/>
    </xf>
    <xf numFmtId="206" fontId="29" fillId="2" borderId="2" xfId="0" applyNumberFormat="1" applyFont="1" applyFill="1" applyBorder="1" applyAlignment="1">
      <alignment/>
    </xf>
    <xf numFmtId="206" fontId="29" fillId="2" borderId="3" xfId="0" applyNumberFormat="1" applyFont="1" applyFill="1" applyBorder="1" applyAlignment="1">
      <alignment/>
    </xf>
    <xf numFmtId="206" fontId="30" fillId="2" borderId="5" xfId="0" applyNumberFormat="1" applyFont="1" applyFill="1" applyBorder="1" applyAlignment="1">
      <alignment/>
    </xf>
    <xf numFmtId="206" fontId="29" fillId="2" borderId="6" xfId="0" applyNumberFormat="1" applyFont="1" applyFill="1" applyBorder="1" applyAlignment="1">
      <alignment/>
    </xf>
    <xf numFmtId="206" fontId="29" fillId="2" borderId="7" xfId="0" applyNumberFormat="1" applyFont="1" applyFill="1" applyBorder="1" applyAlignment="1">
      <alignment/>
    </xf>
    <xf numFmtId="206" fontId="30" fillId="2" borderId="117" xfId="0" applyNumberFormat="1" applyFont="1" applyFill="1" applyBorder="1" applyAlignment="1">
      <alignment/>
    </xf>
    <xf numFmtId="206" fontId="29" fillId="2" borderId="42" xfId="0" applyNumberFormat="1" applyFont="1" applyFill="1" applyBorder="1" applyAlignment="1">
      <alignment/>
    </xf>
    <xf numFmtId="206" fontId="29" fillId="2" borderId="118" xfId="0" applyNumberFormat="1" applyFont="1" applyFill="1" applyBorder="1" applyAlignment="1">
      <alignment/>
    </xf>
    <xf numFmtId="206" fontId="13" fillId="0" borderId="21" xfId="0" applyNumberFormat="1" applyFont="1" applyFill="1" applyBorder="1" applyAlignment="1">
      <alignment/>
    </xf>
    <xf numFmtId="206" fontId="13" fillId="0" borderId="23" xfId="0" applyNumberFormat="1" applyFont="1" applyFill="1" applyBorder="1" applyAlignment="1">
      <alignment/>
    </xf>
    <xf numFmtId="206" fontId="33" fillId="2" borderId="21" xfId="0" applyNumberFormat="1" applyFont="1" applyFill="1" applyBorder="1" applyAlignment="1">
      <alignment/>
    </xf>
    <xf numFmtId="206" fontId="54" fillId="0" borderId="6" xfId="15" applyNumberFormat="1" applyFill="1" applyBorder="1" applyAlignment="1">
      <alignment horizontal="right" vertical="center"/>
    </xf>
    <xf numFmtId="206" fontId="54" fillId="0" borderId="7" xfId="15" applyNumberFormat="1" applyFill="1" applyBorder="1" applyAlignment="1">
      <alignment horizontal="right" vertical="center"/>
    </xf>
    <xf numFmtId="206" fontId="54" fillId="0" borderId="58" xfId="15" applyNumberFormat="1" applyFill="1" applyBorder="1" applyAlignment="1">
      <alignment horizontal="right" vertical="center"/>
    </xf>
    <xf numFmtId="206" fontId="54" fillId="0" borderId="59" xfId="15" applyNumberFormat="1" applyFill="1" applyBorder="1" applyAlignment="1">
      <alignment horizontal="right" vertical="center"/>
    </xf>
    <xf numFmtId="206" fontId="54" fillId="0" borderId="62" xfId="15" applyNumberFormat="1" applyFill="1" applyBorder="1" applyAlignment="1">
      <alignment horizontal="right" vertical="center"/>
    </xf>
    <xf numFmtId="206" fontId="54" fillId="0" borderId="63" xfId="15" applyNumberFormat="1" applyFill="1" applyBorder="1" applyAlignment="1">
      <alignment horizontal="right" vertical="center"/>
    </xf>
    <xf numFmtId="206" fontId="55" fillId="0" borderId="62" xfId="15" applyNumberFormat="1" applyFont="1" applyFill="1" applyBorder="1" applyAlignment="1">
      <alignment horizontal="right" vertical="center"/>
    </xf>
    <xf numFmtId="206" fontId="55" fillId="0" borderId="63" xfId="15" applyNumberFormat="1" applyFont="1" applyFill="1" applyBorder="1" applyAlignment="1">
      <alignment horizontal="right" vertical="center"/>
    </xf>
    <xf numFmtId="206" fontId="54" fillId="0" borderId="64" xfId="15" applyNumberFormat="1" applyFill="1" applyBorder="1" applyAlignment="1">
      <alignment horizontal="right" vertical="center"/>
    </xf>
    <xf numFmtId="206" fontId="54" fillId="0" borderId="65" xfId="15" applyNumberFormat="1" applyFill="1" applyBorder="1" applyAlignment="1">
      <alignment horizontal="right" vertical="center"/>
    </xf>
    <xf numFmtId="206" fontId="54" fillId="0" borderId="68" xfId="15" applyNumberFormat="1" applyFill="1" applyBorder="1" applyAlignment="1">
      <alignment horizontal="right" vertical="center"/>
    </xf>
    <xf numFmtId="206" fontId="54" fillId="0" borderId="69" xfId="15" applyNumberFormat="1" applyFill="1" applyBorder="1" applyAlignment="1">
      <alignment horizontal="right" vertical="center"/>
    </xf>
    <xf numFmtId="206" fontId="55" fillId="0" borderId="58" xfId="15" applyNumberFormat="1" applyFont="1" applyFill="1" applyBorder="1" applyAlignment="1">
      <alignment horizontal="right" vertical="center"/>
    </xf>
    <xf numFmtId="206" fontId="55" fillId="0" borderId="59" xfId="15" applyNumberFormat="1" applyFont="1" applyFill="1" applyBorder="1" applyAlignment="1">
      <alignment horizontal="right" vertical="center"/>
    </xf>
    <xf numFmtId="206" fontId="55" fillId="0" borderId="68" xfId="15" applyNumberFormat="1" applyFont="1" applyFill="1" applyBorder="1" applyAlignment="1">
      <alignment horizontal="right" vertical="center"/>
    </xf>
    <xf numFmtId="206" fontId="55" fillId="0" borderId="69" xfId="15" applyNumberFormat="1" applyFont="1" applyFill="1" applyBorder="1" applyAlignment="1">
      <alignment horizontal="right" vertical="center"/>
    </xf>
    <xf numFmtId="206" fontId="57" fillId="0" borderId="6" xfId="15" applyNumberFormat="1" applyFont="1" applyFill="1" applyBorder="1" applyAlignment="1" applyProtection="1">
      <alignment/>
      <protection/>
    </xf>
    <xf numFmtId="206" fontId="57" fillId="0" borderId="7" xfId="15" applyNumberFormat="1" applyFont="1" applyFill="1" applyBorder="1" applyAlignment="1" applyProtection="1">
      <alignment/>
      <protection/>
    </xf>
    <xf numFmtId="206" fontId="55" fillId="0" borderId="64" xfId="15" applyNumberFormat="1" applyFont="1" applyFill="1" applyBorder="1" applyAlignment="1">
      <alignment horizontal="right" vertical="center"/>
    </xf>
    <xf numFmtId="206" fontId="55" fillId="0" borderId="65" xfId="15" applyNumberFormat="1" applyFont="1" applyFill="1" applyBorder="1" applyAlignment="1">
      <alignment horizontal="right" vertical="center"/>
    </xf>
    <xf numFmtId="206" fontId="55" fillId="0" borderId="119" xfId="15" applyNumberFormat="1" applyFont="1" applyFill="1" applyBorder="1" applyAlignment="1">
      <alignment horizontal="right" vertical="center"/>
    </xf>
    <xf numFmtId="206" fontId="55" fillId="0" borderId="120" xfId="15" applyNumberFormat="1" applyFont="1" applyFill="1" applyBorder="1" applyAlignment="1">
      <alignment horizontal="right" vertical="center"/>
    </xf>
    <xf numFmtId="206" fontId="55" fillId="0" borderId="6" xfId="15" applyNumberFormat="1" applyFont="1" applyFill="1" applyBorder="1" applyAlignment="1">
      <alignment horizontal="right" vertical="center"/>
    </xf>
    <xf numFmtId="206" fontId="55" fillId="0" borderId="7" xfId="15" applyNumberFormat="1" applyFont="1" applyFill="1" applyBorder="1" applyAlignment="1">
      <alignment horizontal="right" vertical="center"/>
    </xf>
    <xf numFmtId="0" fontId="67" fillId="0" borderId="0" xfId="30" applyFont="1" applyAlignment="1">
      <alignment horizontal="left"/>
      <protection/>
    </xf>
    <xf numFmtId="0" fontId="68" fillId="0" borderId="0" xfId="0" applyFont="1" applyAlignment="1">
      <alignment/>
    </xf>
    <xf numFmtId="0" fontId="70" fillId="0" borderId="0" xfId="28" applyNumberFormat="1" applyFont="1" applyFill="1" applyBorder="1" applyAlignment="1" applyProtection="1">
      <alignment/>
      <protection/>
    </xf>
    <xf numFmtId="0" fontId="70" fillId="3" borderId="0" xfId="28" applyNumberFormat="1" applyFont="1" applyFill="1" applyBorder="1" applyAlignment="1" applyProtection="1">
      <alignment/>
      <protection/>
    </xf>
    <xf numFmtId="0" fontId="36" fillId="0" borderId="0" xfId="28" applyNumberFormat="1" applyFont="1" applyFill="1" applyBorder="1" applyAlignment="1" applyProtection="1">
      <alignment/>
      <protection/>
    </xf>
    <xf numFmtId="0" fontId="72" fillId="0" borderId="0" xfId="28" applyNumberFormat="1" applyFont="1" applyFill="1" applyBorder="1" applyAlignment="1" applyProtection="1">
      <alignment/>
      <protection/>
    </xf>
    <xf numFmtId="0" fontId="70" fillId="0" borderId="0" xfId="0" applyFont="1" applyBorder="1" applyAlignment="1">
      <alignment/>
    </xf>
    <xf numFmtId="0" fontId="70" fillId="0" borderId="0" xfId="0" applyFont="1" applyAlignment="1">
      <alignment/>
    </xf>
    <xf numFmtId="177" fontId="70" fillId="0" borderId="0" xfId="0" applyNumberFormat="1" applyFont="1" applyAlignment="1">
      <alignment/>
    </xf>
    <xf numFmtId="177" fontId="36" fillId="0" borderId="0" xfId="0" applyNumberFormat="1" applyFont="1" applyAlignment="1">
      <alignment/>
    </xf>
    <xf numFmtId="177" fontId="70" fillId="0" borderId="0" xfId="0" applyNumberFormat="1" applyFont="1" applyAlignment="1">
      <alignment/>
    </xf>
    <xf numFmtId="177" fontId="36" fillId="0" borderId="0" xfId="0" applyNumberFormat="1" applyFont="1" applyAlignment="1">
      <alignment/>
    </xf>
    <xf numFmtId="183" fontId="70" fillId="0" borderId="0" xfId="15" applyNumberFormat="1" applyFont="1" applyAlignment="1">
      <alignment horizontal="center" vertical="center"/>
    </xf>
    <xf numFmtId="0" fontId="70" fillId="0" borderId="0" xfId="28" applyNumberFormat="1" applyFont="1" applyFill="1" applyBorder="1" applyAlignment="1" applyProtection="1">
      <alignment/>
      <protection/>
    </xf>
    <xf numFmtId="3" fontId="70" fillId="2" borderId="0" xfId="0" applyNumberFormat="1" applyFont="1" applyFill="1" applyAlignment="1">
      <alignment/>
    </xf>
    <xf numFmtId="3" fontId="73" fillId="2" borderId="0" xfId="0" applyNumberFormat="1" applyFont="1" applyFill="1" applyAlignment="1">
      <alignment/>
    </xf>
    <xf numFmtId="3" fontId="73" fillId="2" borderId="0" xfId="0" applyNumberFormat="1" applyFont="1" applyFill="1" applyBorder="1" applyAlignment="1">
      <alignment/>
    </xf>
    <xf numFmtId="0" fontId="36" fillId="0" borderId="0" xfId="0" applyFont="1" applyAlignment="1">
      <alignment/>
    </xf>
    <xf numFmtId="177" fontId="70" fillId="0" borderId="0" xfId="0" applyNumberFormat="1" applyFont="1" applyAlignment="1">
      <alignment/>
    </xf>
    <xf numFmtId="177" fontId="70" fillId="0" borderId="0" xfId="0" applyNumberFormat="1" applyFont="1" applyBorder="1" applyAlignment="1">
      <alignment/>
    </xf>
    <xf numFmtId="177" fontId="72" fillId="0" borderId="0" xfId="0" applyNumberFormat="1" applyFont="1" applyAlignment="1">
      <alignment/>
    </xf>
    <xf numFmtId="177" fontId="71" fillId="0" borderId="0" xfId="0" applyNumberFormat="1" applyFont="1" applyAlignment="1">
      <alignment/>
    </xf>
    <xf numFmtId="0" fontId="72" fillId="0" borderId="0" xfId="0" applyFont="1" applyAlignment="1">
      <alignment/>
    </xf>
    <xf numFmtId="3" fontId="72" fillId="0" borderId="0" xfId="0" applyNumberFormat="1" applyFont="1" applyAlignment="1">
      <alignment/>
    </xf>
    <xf numFmtId="3" fontId="72" fillId="0" borderId="0" xfId="0" applyNumberFormat="1" applyFont="1" applyAlignment="1">
      <alignment/>
    </xf>
    <xf numFmtId="3" fontId="72" fillId="0" borderId="0" xfId="0" applyNumberFormat="1" applyFont="1" applyBorder="1" applyAlignment="1">
      <alignment/>
    </xf>
    <xf numFmtId="3" fontId="71" fillId="0" borderId="0" xfId="0" applyNumberFormat="1" applyFont="1" applyAlignment="1">
      <alignment/>
    </xf>
    <xf numFmtId="0" fontId="70" fillId="0" borderId="0" xfId="29" applyFont="1">
      <alignment/>
      <protection/>
    </xf>
    <xf numFmtId="0" fontId="36" fillId="0" borderId="0" xfId="29" applyFont="1">
      <alignment/>
      <protection/>
    </xf>
    <xf numFmtId="206" fontId="26" fillId="0" borderId="5" xfId="15" applyNumberFormat="1" applyFont="1" applyBorder="1" applyAlignment="1">
      <alignment/>
    </xf>
    <xf numFmtId="206" fontId="26" fillId="0" borderId="2" xfId="15" applyNumberFormat="1" applyFont="1" applyBorder="1" applyAlignment="1">
      <alignment/>
    </xf>
    <xf numFmtId="206" fontId="36" fillId="0" borderId="12" xfId="0" applyNumberFormat="1" applyFont="1" applyBorder="1" applyAlignment="1">
      <alignment/>
    </xf>
    <xf numFmtId="206" fontId="36" fillId="0" borderId="10" xfId="0" applyNumberFormat="1" applyFont="1" applyBorder="1" applyAlignment="1">
      <alignment/>
    </xf>
    <xf numFmtId="206" fontId="36" fillId="5" borderId="0" xfId="0" applyNumberFormat="1" applyFont="1" applyFill="1" applyBorder="1" applyAlignment="1">
      <alignment/>
    </xf>
    <xf numFmtId="206" fontId="36" fillId="0" borderId="11" xfId="0" applyNumberFormat="1" applyFont="1" applyBorder="1" applyAlignment="1">
      <alignment/>
    </xf>
    <xf numFmtId="206" fontId="36" fillId="5" borderId="10" xfId="0" applyNumberFormat="1" applyFont="1" applyFill="1" applyBorder="1" applyAlignment="1">
      <alignment/>
    </xf>
    <xf numFmtId="206" fontId="36" fillId="0" borderId="9" xfId="0" applyNumberFormat="1" applyFont="1" applyBorder="1" applyAlignment="1">
      <alignment/>
    </xf>
    <xf numFmtId="206" fontId="36" fillId="5" borderId="2" xfId="0" applyNumberFormat="1" applyFont="1" applyFill="1" applyBorder="1" applyAlignment="1">
      <alignment/>
    </xf>
    <xf numFmtId="206" fontId="36" fillId="0" borderId="3" xfId="0" applyNumberFormat="1" applyFont="1" applyBorder="1" applyAlignment="1">
      <alignment/>
    </xf>
    <xf numFmtId="206" fontId="36" fillId="5" borderId="9" xfId="0" applyNumberFormat="1" applyFont="1" applyFill="1" applyBorder="1" applyAlignment="1">
      <alignment/>
    </xf>
    <xf numFmtId="206" fontId="36" fillId="0" borderId="28" xfId="0" applyNumberFormat="1" applyFont="1" applyBorder="1" applyAlignment="1">
      <alignment/>
    </xf>
    <xf numFmtId="206" fontId="36" fillId="0" borderId="13" xfId="0" applyNumberFormat="1" applyFont="1" applyBorder="1" applyAlignment="1">
      <alignment/>
    </xf>
    <xf numFmtId="206" fontId="36" fillId="0" borderId="39" xfId="0" applyNumberFormat="1" applyFont="1" applyBorder="1" applyAlignment="1">
      <alignment/>
    </xf>
    <xf numFmtId="206" fontId="36" fillId="0" borderId="74" xfId="0" applyNumberFormat="1" applyFont="1" applyBorder="1" applyAlignment="1">
      <alignment/>
    </xf>
    <xf numFmtId="206" fontId="36" fillId="5" borderId="51" xfId="0" applyNumberFormat="1" applyFont="1" applyFill="1" applyBorder="1" applyAlignment="1">
      <alignment/>
    </xf>
    <xf numFmtId="206" fontId="36" fillId="5" borderId="74" xfId="0" applyNumberFormat="1" applyFont="1" applyFill="1" applyBorder="1" applyAlignment="1">
      <alignment/>
    </xf>
    <xf numFmtId="206" fontId="36" fillId="0" borderId="73" xfId="0" applyNumberFormat="1" applyFont="1" applyBorder="1" applyAlignment="1">
      <alignment/>
    </xf>
    <xf numFmtId="206" fontId="36" fillId="5" borderId="73" xfId="0" applyNumberFormat="1" applyFont="1" applyFill="1" applyBorder="1" applyAlignment="1">
      <alignment/>
    </xf>
    <xf numFmtId="206" fontId="36" fillId="0" borderId="0" xfId="0" applyNumberFormat="1" applyFont="1" applyBorder="1" applyAlignment="1">
      <alignment/>
    </xf>
    <xf numFmtId="206" fontId="36" fillId="5" borderId="28" xfId="0" applyNumberFormat="1" applyFont="1" applyFill="1" applyBorder="1" applyAlignment="1">
      <alignment/>
    </xf>
    <xf numFmtId="183" fontId="67" fillId="0" borderId="0" xfId="15" applyNumberFormat="1" applyFont="1" applyAlignment="1">
      <alignment horizontal="left" vertical="center"/>
    </xf>
    <xf numFmtId="183" fontId="72" fillId="0" borderId="0" xfId="15" applyNumberFormat="1" applyFont="1" applyAlignment="1">
      <alignment horizontal="left" vertical="center"/>
    </xf>
    <xf numFmtId="0" fontId="68" fillId="0" borderId="0" xfId="28" applyNumberFormat="1" applyFont="1" applyFill="1" applyBorder="1" applyAlignment="1" applyProtection="1">
      <alignment horizontal="left"/>
      <protection/>
    </xf>
    <xf numFmtId="206" fontId="13" fillId="0" borderId="42" xfId="0" applyNumberFormat="1" applyFont="1" applyFill="1" applyBorder="1" applyAlignment="1">
      <alignment/>
    </xf>
    <xf numFmtId="206" fontId="13" fillId="0" borderId="118" xfId="0" applyNumberFormat="1" applyFont="1" applyFill="1" applyBorder="1" applyAlignment="1">
      <alignment/>
    </xf>
    <xf numFmtId="0" fontId="0" fillId="0" borderId="0" xfId="0" applyBorder="1" applyAlignment="1">
      <alignment wrapText="1"/>
    </xf>
    <xf numFmtId="0" fontId="64" fillId="0" borderId="0" xfId="0" applyFont="1" applyBorder="1" applyAlignment="1">
      <alignment horizontal="center"/>
    </xf>
    <xf numFmtId="3" fontId="6" fillId="0" borderId="23" xfId="0" applyNumberFormat="1" applyFont="1" applyBorder="1" applyAlignment="1">
      <alignment/>
    </xf>
    <xf numFmtId="3" fontId="6" fillId="0" borderId="11" xfId="0" applyNumberFormat="1" applyFont="1" applyBorder="1" applyAlignment="1">
      <alignment/>
    </xf>
    <xf numFmtId="3" fontId="6" fillId="0" borderId="79" xfId="0" applyNumberFormat="1" applyFont="1" applyBorder="1" applyAlignment="1">
      <alignment/>
    </xf>
    <xf numFmtId="3" fontId="6" fillId="0" borderId="3" xfId="0" applyNumberFormat="1" applyFont="1" applyBorder="1" applyAlignment="1">
      <alignment/>
    </xf>
    <xf numFmtId="3" fontId="6" fillId="0" borderId="24" xfId="0" applyNumberFormat="1" applyFont="1" applyBorder="1" applyAlignment="1">
      <alignment/>
    </xf>
    <xf numFmtId="3" fontId="6" fillId="0" borderId="25" xfId="0" applyNumberFormat="1" applyFont="1" applyBorder="1" applyAlignment="1">
      <alignment/>
    </xf>
    <xf numFmtId="0" fontId="6" fillId="0" borderId="0" xfId="0"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121" xfId="0" applyFont="1" applyBorder="1" applyAlignment="1">
      <alignment/>
    </xf>
    <xf numFmtId="0" fontId="67" fillId="0" borderId="0" xfId="30" applyFont="1">
      <alignment/>
      <protection/>
    </xf>
    <xf numFmtId="0" fontId="26" fillId="0" borderId="0" xfId="30" applyFont="1" applyAlignment="1">
      <alignment horizontal="left"/>
      <protection/>
    </xf>
    <xf numFmtId="0" fontId="14" fillId="0" borderId="0" xfId="30" applyFont="1" applyBorder="1" applyAlignment="1">
      <alignment horizontal="centerContinuous"/>
      <protection/>
    </xf>
    <xf numFmtId="183" fontId="5" fillId="0" borderId="22" xfId="15" applyNumberFormat="1" applyFont="1" applyBorder="1" applyAlignment="1">
      <alignment/>
    </xf>
    <xf numFmtId="183" fontId="5" fillId="0" borderId="2" xfId="15" applyNumberFormat="1" applyFont="1" applyFill="1" applyBorder="1" applyAlignment="1">
      <alignment/>
    </xf>
    <xf numFmtId="0" fontId="22" fillId="0" borderId="0" xfId="27" applyFont="1">
      <alignment/>
      <protection/>
    </xf>
    <xf numFmtId="0" fontId="21" fillId="0" borderId="0" xfId="27">
      <alignment/>
      <protection/>
    </xf>
    <xf numFmtId="0" fontId="26" fillId="0" borderId="4" xfId="27" applyFont="1" applyBorder="1">
      <alignment/>
      <protection/>
    </xf>
    <xf numFmtId="0" fontId="26" fillId="0" borderId="4" xfId="27" applyFont="1" applyBorder="1" applyAlignment="1">
      <alignment horizontal="center"/>
      <protection/>
    </xf>
    <xf numFmtId="0" fontId="26" fillId="0" borderId="8" xfId="27" applyFont="1" applyBorder="1" applyAlignment="1">
      <alignment horizontal="center"/>
      <protection/>
    </xf>
    <xf numFmtId="0" fontId="26" fillId="0" borderId="10" xfId="27" applyFont="1" applyBorder="1" applyAlignment="1">
      <alignment horizontal="center"/>
      <protection/>
    </xf>
    <xf numFmtId="0" fontId="26" fillId="0" borderId="3" xfId="27" applyFont="1" applyBorder="1" applyAlignment="1">
      <alignment horizontal="center"/>
      <protection/>
    </xf>
    <xf numFmtId="0" fontId="26" fillId="0" borderId="9" xfId="27" applyFont="1" applyBorder="1" applyAlignment="1">
      <alignment horizontal="center"/>
      <protection/>
    </xf>
    <xf numFmtId="0" fontId="14" fillId="0" borderId="10" xfId="27" applyFont="1" applyBorder="1">
      <alignment/>
      <protection/>
    </xf>
    <xf numFmtId="216" fontId="14" fillId="0" borderId="10" xfId="27" applyNumberFormat="1" applyFont="1" applyBorder="1">
      <alignment/>
      <protection/>
    </xf>
    <xf numFmtId="216" fontId="14" fillId="0" borderId="11" xfId="27" applyNumberFormat="1" applyFont="1" applyBorder="1">
      <alignment/>
      <protection/>
    </xf>
    <xf numFmtId="0" fontId="14" fillId="0" borderId="10" xfId="27" applyFont="1" applyBorder="1" applyAlignment="1">
      <alignment horizontal="left"/>
      <protection/>
    </xf>
    <xf numFmtId="216" fontId="14" fillId="0" borderId="10" xfId="27" applyNumberFormat="1" applyFont="1" applyBorder="1" applyAlignment="1">
      <alignment horizontal="right"/>
      <protection/>
    </xf>
    <xf numFmtId="216" fontId="14" fillId="0" borderId="11" xfId="27" applyNumberFormat="1" applyFont="1" applyBorder="1" applyAlignment="1">
      <alignment horizontal="right"/>
      <protection/>
    </xf>
    <xf numFmtId="0" fontId="14" fillId="0" borderId="9" xfId="27" applyFont="1" applyBorder="1" applyAlignment="1">
      <alignment horizontal="center"/>
      <protection/>
    </xf>
    <xf numFmtId="216" fontId="14" fillId="0" borderId="9" xfId="27" applyNumberFormat="1" applyFont="1" applyBorder="1">
      <alignment/>
      <protection/>
    </xf>
    <xf numFmtId="216" fontId="14" fillId="0" borderId="9" xfId="27" applyNumberFormat="1" applyFont="1" applyBorder="1" applyAlignment="1">
      <alignment horizontal="right"/>
      <protection/>
    </xf>
    <xf numFmtId="216" fontId="14" fillId="0" borderId="3" xfId="27" applyNumberFormat="1" applyFont="1" applyBorder="1">
      <alignment/>
      <protection/>
    </xf>
    <xf numFmtId="0" fontId="14" fillId="0" borderId="9" xfId="27" applyFont="1" applyBorder="1" applyAlignment="1">
      <alignment horizontal="left"/>
      <protection/>
    </xf>
    <xf numFmtId="0" fontId="14" fillId="0" borderId="10" xfId="27" applyFont="1" applyBorder="1" applyAlignment="1">
      <alignment/>
      <protection/>
    </xf>
    <xf numFmtId="0" fontId="14" fillId="0" borderId="48" xfId="27" applyFont="1" applyBorder="1">
      <alignment/>
      <protection/>
    </xf>
    <xf numFmtId="216" fontId="14" fillId="0" borderId="48" xfId="27" applyNumberFormat="1" applyFont="1" applyBorder="1">
      <alignment/>
      <protection/>
    </xf>
    <xf numFmtId="216" fontId="14" fillId="0" borderId="7" xfId="27" applyNumberFormat="1" applyFont="1" applyBorder="1" applyAlignment="1">
      <alignment horizontal="right"/>
      <protection/>
    </xf>
    <xf numFmtId="216" fontId="14" fillId="0" borderId="7" xfId="27" applyNumberFormat="1" applyFont="1" applyBorder="1">
      <alignment/>
      <protection/>
    </xf>
    <xf numFmtId="216" fontId="14" fillId="0" borderId="48" xfId="27" applyNumberFormat="1" applyFont="1" applyBorder="1" applyAlignment="1">
      <alignment horizontal="right"/>
      <protection/>
    </xf>
    <xf numFmtId="0" fontId="28" fillId="0" borderId="0" xfId="27" applyFont="1">
      <alignment/>
      <protection/>
    </xf>
    <xf numFmtId="206" fontId="6" fillId="0" borderId="122" xfId="0" applyNumberFormat="1" applyFont="1" applyBorder="1" applyAlignment="1">
      <alignment/>
    </xf>
    <xf numFmtId="3" fontId="6" fillId="0" borderId="123" xfId="0" applyNumberFormat="1" applyFont="1" applyBorder="1" applyAlignment="1">
      <alignment/>
    </xf>
    <xf numFmtId="206" fontId="6" fillId="0" borderId="122" xfId="0" applyNumberFormat="1" applyFont="1" applyBorder="1" applyAlignment="1">
      <alignment horizontal="right"/>
    </xf>
    <xf numFmtId="3" fontId="6" fillId="0" borderId="122" xfId="0" applyNumberFormat="1" applyFont="1" applyBorder="1" applyAlignment="1">
      <alignment/>
    </xf>
    <xf numFmtId="206" fontId="22" fillId="0" borderId="122" xfId="0" applyNumberFormat="1" applyFont="1" applyBorder="1" applyAlignment="1">
      <alignment/>
    </xf>
    <xf numFmtId="3" fontId="22" fillId="0" borderId="122" xfId="0" applyNumberFormat="1" applyFont="1" applyBorder="1" applyAlignment="1">
      <alignment/>
    </xf>
    <xf numFmtId="37" fontId="6" fillId="0" borderId="23" xfId="0" applyNumberFormat="1" applyFont="1" applyBorder="1" applyAlignment="1">
      <alignment/>
    </xf>
    <xf numFmtId="3" fontId="6" fillId="0" borderId="23" xfId="0" applyNumberFormat="1" applyFont="1" applyBorder="1" applyAlignment="1">
      <alignment/>
    </xf>
    <xf numFmtId="37" fontId="5" fillId="0" borderId="2" xfId="15" applyNumberFormat="1" applyFont="1" applyFill="1" applyBorder="1" applyAlignment="1">
      <alignment/>
    </xf>
    <xf numFmtId="37" fontId="13" fillId="2" borderId="21" xfId="0" applyNumberFormat="1" applyFont="1" applyFill="1" applyBorder="1" applyAlignment="1">
      <alignment/>
    </xf>
    <xf numFmtId="37" fontId="13" fillId="2" borderId="22" xfId="0" applyNumberFormat="1" applyFont="1" applyFill="1" applyBorder="1" applyAlignment="1">
      <alignment/>
    </xf>
    <xf numFmtId="37" fontId="13" fillId="2" borderId="23" xfId="0" applyNumberFormat="1" applyFont="1" applyFill="1" applyBorder="1" applyAlignment="1">
      <alignment/>
    </xf>
    <xf numFmtId="37" fontId="13" fillId="2" borderId="12" xfId="0" applyNumberFormat="1" applyFont="1" applyFill="1" applyBorder="1" applyAlignment="1">
      <alignment/>
    </xf>
    <xf numFmtId="37" fontId="13" fillId="2" borderId="0" xfId="0" applyNumberFormat="1" applyFont="1" applyFill="1" applyBorder="1" applyAlignment="1">
      <alignment/>
    </xf>
    <xf numFmtId="37" fontId="13" fillId="2" borderId="5" xfId="0" applyNumberFormat="1" applyFont="1" applyFill="1" applyBorder="1" applyAlignment="1">
      <alignment/>
    </xf>
    <xf numFmtId="37" fontId="13" fillId="2" borderId="6" xfId="0" applyNumberFormat="1" applyFont="1" applyFill="1" applyBorder="1" applyAlignment="1">
      <alignment/>
    </xf>
    <xf numFmtId="37" fontId="13" fillId="2" borderId="7" xfId="0" applyNumberFormat="1" applyFont="1" applyFill="1" applyBorder="1" applyAlignment="1">
      <alignment/>
    </xf>
    <xf numFmtId="37" fontId="13" fillId="0" borderId="42" xfId="0" applyNumberFormat="1" applyFont="1" applyFill="1" applyBorder="1" applyAlignment="1">
      <alignment/>
    </xf>
    <xf numFmtId="206" fontId="29" fillId="2" borderId="60" xfId="0" applyNumberFormat="1" applyFont="1" applyFill="1" applyBorder="1" applyAlignment="1">
      <alignment/>
    </xf>
    <xf numFmtId="3" fontId="76" fillId="0" borderId="0" xfId="0" applyNumberFormat="1" applyFont="1" applyAlignment="1">
      <alignment/>
    </xf>
    <xf numFmtId="0" fontId="78" fillId="0" borderId="0" xfId="0" applyFont="1" applyAlignment="1">
      <alignment/>
    </xf>
    <xf numFmtId="0" fontId="78" fillId="0" borderId="0" xfId="29" applyFont="1">
      <alignment/>
      <protection/>
    </xf>
    <xf numFmtId="0" fontId="78" fillId="0" borderId="0" xfId="0" applyFont="1" applyBorder="1" applyAlignment="1">
      <alignment horizontal="center"/>
    </xf>
    <xf numFmtId="0" fontId="76" fillId="0" borderId="0" xfId="30" applyFont="1" applyAlignment="1">
      <alignment/>
      <protection/>
    </xf>
    <xf numFmtId="0" fontId="76" fillId="0" borderId="0" xfId="30" applyFont="1">
      <alignment/>
      <protection/>
    </xf>
    <xf numFmtId="0" fontId="75" fillId="0" borderId="0" xfId="30" applyFont="1">
      <alignment/>
      <protection/>
    </xf>
    <xf numFmtId="206" fontId="26" fillId="0" borderId="34" xfId="30" applyNumberFormat="1" applyFont="1" applyBorder="1" applyAlignment="1">
      <alignment/>
      <protection/>
    </xf>
    <xf numFmtId="5" fontId="26" fillId="0" borderId="14" xfId="18" applyNumberFormat="1" applyFont="1" applyBorder="1" applyAlignment="1">
      <alignment/>
    </xf>
    <xf numFmtId="0" fontId="26" fillId="0" borderId="36" xfId="30" applyFont="1" applyBorder="1" applyAlignment="1">
      <alignment/>
      <protection/>
    </xf>
    <xf numFmtId="0" fontId="75" fillId="0" borderId="0" xfId="0" applyFont="1" applyBorder="1" applyAlignment="1">
      <alignment/>
    </xf>
    <xf numFmtId="206" fontId="31" fillId="0" borderId="13" xfId="0" applyNumberFormat="1" applyFont="1" applyBorder="1" applyAlignment="1">
      <alignment horizontal="right"/>
    </xf>
    <xf numFmtId="206" fontId="31" fillId="0" borderId="2" xfId="0" applyNumberFormat="1" applyFont="1" applyBorder="1" applyAlignment="1">
      <alignment horizontal="right"/>
    </xf>
    <xf numFmtId="5" fontId="31" fillId="0" borderId="2" xfId="0" applyNumberFormat="1" applyFont="1" applyBorder="1" applyAlignment="1">
      <alignment horizontal="right"/>
    </xf>
    <xf numFmtId="177" fontId="79" fillId="0" borderId="0" xfId="0" applyNumberFormat="1" applyFont="1" applyAlignment="1">
      <alignment/>
    </xf>
    <xf numFmtId="177" fontId="75" fillId="0" borderId="0" xfId="0" applyNumberFormat="1" applyFont="1" applyAlignment="1">
      <alignment horizontal="center"/>
    </xf>
    <xf numFmtId="0" fontId="78" fillId="0" borderId="0" xfId="0" applyFont="1" applyBorder="1" applyAlignment="1">
      <alignment/>
    </xf>
    <xf numFmtId="0" fontId="78" fillId="0" borderId="0" xfId="0" applyFont="1" applyBorder="1" applyAlignment="1">
      <alignment/>
    </xf>
    <xf numFmtId="177" fontId="78" fillId="0" borderId="0" xfId="0" applyNumberFormat="1" applyFont="1" applyAlignment="1">
      <alignment/>
    </xf>
    <xf numFmtId="206" fontId="5" fillId="0" borderId="22" xfId="0" applyNumberFormat="1" applyFont="1" applyBorder="1" applyAlignment="1">
      <alignment horizontal="right"/>
    </xf>
    <xf numFmtId="206" fontId="5" fillId="0" borderId="21" xfId="0" applyNumberFormat="1" applyFont="1" applyBorder="1" applyAlignment="1">
      <alignment horizontal="right"/>
    </xf>
    <xf numFmtId="177" fontId="81" fillId="2" borderId="0" xfId="0" applyNumberFormat="1" applyFont="1" applyFill="1" applyAlignment="1">
      <alignment/>
    </xf>
    <xf numFmtId="177" fontId="82" fillId="2" borderId="0" xfId="0" applyNumberFormat="1" applyFont="1" applyFill="1" applyAlignment="1">
      <alignment/>
    </xf>
    <xf numFmtId="0" fontId="76" fillId="0" borderId="0" xfId="27" applyFont="1">
      <alignment/>
      <protection/>
    </xf>
    <xf numFmtId="37" fontId="13" fillId="0" borderId="22" xfId="0" applyNumberFormat="1" applyFont="1" applyFill="1" applyBorder="1" applyAlignment="1">
      <alignment/>
    </xf>
    <xf numFmtId="3" fontId="26" fillId="0" borderId="3" xfId="15" applyNumberFormat="1" applyFont="1" applyBorder="1" applyAlignment="1">
      <alignment/>
    </xf>
    <xf numFmtId="37" fontId="5" fillId="0" borderId="23" xfId="0" applyNumberFormat="1" applyFont="1" applyBorder="1" applyAlignment="1">
      <alignment/>
    </xf>
    <xf numFmtId="183" fontId="5" fillId="0" borderId="23" xfId="15" applyNumberFormat="1" applyFont="1" applyBorder="1" applyAlignment="1">
      <alignment horizontal="right"/>
    </xf>
    <xf numFmtId="206" fontId="5" fillId="0" borderId="23" xfId="0" applyNumberFormat="1" applyFont="1" applyBorder="1" applyAlignment="1">
      <alignment horizontal="right"/>
    </xf>
    <xf numFmtId="206" fontId="5" fillId="0" borderId="3" xfId="0" applyNumberFormat="1" applyFont="1" applyFill="1" applyBorder="1" applyAlignment="1">
      <alignment horizontal="right"/>
    </xf>
    <xf numFmtId="177" fontId="4" fillId="0" borderId="11" xfId="0" applyNumberFormat="1" applyFont="1" applyBorder="1" applyAlignment="1">
      <alignment horizontal="right"/>
    </xf>
    <xf numFmtId="5" fontId="31" fillId="0" borderId="3" xfId="0" applyNumberFormat="1" applyFont="1" applyBorder="1" applyAlignment="1">
      <alignment horizontal="right"/>
    </xf>
    <xf numFmtId="37" fontId="13" fillId="0" borderId="21" xfId="0" applyNumberFormat="1" applyFont="1" applyFill="1" applyBorder="1" applyAlignment="1">
      <alignment/>
    </xf>
    <xf numFmtId="226" fontId="14" fillId="0" borderId="10" xfId="27" applyNumberFormat="1" applyFont="1" applyBorder="1">
      <alignment/>
      <protection/>
    </xf>
    <xf numFmtId="226" fontId="14" fillId="0" borderId="10" xfId="27" applyNumberFormat="1" applyFont="1" applyBorder="1" applyAlignment="1">
      <alignment horizontal="right"/>
      <protection/>
    </xf>
    <xf numFmtId="226" fontId="14" fillId="0" borderId="9" xfId="27" applyNumberFormat="1" applyFont="1" applyBorder="1" applyAlignment="1">
      <alignment horizontal="right"/>
      <protection/>
    </xf>
    <xf numFmtId="226" fontId="14" fillId="0" borderId="48" xfId="27" applyNumberFormat="1" applyFont="1" applyBorder="1" applyAlignment="1">
      <alignment horizontal="right"/>
      <protection/>
    </xf>
    <xf numFmtId="206" fontId="29" fillId="0" borderId="21" xfId="0" applyNumberFormat="1" applyFont="1" applyFill="1" applyBorder="1" applyAlignment="1">
      <alignment/>
    </xf>
    <xf numFmtId="3" fontId="22" fillId="0" borderId="80" xfId="0" applyNumberFormat="1" applyFont="1" applyBorder="1" applyAlignment="1">
      <alignment/>
    </xf>
    <xf numFmtId="0" fontId="6" fillId="0" borderId="50" xfId="0" applyFont="1" applyBorder="1" applyAlignment="1">
      <alignment/>
    </xf>
    <xf numFmtId="3" fontId="6" fillId="0" borderId="124" xfId="0" applyNumberFormat="1" applyFont="1" applyBorder="1" applyAlignment="1">
      <alignment/>
    </xf>
    <xf numFmtId="0" fontId="75" fillId="0" borderId="0" xfId="0" applyFont="1" applyBorder="1" applyAlignment="1">
      <alignment horizontal="center"/>
    </xf>
    <xf numFmtId="3" fontId="76" fillId="0" borderId="0" xfId="30" applyNumberFormat="1" applyFont="1" applyAlignment="1">
      <alignment horizontal="center"/>
      <protection/>
    </xf>
    <xf numFmtId="0" fontId="23" fillId="0" borderId="0" xfId="0" applyFont="1" applyAlignment="1">
      <alignment/>
    </xf>
    <xf numFmtId="206" fontId="40" fillId="0" borderId="13" xfId="0" applyNumberFormat="1" applyFont="1" applyBorder="1" applyAlignment="1">
      <alignment horizontal="right"/>
    </xf>
    <xf numFmtId="0" fontId="76" fillId="0" borderId="0" xfId="0" applyFont="1" applyBorder="1" applyAlignment="1">
      <alignment horizontal="center"/>
    </xf>
    <xf numFmtId="5" fontId="14" fillId="0" borderId="11" xfId="30" applyNumberFormat="1" applyFont="1" applyBorder="1">
      <alignment/>
      <protection/>
    </xf>
    <xf numFmtId="5" fontId="14" fillId="0" borderId="0" xfId="30" applyNumberFormat="1" applyFont="1" applyBorder="1">
      <alignment/>
      <protection/>
    </xf>
    <xf numFmtId="206" fontId="13" fillId="2" borderId="125" xfId="0" applyNumberFormat="1" applyFont="1" applyFill="1" applyBorder="1" applyAlignment="1">
      <alignment/>
    </xf>
    <xf numFmtId="206" fontId="13" fillId="2" borderId="126" xfId="0" applyNumberFormat="1" applyFont="1" applyFill="1" applyBorder="1" applyAlignment="1">
      <alignment/>
    </xf>
    <xf numFmtId="206" fontId="33" fillId="2" borderId="127" xfId="0" applyNumberFormat="1" applyFont="1" applyFill="1" applyBorder="1" applyAlignment="1">
      <alignment/>
    </xf>
    <xf numFmtId="206" fontId="33" fillId="2" borderId="128" xfId="0" applyNumberFormat="1" applyFont="1" applyFill="1" applyBorder="1" applyAlignment="1">
      <alignment/>
    </xf>
    <xf numFmtId="5" fontId="13" fillId="2" borderId="22" xfId="0" applyNumberFormat="1" applyFont="1" applyFill="1" applyBorder="1" applyAlignment="1">
      <alignment/>
    </xf>
    <xf numFmtId="5" fontId="13" fillId="2" borderId="23" xfId="0" applyNumberFormat="1" applyFont="1" applyFill="1" applyBorder="1" applyAlignment="1">
      <alignment/>
    </xf>
    <xf numFmtId="5" fontId="13" fillId="0" borderId="117" xfId="0" applyNumberFormat="1" applyFont="1" applyFill="1" applyBorder="1" applyAlignment="1">
      <alignment/>
    </xf>
    <xf numFmtId="206" fontId="5" fillId="0" borderId="129" xfId="0" applyNumberFormat="1" applyFont="1" applyBorder="1" applyAlignment="1">
      <alignment/>
    </xf>
    <xf numFmtId="5" fontId="31" fillId="0" borderId="41" xfId="0" applyNumberFormat="1" applyFont="1" applyBorder="1" applyAlignment="1">
      <alignment horizontal="right"/>
    </xf>
    <xf numFmtId="5" fontId="6" fillId="0" borderId="79" xfId="0" applyNumberFormat="1" applyFont="1" applyBorder="1" applyAlignment="1">
      <alignment/>
    </xf>
    <xf numFmtId="5" fontId="22" fillId="0" borderId="9" xfId="0" applyNumberFormat="1" applyFont="1" applyBorder="1" applyAlignment="1">
      <alignment/>
    </xf>
    <xf numFmtId="5" fontId="6" fillId="0" borderId="3" xfId="0" applyNumberFormat="1" applyFont="1" applyBorder="1" applyAlignment="1">
      <alignment/>
    </xf>
    <xf numFmtId="5" fontId="37" fillId="0" borderId="23" xfId="0" applyNumberFormat="1" applyFont="1" applyBorder="1" applyAlignment="1">
      <alignment/>
    </xf>
    <xf numFmtId="5" fontId="40" fillId="0" borderId="3" xfId="0" applyNumberFormat="1" applyFont="1" applyBorder="1" applyAlignment="1">
      <alignment horizontal="right"/>
    </xf>
    <xf numFmtId="5" fontId="37" fillId="0" borderId="22" xfId="0" applyNumberFormat="1" applyFont="1" applyBorder="1" applyAlignment="1">
      <alignment/>
    </xf>
    <xf numFmtId="5" fontId="40" fillId="0" borderId="2" xfId="0" applyNumberFormat="1" applyFont="1" applyBorder="1" applyAlignment="1">
      <alignment/>
    </xf>
    <xf numFmtId="5" fontId="5" fillId="0" borderId="22" xfId="15" applyNumberFormat="1" applyFont="1" applyBorder="1" applyAlignment="1">
      <alignment/>
    </xf>
    <xf numFmtId="5" fontId="5" fillId="0" borderId="23" xfId="15" applyNumberFormat="1" applyFont="1" applyBorder="1" applyAlignment="1">
      <alignment horizontal="right"/>
    </xf>
    <xf numFmtId="0" fontId="0" fillId="0" borderId="0" xfId="0" applyFont="1" applyBorder="1" applyAlignment="1">
      <alignment horizontal="center"/>
    </xf>
    <xf numFmtId="3" fontId="22" fillId="0" borderId="5" xfId="0" applyNumberFormat="1" applyFont="1" applyBorder="1" applyAlignment="1">
      <alignment/>
    </xf>
    <xf numFmtId="0" fontId="6" fillId="0" borderId="60" xfId="0" applyFont="1" applyBorder="1" applyAlignment="1">
      <alignment horizontal="left" indent="2"/>
    </xf>
    <xf numFmtId="0" fontId="0" fillId="0" borderId="0" xfId="0" applyFont="1" applyBorder="1" applyAlignment="1">
      <alignment horizontal="center"/>
    </xf>
    <xf numFmtId="0" fontId="6" fillId="0" borderId="75" xfId="0" applyFont="1" applyBorder="1" applyAlignment="1">
      <alignment horizontal="left" indent="2"/>
    </xf>
    <xf numFmtId="0" fontId="6" fillId="0" borderId="130" xfId="0" applyFont="1" applyBorder="1" applyAlignment="1">
      <alignment horizontal="left" indent="2"/>
    </xf>
    <xf numFmtId="3" fontId="6" fillId="0" borderId="5" xfId="0" applyNumberFormat="1" applyFont="1" applyBorder="1" applyAlignment="1">
      <alignment/>
    </xf>
    <xf numFmtId="0" fontId="6" fillId="0" borderId="6" xfId="0" applyFont="1" applyBorder="1" applyAlignment="1">
      <alignment/>
    </xf>
    <xf numFmtId="0" fontId="6" fillId="0" borderId="2" xfId="0" applyFont="1" applyBorder="1" applyAlignment="1">
      <alignment horizontal="left" indent="4"/>
    </xf>
    <xf numFmtId="0" fontId="6" fillId="0" borderId="3" xfId="0" applyFont="1" applyBorder="1" applyAlignment="1">
      <alignment horizontal="left" indent="4"/>
    </xf>
    <xf numFmtId="3" fontId="37" fillId="0" borderId="66" xfId="0" applyNumberFormat="1" applyFont="1" applyBorder="1" applyAlignment="1">
      <alignment horizontal="left" indent="2"/>
    </xf>
    <xf numFmtId="0" fontId="6" fillId="0" borderId="121" xfId="0" applyFont="1" applyBorder="1" applyAlignment="1">
      <alignment horizontal="left" indent="2"/>
    </xf>
    <xf numFmtId="0" fontId="6" fillId="0" borderId="131" xfId="0" applyFont="1" applyBorder="1" applyAlignment="1">
      <alignment horizontal="left" indent="2"/>
    </xf>
    <xf numFmtId="0" fontId="6" fillId="0" borderId="21" xfId="0" applyFont="1" applyBorder="1" applyAlignment="1">
      <alignment horizontal="left" indent="2"/>
    </xf>
    <xf numFmtId="0" fontId="6" fillId="0" borderId="22" xfId="0" applyFont="1" applyBorder="1" applyAlignment="1">
      <alignment horizontal="left" indent="2"/>
    </xf>
    <xf numFmtId="0" fontId="6" fillId="0" borderId="23" xfId="0" applyFont="1" applyBorder="1" applyAlignment="1">
      <alignment horizontal="left" indent="2"/>
    </xf>
    <xf numFmtId="3" fontId="37" fillId="0" borderId="132" xfId="0" applyNumberFormat="1" applyFont="1" applyBorder="1" applyAlignment="1">
      <alignment horizontal="left" indent="2"/>
    </xf>
    <xf numFmtId="0" fontId="6" fillId="0" borderId="11"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7" xfId="0" applyFont="1" applyBorder="1" applyAlignment="1">
      <alignment/>
    </xf>
    <xf numFmtId="3" fontId="40" fillId="0" borderId="13" xfId="0" applyNumberFormat="1" applyFont="1" applyBorder="1" applyAlignment="1">
      <alignment horizontal="left" indent="4"/>
    </xf>
    <xf numFmtId="0" fontId="6" fillId="0" borderId="12" xfId="0" applyFont="1" applyBorder="1" applyAlignment="1">
      <alignment/>
    </xf>
    <xf numFmtId="0" fontId="6" fillId="0" borderId="0" xfId="0" applyFont="1" applyBorder="1" applyAlignment="1">
      <alignment/>
    </xf>
    <xf numFmtId="0" fontId="6" fillId="0" borderId="8" xfId="0" applyFont="1" applyBorder="1" applyAlignment="1">
      <alignment/>
    </xf>
    <xf numFmtId="3" fontId="37" fillId="0" borderId="60" xfId="0" applyNumberFormat="1" applyFont="1" applyBorder="1" applyAlignment="1">
      <alignment horizontal="left" indent="4"/>
    </xf>
    <xf numFmtId="0" fontId="6" fillId="0" borderId="123" xfId="0" applyFont="1" applyBorder="1" applyAlignment="1">
      <alignment horizontal="left" indent="4"/>
    </xf>
    <xf numFmtId="3" fontId="40" fillId="0" borderId="17" xfId="0" applyNumberFormat="1" applyFont="1" applyBorder="1" applyAlignment="1">
      <alignment/>
    </xf>
    <xf numFmtId="0" fontId="6" fillId="0" borderId="18" xfId="0" applyFont="1" applyBorder="1" applyAlignment="1">
      <alignment/>
    </xf>
    <xf numFmtId="0" fontId="6" fillId="0" borderId="7" xfId="0" applyFont="1" applyBorder="1" applyAlignment="1">
      <alignment horizontal="left" indent="2"/>
    </xf>
    <xf numFmtId="3" fontId="6" fillId="0" borderId="60" xfId="0" applyNumberFormat="1" applyFont="1" applyBorder="1" applyAlignment="1">
      <alignment/>
    </xf>
    <xf numFmtId="0" fontId="6" fillId="0" borderId="133" xfId="0" applyFont="1" applyBorder="1" applyAlignment="1">
      <alignment/>
    </xf>
    <xf numFmtId="3" fontId="6" fillId="0" borderId="60" xfId="0" applyNumberFormat="1" applyFont="1" applyBorder="1" applyAlignment="1">
      <alignment horizontal="left" indent="2"/>
    </xf>
    <xf numFmtId="0" fontId="6" fillId="0" borderId="133" xfId="0" applyFont="1" applyBorder="1" applyAlignment="1">
      <alignment horizontal="left" indent="2"/>
    </xf>
    <xf numFmtId="3" fontId="6" fillId="0" borderId="60" xfId="0" applyNumberFormat="1" applyFont="1" applyFill="1" applyBorder="1" applyAlignment="1">
      <alignment horizontal="left" indent="4"/>
    </xf>
    <xf numFmtId="0" fontId="6" fillId="0" borderId="60" xfId="0" applyFont="1" applyBorder="1" applyAlignment="1">
      <alignment horizontal="left" indent="4"/>
    </xf>
    <xf numFmtId="3" fontId="37" fillId="0" borderId="70" xfId="0" applyNumberFormat="1" applyFont="1" applyBorder="1" applyAlignment="1">
      <alignment horizontal="left" indent="4"/>
    </xf>
    <xf numFmtId="0" fontId="6" fillId="0" borderId="26" xfId="0" applyFont="1" applyBorder="1" applyAlignment="1">
      <alignment horizontal="left" indent="4"/>
    </xf>
    <xf numFmtId="0" fontId="6" fillId="0" borderId="41" xfId="0" applyFont="1" applyBorder="1" applyAlignment="1">
      <alignment horizontal="left" indent="4"/>
    </xf>
    <xf numFmtId="3" fontId="37" fillId="0" borderId="5" xfId="0" applyNumberFormat="1" applyFont="1" applyBorder="1" applyAlignment="1">
      <alignment horizontal="left" indent="2"/>
    </xf>
    <xf numFmtId="0" fontId="6" fillId="0" borderId="6" xfId="0" applyFont="1" applyBorder="1" applyAlignment="1">
      <alignment horizontal="left" indent="2"/>
    </xf>
    <xf numFmtId="3" fontId="37" fillId="0" borderId="129" xfId="0" applyNumberFormat="1" applyFont="1" applyBorder="1" applyAlignment="1">
      <alignment/>
    </xf>
    <xf numFmtId="3" fontId="37" fillId="0" borderId="26" xfId="0" applyNumberFormat="1" applyFont="1" applyBorder="1" applyAlignment="1">
      <alignment/>
    </xf>
    <xf numFmtId="3" fontId="37" fillId="0" borderId="41" xfId="0" applyNumberFormat="1" applyFont="1" applyBorder="1" applyAlignment="1">
      <alignment/>
    </xf>
    <xf numFmtId="3" fontId="37" fillId="0" borderId="133" xfId="0" applyNumberFormat="1" applyFont="1" applyBorder="1" applyAlignment="1">
      <alignment/>
    </xf>
    <xf numFmtId="3" fontId="37" fillId="0" borderId="123" xfId="0" applyNumberFormat="1" applyFont="1" applyBorder="1" applyAlignment="1">
      <alignment/>
    </xf>
    <xf numFmtId="3" fontId="76" fillId="0" borderId="0" xfId="0" applyNumberFormat="1" applyFont="1" applyAlignment="1">
      <alignment/>
    </xf>
    <xf numFmtId="0" fontId="75" fillId="0" borderId="0" xfId="0" applyFont="1" applyAlignment="1">
      <alignment/>
    </xf>
    <xf numFmtId="3" fontId="22" fillId="0" borderId="80" xfId="0" applyNumberFormat="1" applyFont="1" applyBorder="1" applyAlignment="1">
      <alignment/>
    </xf>
    <xf numFmtId="0" fontId="6" fillId="0" borderId="50" xfId="0" applyFont="1" applyBorder="1" applyAlignment="1">
      <alignment/>
    </xf>
    <xf numFmtId="3" fontId="66" fillId="0" borderId="0" xfId="0" applyNumberFormat="1" applyFont="1" applyAlignment="1">
      <alignment horizontal="center"/>
    </xf>
    <xf numFmtId="0" fontId="66" fillId="0" borderId="0" xfId="0" applyFont="1" applyBorder="1" applyAlignment="1">
      <alignment horizontal="center"/>
    </xf>
    <xf numFmtId="0" fontId="66" fillId="0" borderId="0" xfId="0" applyFont="1" applyBorder="1" applyAlignment="1">
      <alignment horizontal="center"/>
    </xf>
    <xf numFmtId="3" fontId="76" fillId="0" borderId="0" xfId="0" applyNumberFormat="1" applyFont="1" applyAlignment="1">
      <alignment horizontal="center"/>
    </xf>
    <xf numFmtId="0" fontId="75" fillId="0" borderId="0" xfId="0" applyFont="1" applyAlignment="1">
      <alignment horizontal="center"/>
    </xf>
    <xf numFmtId="3" fontId="75" fillId="0" borderId="0" xfId="0" applyNumberFormat="1" applyFont="1" applyAlignment="1">
      <alignment horizontal="center"/>
    </xf>
    <xf numFmtId="0" fontId="75" fillId="0" borderId="0" xfId="0" applyFont="1" applyBorder="1" applyAlignment="1">
      <alignment horizontal="center"/>
    </xf>
    <xf numFmtId="3" fontId="6" fillId="0" borderId="21" xfId="0" applyNumberFormat="1" applyFont="1" applyBorder="1" applyAlignment="1">
      <alignment horizontal="left" indent="4"/>
    </xf>
    <xf numFmtId="0" fontId="6" fillId="0" borderId="22" xfId="0" applyFont="1" applyBorder="1" applyAlignment="1">
      <alignment horizontal="left" indent="4"/>
    </xf>
    <xf numFmtId="3" fontId="6" fillId="0" borderId="60" xfId="0" applyNumberFormat="1" applyFont="1" applyBorder="1" applyAlignment="1">
      <alignment horizontal="left" indent="4"/>
    </xf>
    <xf numFmtId="0" fontId="6" fillId="0" borderId="133" xfId="0" applyFont="1" applyBorder="1" applyAlignment="1">
      <alignment horizontal="left" indent="4"/>
    </xf>
    <xf numFmtId="177" fontId="22" fillId="0" borderId="5" xfId="0" applyNumberFormat="1" applyFont="1" applyBorder="1" applyAlignment="1">
      <alignment horizontal="center"/>
    </xf>
    <xf numFmtId="177" fontId="22" fillId="0" borderId="6" xfId="0" applyNumberFormat="1" applyFont="1" applyBorder="1" applyAlignment="1">
      <alignment horizontal="center"/>
    </xf>
    <xf numFmtId="177" fontId="22" fillId="0" borderId="7" xfId="0" applyNumberFormat="1" applyFont="1" applyBorder="1" applyAlignment="1">
      <alignment horizontal="center"/>
    </xf>
    <xf numFmtId="3" fontId="37" fillId="0" borderId="134" xfId="0" applyNumberFormat="1" applyFont="1" applyBorder="1" applyAlignment="1">
      <alignment/>
    </xf>
    <xf numFmtId="177" fontId="37" fillId="0" borderId="17" xfId="0" applyNumberFormat="1" applyFont="1" applyBorder="1" applyAlignment="1">
      <alignment horizontal="center" vertical="center" wrapText="1"/>
    </xf>
    <xf numFmtId="0" fontId="6" fillId="0" borderId="18" xfId="0" applyFont="1" applyBorder="1" applyAlignment="1">
      <alignment vertical="center" wrapText="1"/>
    </xf>
    <xf numFmtId="0" fontId="6" fillId="0" borderId="13" xfId="0" applyFont="1" applyBorder="1" applyAlignment="1">
      <alignment vertical="center" wrapText="1"/>
    </xf>
    <xf numFmtId="0" fontId="6" fillId="0" borderId="2" xfId="0" applyFont="1" applyBorder="1" applyAlignment="1">
      <alignment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177" fontId="22" fillId="0" borderId="4" xfId="0" applyNumberFormat="1" applyFont="1" applyBorder="1" applyAlignment="1">
      <alignment horizontal="right"/>
    </xf>
    <xf numFmtId="0" fontId="6" fillId="0" borderId="28" xfId="0" applyFont="1" applyBorder="1" applyAlignment="1">
      <alignment/>
    </xf>
    <xf numFmtId="177" fontId="22" fillId="0" borderId="4" xfId="0" applyNumberFormat="1" applyFont="1" applyBorder="1" applyAlignment="1">
      <alignment horizontal="center"/>
    </xf>
    <xf numFmtId="3" fontId="6" fillId="0" borderId="12" xfId="0" applyNumberFormat="1" applyFont="1" applyBorder="1" applyAlignment="1">
      <alignment horizontal="left" indent="4"/>
    </xf>
    <xf numFmtId="0" fontId="6" fillId="0" borderId="0" xfId="0" applyFont="1" applyBorder="1" applyAlignment="1">
      <alignment horizontal="left" indent="4"/>
    </xf>
    <xf numFmtId="177" fontId="22" fillId="0" borderId="4" xfId="0" applyNumberFormat="1" applyFont="1" applyBorder="1" applyAlignment="1">
      <alignment horizontal="center" wrapText="1"/>
    </xf>
    <xf numFmtId="0" fontId="6" fillId="0" borderId="28" xfId="0" applyFont="1" applyBorder="1" applyAlignment="1">
      <alignment horizontal="center" wrapText="1"/>
    </xf>
    <xf numFmtId="3" fontId="6" fillId="0" borderId="21" xfId="0" applyNumberFormat="1" applyFont="1" applyBorder="1" applyAlignment="1">
      <alignment/>
    </xf>
    <xf numFmtId="0" fontId="6" fillId="0" borderId="22" xfId="0" applyFont="1" applyBorder="1" applyAlignment="1">
      <alignment/>
    </xf>
    <xf numFmtId="177" fontId="37" fillId="0" borderId="17" xfId="0" applyNumberFormat="1" applyFont="1" applyBorder="1" applyAlignment="1">
      <alignment horizontal="center" vertical="center"/>
    </xf>
    <xf numFmtId="0" fontId="6" fillId="0" borderId="18" xfId="0" applyFont="1" applyBorder="1" applyAlignment="1">
      <alignment vertical="center"/>
    </xf>
    <xf numFmtId="0" fontId="6" fillId="0" borderId="8" xfId="0" applyFont="1" applyBorder="1" applyAlignment="1">
      <alignment vertical="center"/>
    </xf>
    <xf numFmtId="0" fontId="6" fillId="0" borderId="13"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78" fillId="0" borderId="0" xfId="0" applyFont="1" applyAlignment="1">
      <alignment/>
    </xf>
    <xf numFmtId="0" fontId="76" fillId="0" borderId="0" xfId="29" applyFont="1" applyAlignment="1">
      <alignment horizontal="center"/>
      <protection/>
    </xf>
    <xf numFmtId="0" fontId="78" fillId="0" borderId="0" xfId="0" applyFont="1" applyAlignment="1">
      <alignment horizontal="center"/>
    </xf>
    <xf numFmtId="3" fontId="75" fillId="0" borderId="0" xfId="29" applyNumberFormat="1" applyFont="1" applyAlignment="1">
      <alignment horizontal="center"/>
      <protection/>
    </xf>
    <xf numFmtId="0" fontId="78" fillId="0" borderId="0" xfId="0" applyFont="1" applyBorder="1" applyAlignment="1">
      <alignment horizontal="center"/>
    </xf>
    <xf numFmtId="0" fontId="75" fillId="0" borderId="0" xfId="29" applyFont="1" applyAlignment="1">
      <alignment horizontal="center"/>
      <protection/>
    </xf>
    <xf numFmtId="0" fontId="0" fillId="0" borderId="0" xfId="0" applyBorder="1" applyAlignment="1">
      <alignment horizontal="center"/>
    </xf>
    <xf numFmtId="0" fontId="26" fillId="0" borderId="5" xfId="29" applyFont="1" applyBorder="1" applyAlignment="1">
      <alignment horizontal="center"/>
      <protection/>
    </xf>
    <xf numFmtId="0" fontId="0" fillId="0" borderId="6" xfId="0" applyBorder="1" applyAlignment="1">
      <alignment horizontal="center"/>
    </xf>
    <xf numFmtId="0" fontId="0" fillId="0" borderId="7" xfId="0" applyBorder="1" applyAlignment="1">
      <alignment horizontal="center"/>
    </xf>
    <xf numFmtId="0" fontId="67" fillId="0" borderId="13" xfId="29" applyFont="1" applyBorder="1" applyAlignment="1">
      <alignment horizontal="center"/>
      <protection/>
    </xf>
    <xf numFmtId="0" fontId="63" fillId="0" borderId="2" xfId="0" applyFont="1" applyBorder="1" applyAlignment="1">
      <alignment horizontal="center"/>
    </xf>
    <xf numFmtId="0" fontId="63" fillId="0" borderId="3" xfId="0" applyFont="1" applyBorder="1" applyAlignment="1">
      <alignment horizontal="center"/>
    </xf>
    <xf numFmtId="0" fontId="26" fillId="0" borderId="4" xfId="29" applyFont="1" applyBorder="1" applyAlignment="1">
      <alignment horizontal="center" wrapText="1"/>
      <protection/>
    </xf>
    <xf numFmtId="0" fontId="0" fillId="0" borderId="9" xfId="0" applyBorder="1" applyAlignment="1">
      <alignment horizontal="center" wrapText="1"/>
    </xf>
    <xf numFmtId="0" fontId="26" fillId="0" borderId="4" xfId="29" applyFont="1" applyBorder="1" applyAlignment="1">
      <alignment wrapText="1"/>
      <protection/>
    </xf>
    <xf numFmtId="0" fontId="0" fillId="0" borderId="10" xfId="0" applyBorder="1" applyAlignment="1">
      <alignment wrapText="1"/>
    </xf>
    <xf numFmtId="0" fontId="26" fillId="0" borderId="18" xfId="30" applyFont="1" applyFill="1" applyBorder="1" applyAlignment="1">
      <alignment/>
      <protection/>
    </xf>
    <xf numFmtId="0" fontId="14" fillId="0" borderId="2" xfId="30" applyFont="1" applyFill="1" applyBorder="1" applyAlignment="1">
      <alignment/>
      <protection/>
    </xf>
    <xf numFmtId="0" fontId="26" fillId="0" borderId="4" xfId="30" applyFont="1" applyFill="1" applyBorder="1" applyAlignment="1">
      <alignment/>
      <protection/>
    </xf>
    <xf numFmtId="0" fontId="14" fillId="0" borderId="9" xfId="30" applyFont="1" applyFill="1" applyBorder="1" applyAlignment="1">
      <alignment/>
      <protection/>
    </xf>
    <xf numFmtId="0" fontId="67" fillId="0" borderId="0" xfId="30" applyFont="1" applyBorder="1" applyAlignment="1">
      <alignment horizontal="center"/>
      <protection/>
    </xf>
    <xf numFmtId="0" fontId="76" fillId="0" borderId="0" xfId="30" applyFont="1" applyAlignment="1">
      <alignment/>
      <protection/>
    </xf>
    <xf numFmtId="0" fontId="75" fillId="0" borderId="0" xfId="0" applyFont="1" applyBorder="1" applyAlignment="1">
      <alignment/>
    </xf>
    <xf numFmtId="0" fontId="75" fillId="0" borderId="0" xfId="0" applyFont="1" applyBorder="1" applyAlignment="1">
      <alignment/>
    </xf>
    <xf numFmtId="0" fontId="76" fillId="0" borderId="0" xfId="30" applyFont="1" applyAlignment="1">
      <alignment horizontal="center"/>
      <protection/>
    </xf>
    <xf numFmtId="0" fontId="75" fillId="0" borderId="0" xfId="0" applyFont="1" applyBorder="1" applyAlignment="1">
      <alignment horizontal="center"/>
    </xf>
    <xf numFmtId="3" fontId="76" fillId="0" borderId="0" xfId="30" applyNumberFormat="1" applyFont="1" applyAlignment="1">
      <alignment horizontal="center"/>
      <protection/>
    </xf>
    <xf numFmtId="0" fontId="75" fillId="0" borderId="0" xfId="30" applyFont="1" applyAlignment="1">
      <alignment horizontal="center"/>
      <protection/>
    </xf>
    <xf numFmtId="1" fontId="26" fillId="0" borderId="132" xfId="30" applyNumberFormat="1" applyFont="1" applyFill="1" applyBorder="1" applyAlignment="1">
      <alignment horizontal="center" vertical="center" wrapText="1"/>
      <protection/>
    </xf>
    <xf numFmtId="0" fontId="6" fillId="0" borderId="130" xfId="0" applyFont="1" applyBorder="1" applyAlignment="1">
      <alignment horizontal="center" vertical="center" wrapText="1"/>
    </xf>
    <xf numFmtId="0" fontId="40" fillId="0" borderId="132" xfId="30" applyFont="1" applyFill="1" applyBorder="1" applyAlignment="1">
      <alignment horizontal="center" vertical="center" wrapText="1"/>
      <protection/>
    </xf>
    <xf numFmtId="0" fontId="6" fillId="0" borderId="3" xfId="0" applyFont="1" applyBorder="1" applyAlignment="1">
      <alignment vertical="center" wrapText="1"/>
    </xf>
    <xf numFmtId="1" fontId="26" fillId="0" borderId="135" xfId="30" applyNumberFormat="1" applyFont="1" applyFill="1" applyBorder="1" applyAlignment="1">
      <alignment horizontal="center" vertical="center" wrapText="1"/>
      <protection/>
    </xf>
    <xf numFmtId="0" fontId="6" fillId="0" borderId="136" xfId="0" applyFont="1" applyBorder="1" applyAlignment="1">
      <alignment horizontal="center" vertical="center" wrapText="1"/>
    </xf>
    <xf numFmtId="0" fontId="6" fillId="0" borderId="137" xfId="0" applyFont="1" applyBorder="1" applyAlignment="1">
      <alignment horizontal="center" vertical="center" wrapText="1"/>
    </xf>
    <xf numFmtId="0" fontId="26" fillId="0" borderId="5" xfId="30" applyFont="1" applyFill="1" applyBorder="1" applyAlignment="1">
      <alignment horizontal="center"/>
      <protection/>
    </xf>
    <xf numFmtId="0" fontId="6" fillId="0" borderId="7" xfId="0" applyFont="1" applyBorder="1" applyAlignment="1">
      <alignment horizontal="center"/>
    </xf>
    <xf numFmtId="0" fontId="26" fillId="0" borderId="13" xfId="30" applyFont="1" applyFill="1" applyBorder="1" applyAlignment="1">
      <alignment horizontal="center"/>
      <protection/>
    </xf>
    <xf numFmtId="0" fontId="26" fillId="0" borderId="3" xfId="30" applyFont="1" applyFill="1" applyBorder="1" applyAlignment="1">
      <alignment horizontal="center"/>
      <protection/>
    </xf>
    <xf numFmtId="0" fontId="22" fillId="0" borderId="0" xfId="30" applyFont="1" applyAlignment="1">
      <alignment/>
      <protection/>
    </xf>
    <xf numFmtId="0" fontId="0" fillId="0" borderId="0" xfId="0" applyBorder="1" applyAlignment="1">
      <alignment/>
    </xf>
    <xf numFmtId="0" fontId="0" fillId="0" borderId="0" xfId="0" applyBorder="1" applyAlignment="1">
      <alignment/>
    </xf>
    <xf numFmtId="0" fontId="43" fillId="0" borderId="0" xfId="0" applyFont="1" applyBorder="1" applyAlignment="1">
      <alignment wrapText="1"/>
    </xf>
    <xf numFmtId="0" fontId="47" fillId="0" borderId="0" xfId="0" applyFont="1" applyBorder="1" applyAlignment="1">
      <alignment wrapText="1"/>
    </xf>
    <xf numFmtId="0" fontId="47" fillId="0" borderId="0" xfId="0" applyFont="1" applyBorder="1" applyAlignment="1">
      <alignment wrapText="1"/>
    </xf>
    <xf numFmtId="0" fontId="49" fillId="0" borderId="0" xfId="0" applyFont="1" applyBorder="1" applyAlignment="1">
      <alignment wrapText="1"/>
    </xf>
    <xf numFmtId="0" fontId="49" fillId="0" borderId="0" xfId="0" applyFont="1" applyBorder="1" applyAlignment="1">
      <alignment wrapText="1"/>
    </xf>
    <xf numFmtId="0" fontId="39"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37" fillId="0" borderId="0" xfId="0" applyFont="1" applyBorder="1" applyAlignment="1">
      <alignment horizontal="center" wrapText="1"/>
    </xf>
    <xf numFmtId="0" fontId="37" fillId="0" borderId="138" xfId="0" applyFont="1" applyBorder="1" applyAlignment="1">
      <alignment horizontal="center" wrapText="1"/>
    </xf>
    <xf numFmtId="0" fontId="58" fillId="0" borderId="0" xfId="0" applyFont="1" applyBorder="1" applyAlignment="1">
      <alignment vertical="top" wrapText="1"/>
    </xf>
    <xf numFmtId="0" fontId="62" fillId="0" borderId="0" xfId="0" applyFont="1" applyBorder="1" applyAlignment="1">
      <alignment vertical="top" wrapText="1"/>
    </xf>
    <xf numFmtId="0" fontId="37" fillId="0" borderId="0" xfId="0" applyFont="1" applyBorder="1" applyAlignment="1">
      <alignment wrapText="1"/>
    </xf>
    <xf numFmtId="0" fontId="37" fillId="0" borderId="0" xfId="0" applyFont="1" applyBorder="1" applyAlignment="1">
      <alignment wrapText="1"/>
    </xf>
    <xf numFmtId="0" fontId="16" fillId="0" borderId="0" xfId="0" applyFont="1" applyBorder="1" applyAlignment="1">
      <alignment wrapText="1"/>
    </xf>
    <xf numFmtId="0" fontId="16" fillId="0" borderId="0" xfId="0" applyFont="1" applyBorder="1" applyAlignment="1">
      <alignment wrapText="1"/>
    </xf>
    <xf numFmtId="0" fontId="39" fillId="0" borderId="0" xfId="0" applyFont="1" applyBorder="1" applyAlignment="1">
      <alignment wrapText="1"/>
    </xf>
    <xf numFmtId="0" fontId="39" fillId="0" borderId="0" xfId="0" applyFont="1" applyBorder="1" applyAlignment="1">
      <alignment wrapText="1"/>
    </xf>
    <xf numFmtId="0" fontId="39" fillId="0" borderId="0" xfId="0" applyNumberFormat="1" applyFont="1" applyBorder="1" applyAlignment="1">
      <alignment wrapText="1"/>
    </xf>
    <xf numFmtId="0" fontId="0" fillId="0" borderId="0" xfId="0" applyBorder="1" applyAlignment="1">
      <alignment wrapText="1"/>
    </xf>
    <xf numFmtId="0" fontId="0" fillId="0" borderId="0" xfId="0" applyBorder="1" applyAlignment="1">
      <alignment wrapText="1"/>
    </xf>
    <xf numFmtId="0" fontId="44" fillId="0" borderId="0" xfId="0" applyFont="1" applyBorder="1" applyAlignment="1">
      <alignment horizontal="center" vertical="top" wrapText="1"/>
    </xf>
    <xf numFmtId="0" fontId="22" fillId="0" borderId="0" xfId="30" applyFont="1" applyAlignment="1">
      <alignment horizontal="center"/>
      <protection/>
    </xf>
    <xf numFmtId="3" fontId="22" fillId="0" borderId="0" xfId="30" applyNumberFormat="1" applyFont="1" applyAlignment="1">
      <alignment horizontal="center"/>
      <protection/>
    </xf>
    <xf numFmtId="0" fontId="0" fillId="0" borderId="0" xfId="0" applyBorder="1" applyAlignment="1">
      <alignment horizontal="center"/>
    </xf>
    <xf numFmtId="0" fontId="39" fillId="0" borderId="0" xfId="0" applyFont="1" applyBorder="1" applyAlignment="1">
      <alignment horizontal="center"/>
    </xf>
    <xf numFmtId="0" fontId="0" fillId="0" borderId="0" xfId="0" applyBorder="1" applyAlignment="1">
      <alignment horizontal="center"/>
    </xf>
    <xf numFmtId="0" fontId="37" fillId="0" borderId="0" xfId="0" applyFont="1" applyBorder="1" applyAlignment="1">
      <alignment wrapText="1"/>
    </xf>
    <xf numFmtId="0" fontId="0" fillId="3" borderId="0" xfId="0" applyFont="1" applyFill="1" applyBorder="1" applyAlignment="1">
      <alignment vertical="top" wrapText="1"/>
    </xf>
    <xf numFmtId="0" fontId="0" fillId="3" borderId="0" xfId="0" applyFont="1" applyFill="1" applyBorder="1" applyAlignment="1">
      <alignment vertical="top" wrapText="1"/>
    </xf>
    <xf numFmtId="0" fontId="0" fillId="3" borderId="0" xfId="0" applyFont="1" applyFill="1" applyBorder="1" applyAlignment="1">
      <alignment vertical="top" wrapText="1"/>
    </xf>
    <xf numFmtId="0" fontId="0" fillId="3" borderId="0" xfId="0" applyFill="1" applyBorder="1" applyAlignment="1">
      <alignment horizontal="center"/>
    </xf>
    <xf numFmtId="0" fontId="0" fillId="3" borderId="0" xfId="0" applyFill="1" applyBorder="1" applyAlignment="1">
      <alignment horizontal="center"/>
    </xf>
    <xf numFmtId="0" fontId="0" fillId="3" borderId="0" xfId="0" applyFill="1" applyBorder="1" applyAlignment="1">
      <alignment horizontal="center"/>
    </xf>
    <xf numFmtId="0" fontId="44" fillId="0" borderId="0" xfId="0" applyFont="1" applyBorder="1" applyAlignment="1">
      <alignment wrapText="1"/>
    </xf>
    <xf numFmtId="0" fontId="44" fillId="0" borderId="0" xfId="0" applyFont="1" applyBorder="1" applyAlignment="1">
      <alignment wrapText="1"/>
    </xf>
    <xf numFmtId="0" fontId="0" fillId="0" borderId="0" xfId="0" applyBorder="1" applyAlignment="1">
      <alignment horizontal="center"/>
    </xf>
    <xf numFmtId="0" fontId="46" fillId="0" borderId="0" xfId="0" applyFont="1" applyBorder="1" applyAlignment="1">
      <alignment wrapText="1"/>
    </xf>
    <xf numFmtId="0" fontId="39"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0" xfId="0" applyFont="1" applyBorder="1" applyAlignment="1">
      <alignment horizontal="left" vertical="center" wrapText="1"/>
    </xf>
    <xf numFmtId="0" fontId="45" fillId="0" borderId="0" xfId="0" applyFont="1" applyBorder="1" applyAlignment="1">
      <alignment wrapText="1"/>
    </xf>
    <xf numFmtId="0" fontId="46" fillId="0" borderId="0" xfId="0" applyFont="1" applyBorder="1" applyAlignment="1">
      <alignment wrapText="1"/>
    </xf>
    <xf numFmtId="0" fontId="46" fillId="0" borderId="0" xfId="0" applyFont="1" applyBorder="1" applyAlignment="1">
      <alignment wrapText="1"/>
    </xf>
    <xf numFmtId="0" fontId="58" fillId="0" borderId="0" xfId="0" applyNumberFormat="1"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177" fontId="80" fillId="0" borderId="0" xfId="0" applyNumberFormat="1" applyFont="1" applyAlignment="1">
      <alignment horizontal="center"/>
    </xf>
    <xf numFmtId="177" fontId="79" fillId="0" borderId="0" xfId="0" applyNumberFormat="1" applyFont="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177" fontId="65" fillId="0" borderId="0" xfId="0" applyNumberFormat="1" applyFont="1" applyAlignment="1">
      <alignment horizontal="center"/>
    </xf>
    <xf numFmtId="177" fontId="5" fillId="0" borderId="60" xfId="0" applyNumberFormat="1" applyFont="1" applyBorder="1" applyAlignment="1">
      <alignment horizontal="left" indent="3"/>
    </xf>
    <xf numFmtId="0" fontId="0" fillId="0" borderId="123" xfId="0" applyBorder="1" applyAlignment="1">
      <alignment horizontal="left" indent="3"/>
    </xf>
    <xf numFmtId="177" fontId="31" fillId="0" borderId="18" xfId="0" applyNumberFormat="1" applyFont="1" applyBorder="1" applyAlignment="1">
      <alignment horizontal="center"/>
    </xf>
    <xf numFmtId="0" fontId="0" fillId="0" borderId="18" xfId="0" applyBorder="1" applyAlignment="1">
      <alignment/>
    </xf>
    <xf numFmtId="0" fontId="0" fillId="0" borderId="8" xfId="0" applyBorder="1" applyAlignment="1">
      <alignment/>
    </xf>
    <xf numFmtId="0" fontId="0" fillId="0" borderId="11" xfId="0" applyBorder="1" applyAlignment="1">
      <alignment/>
    </xf>
    <xf numFmtId="177" fontId="31" fillId="0" borderId="17" xfId="0" applyNumberFormat="1" applyFont="1" applyBorder="1" applyAlignment="1">
      <alignment horizontal="center" wrapText="1"/>
    </xf>
    <xf numFmtId="0" fontId="0" fillId="0" borderId="18" xfId="0" applyBorder="1" applyAlignment="1">
      <alignment horizontal="center" wrapText="1"/>
    </xf>
    <xf numFmtId="0" fontId="0" fillId="0" borderId="8" xfId="0" applyBorder="1" applyAlignment="1">
      <alignment horizontal="center" wrapText="1"/>
    </xf>
    <xf numFmtId="0" fontId="0" fillId="0" borderId="12" xfId="0" applyBorder="1" applyAlignment="1">
      <alignment horizontal="center" wrapText="1"/>
    </xf>
    <xf numFmtId="0" fontId="0" fillId="0" borderId="0" xfId="0" applyBorder="1" applyAlignment="1">
      <alignment horizontal="center" wrapText="1"/>
    </xf>
    <xf numFmtId="0" fontId="0" fillId="0" borderId="11" xfId="0" applyBorder="1" applyAlignment="1">
      <alignment horizontal="center" wrapText="1"/>
    </xf>
    <xf numFmtId="0" fontId="6" fillId="0" borderId="0" xfId="0" applyFont="1" applyBorder="1" applyAlignment="1">
      <alignment vertical="top" wrapText="1"/>
    </xf>
    <xf numFmtId="0" fontId="0" fillId="0" borderId="0" xfId="0" applyBorder="1" applyAlignment="1">
      <alignment vertical="top" wrapText="1"/>
    </xf>
    <xf numFmtId="177" fontId="5" fillId="0" borderId="0" xfId="0" applyNumberFormat="1" applyFont="1" applyAlignment="1">
      <alignment wrapText="1"/>
    </xf>
    <xf numFmtId="177" fontId="5" fillId="0" borderId="5" xfId="0" applyNumberFormat="1" applyFont="1" applyBorder="1" applyAlignment="1">
      <alignment/>
    </xf>
    <xf numFmtId="0" fontId="0" fillId="0" borderId="7" xfId="0" applyBorder="1" applyAlignment="1">
      <alignment/>
    </xf>
    <xf numFmtId="177" fontId="6" fillId="0" borderId="56" xfId="0" applyNumberFormat="1" applyFont="1" applyBorder="1" applyAlignment="1">
      <alignment/>
    </xf>
    <xf numFmtId="0" fontId="0" fillId="0" borderId="139" xfId="0" applyBorder="1" applyAlignment="1">
      <alignment/>
    </xf>
    <xf numFmtId="177" fontId="31" fillId="0" borderId="17" xfId="0" applyNumberFormat="1" applyFont="1" applyBorder="1" applyAlignment="1">
      <alignment horizontal="center"/>
    </xf>
    <xf numFmtId="0" fontId="0" fillId="0" borderId="12" xfId="0" applyBorder="1" applyAlignment="1">
      <alignment/>
    </xf>
    <xf numFmtId="177" fontId="5" fillId="0" borderId="70" xfId="0" applyNumberFormat="1" applyFont="1" applyBorder="1" applyAlignment="1">
      <alignment horizontal="left" indent="3"/>
    </xf>
    <xf numFmtId="0" fontId="0" fillId="0" borderId="41" xfId="0" applyBorder="1" applyAlignment="1">
      <alignment horizontal="left" indent="3"/>
    </xf>
    <xf numFmtId="177" fontId="6" fillId="0" borderId="5" xfId="0" applyNumberFormat="1" applyFont="1" applyBorder="1" applyAlignment="1">
      <alignment/>
    </xf>
    <xf numFmtId="177" fontId="5" fillId="0" borderId="140" xfId="0" applyNumberFormat="1" applyFont="1" applyBorder="1" applyAlignment="1">
      <alignment/>
    </xf>
    <xf numFmtId="0" fontId="0" fillId="0" borderId="129" xfId="0" applyBorder="1" applyAlignment="1">
      <alignment/>
    </xf>
    <xf numFmtId="177" fontId="5" fillId="0" borderId="60" xfId="0" applyNumberFormat="1" applyFont="1" applyBorder="1" applyAlignment="1">
      <alignment/>
    </xf>
    <xf numFmtId="0" fontId="0" fillId="0" borderId="123" xfId="0" applyBorder="1" applyAlignment="1">
      <alignment/>
    </xf>
    <xf numFmtId="177" fontId="31" fillId="0" borderId="13" xfId="0" applyNumberFormat="1" applyFont="1" applyBorder="1" applyAlignment="1">
      <alignment horizontal="left" indent="3"/>
    </xf>
    <xf numFmtId="0" fontId="0" fillId="0" borderId="3" xfId="0" applyBorder="1" applyAlignment="1">
      <alignment horizontal="left" indent="3"/>
    </xf>
    <xf numFmtId="3" fontId="23" fillId="0" borderId="0" xfId="0" applyNumberFormat="1" applyFont="1" applyBorder="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Border="1" applyAlignment="1">
      <alignment/>
    </xf>
    <xf numFmtId="0" fontId="63" fillId="0" borderId="0" xfId="0" applyFont="1" applyBorder="1" applyAlignment="1">
      <alignment horizontal="center"/>
    </xf>
    <xf numFmtId="0" fontId="63" fillId="0" borderId="0" xfId="0" applyFont="1" applyBorder="1" applyAlignment="1">
      <alignment horizontal="center"/>
    </xf>
    <xf numFmtId="0" fontId="63" fillId="0" borderId="0" xfId="0" applyFont="1" applyBorder="1" applyAlignment="1">
      <alignment horizontal="center"/>
    </xf>
    <xf numFmtId="177" fontId="75" fillId="0" borderId="0" xfId="0" applyNumberFormat="1" applyFont="1" applyAlignment="1">
      <alignment horizontal="center"/>
    </xf>
    <xf numFmtId="0" fontId="63" fillId="0" borderId="0" xfId="0" applyFont="1" applyBorder="1" applyAlignment="1">
      <alignment horizontal="center"/>
    </xf>
    <xf numFmtId="0" fontId="63" fillId="0" borderId="0" xfId="0" applyFont="1" applyBorder="1" applyAlignment="1">
      <alignment horizontal="center"/>
    </xf>
    <xf numFmtId="177" fontId="31" fillId="0" borderId="17" xfId="0" applyNumberFormat="1" applyFont="1" applyBorder="1" applyAlignment="1">
      <alignment/>
    </xf>
    <xf numFmtId="0" fontId="0" fillId="0" borderId="20" xfId="0" applyBorder="1" applyAlignment="1">
      <alignment/>
    </xf>
    <xf numFmtId="0" fontId="0" fillId="0" borderId="19" xfId="0" applyBorder="1" applyAlignment="1">
      <alignment/>
    </xf>
    <xf numFmtId="0" fontId="0" fillId="0" borderId="27" xfId="0" applyBorder="1" applyAlignment="1">
      <alignment/>
    </xf>
    <xf numFmtId="177" fontId="31" fillId="0" borderId="5" xfId="0" applyNumberFormat="1" applyFont="1" applyBorder="1" applyAlignment="1">
      <alignment horizontal="center"/>
    </xf>
    <xf numFmtId="177" fontId="63" fillId="0" borderId="18" xfId="0" applyNumberFormat="1" applyFont="1" applyBorder="1" applyAlignment="1">
      <alignment horizontal="center"/>
    </xf>
    <xf numFmtId="177" fontId="63" fillId="0" borderId="0" xfId="0" applyNumberFormat="1" applyFont="1" applyBorder="1" applyAlignment="1">
      <alignment horizontal="center"/>
    </xf>
    <xf numFmtId="177" fontId="63" fillId="0" borderId="0" xfId="0" applyNumberFormat="1" applyFont="1" applyBorder="1" applyAlignment="1">
      <alignment horizontal="center"/>
    </xf>
    <xf numFmtId="0" fontId="78" fillId="0" borderId="0" xfId="0" applyFont="1" applyBorder="1" applyAlignment="1">
      <alignment/>
    </xf>
    <xf numFmtId="0" fontId="78" fillId="0" borderId="0" xfId="0" applyFont="1" applyBorder="1" applyAlignment="1">
      <alignment/>
    </xf>
    <xf numFmtId="0" fontId="78" fillId="0" borderId="0" xfId="0" applyFont="1" applyBorder="1" applyAlignment="1">
      <alignment horizontal="center"/>
    </xf>
    <xf numFmtId="177" fontId="79" fillId="0" borderId="0" xfId="0" applyNumberFormat="1" applyFont="1" applyBorder="1" applyAlignment="1">
      <alignment horizontal="center"/>
    </xf>
    <xf numFmtId="0" fontId="78" fillId="0" borderId="0" xfId="0" applyFont="1" applyBorder="1" applyAlignment="1">
      <alignment horizontal="center"/>
    </xf>
    <xf numFmtId="0" fontId="78" fillId="0" borderId="0" xfId="0" applyFont="1" applyBorder="1" applyAlignment="1">
      <alignment horizontal="center"/>
    </xf>
    <xf numFmtId="177" fontId="33" fillId="2" borderId="141" xfId="0" applyNumberFormat="1" applyFont="1" applyFill="1" applyBorder="1" applyAlignment="1">
      <alignment horizontal="center" wrapText="1"/>
    </xf>
    <xf numFmtId="0" fontId="0" fillId="0" borderId="142" xfId="0" applyBorder="1" applyAlignment="1">
      <alignment horizontal="center" wrapText="1"/>
    </xf>
    <xf numFmtId="177" fontId="13" fillId="2" borderId="53" xfId="0" applyNumberFormat="1" applyFont="1" applyFill="1" applyBorder="1" applyAlignment="1">
      <alignment horizontal="left"/>
    </xf>
    <xf numFmtId="0" fontId="0" fillId="0" borderId="54" xfId="0" applyBorder="1" applyAlignment="1">
      <alignment/>
    </xf>
    <xf numFmtId="1" fontId="33" fillId="2" borderId="143" xfId="0" applyNumberFormat="1" applyFont="1" applyFill="1" applyBorder="1" applyAlignment="1">
      <alignment horizontal="center"/>
    </xf>
    <xf numFmtId="1" fontId="33" fillId="2" borderId="144" xfId="0" applyNumberFormat="1" applyFont="1" applyFill="1" applyBorder="1" applyAlignment="1">
      <alignment horizontal="center"/>
    </xf>
    <xf numFmtId="1" fontId="33" fillId="2" borderId="145" xfId="0" applyNumberFormat="1" applyFont="1" applyFill="1" applyBorder="1" applyAlignment="1">
      <alignment horizontal="center"/>
    </xf>
    <xf numFmtId="1" fontId="33" fillId="2" borderId="146" xfId="0" applyNumberFormat="1" applyFont="1" applyFill="1" applyBorder="1" applyAlignment="1">
      <alignment horizontal="center" wrapText="1"/>
    </xf>
    <xf numFmtId="0" fontId="0" fillId="0" borderId="147" xfId="0" applyBorder="1" applyAlignment="1">
      <alignment horizontal="center" wrapText="1"/>
    </xf>
    <xf numFmtId="177" fontId="33" fillId="2" borderId="148" xfId="0" applyNumberFormat="1" applyFont="1" applyFill="1" applyBorder="1" applyAlignment="1">
      <alignment horizontal="center" wrapText="1"/>
    </xf>
    <xf numFmtId="0" fontId="0" fillId="0" borderId="149" xfId="0" applyBorder="1" applyAlignment="1">
      <alignment horizontal="center" wrapText="1"/>
    </xf>
    <xf numFmtId="177" fontId="33" fillId="2" borderId="102" xfId="0" applyNumberFormat="1" applyFont="1" applyFill="1" applyBorder="1" applyAlignment="1">
      <alignment horizontal="center" wrapText="1"/>
    </xf>
    <xf numFmtId="0" fontId="0" fillId="0" borderId="16" xfId="0" applyBorder="1" applyAlignment="1">
      <alignment wrapText="1"/>
    </xf>
    <xf numFmtId="0" fontId="0" fillId="0" borderId="100" xfId="0" applyBorder="1" applyAlignment="1">
      <alignment wrapText="1"/>
    </xf>
    <xf numFmtId="177" fontId="33" fillId="2" borderId="15" xfId="0" applyNumberFormat="1" applyFont="1" applyFill="1" applyBorder="1" applyAlignment="1">
      <alignment horizontal="center" wrapText="1"/>
    </xf>
    <xf numFmtId="0" fontId="0" fillId="0" borderId="150" xfId="0" applyBorder="1" applyAlignment="1">
      <alignment horizontal="center" wrapText="1"/>
    </xf>
    <xf numFmtId="177" fontId="33" fillId="2" borderId="114" xfId="0" applyNumberFormat="1" applyFont="1" applyFill="1" applyBorder="1" applyAlignment="1">
      <alignment horizontal="center" wrapText="1"/>
    </xf>
    <xf numFmtId="0" fontId="0" fillId="0" borderId="112" xfId="0" applyBorder="1" applyAlignment="1">
      <alignment horizontal="center" wrapText="1"/>
    </xf>
    <xf numFmtId="177" fontId="14" fillId="0" borderId="5" xfId="0" applyNumberFormat="1" applyFont="1" applyFill="1" applyBorder="1" applyAlignment="1">
      <alignment/>
    </xf>
    <xf numFmtId="177" fontId="33" fillId="2" borderId="151" xfId="0" applyNumberFormat="1" applyFont="1" applyFill="1" applyBorder="1" applyAlignment="1">
      <alignment horizontal="center" wrapText="1"/>
    </xf>
    <xf numFmtId="0" fontId="0" fillId="0" borderId="111" xfId="0" applyBorder="1" applyAlignment="1">
      <alignment horizontal="center" wrapText="1"/>
    </xf>
    <xf numFmtId="177" fontId="13" fillId="2" borderId="80" xfId="0" applyNumberFormat="1" applyFont="1" applyFill="1" applyBorder="1" applyAlignment="1">
      <alignment horizontal="left"/>
    </xf>
    <xf numFmtId="0" fontId="0" fillId="0" borderId="152" xfId="0" applyBorder="1" applyAlignment="1">
      <alignment/>
    </xf>
    <xf numFmtId="177" fontId="14" fillId="0" borderId="53" xfId="0" applyNumberFormat="1" applyFont="1" applyBorder="1" applyAlignment="1">
      <alignment/>
    </xf>
    <xf numFmtId="177" fontId="33" fillId="2" borderId="153" xfId="0" applyNumberFormat="1" applyFont="1" applyFill="1" applyBorder="1" applyAlignment="1">
      <alignment horizontal="center" wrapText="1"/>
    </xf>
    <xf numFmtId="0" fontId="0" fillId="0" borderId="103" xfId="0" applyBorder="1" applyAlignment="1">
      <alignment wrapText="1"/>
    </xf>
    <xf numFmtId="0" fontId="0" fillId="0" borderId="12" xfId="0" applyBorder="1" applyAlignment="1">
      <alignment wrapText="1"/>
    </xf>
    <xf numFmtId="0" fontId="0" fillId="0" borderId="109" xfId="0" applyBorder="1" applyAlignment="1">
      <alignment wrapText="1"/>
    </xf>
    <xf numFmtId="0" fontId="0" fillId="0" borderId="154" xfId="0" applyBorder="1" applyAlignment="1">
      <alignment wrapText="1"/>
    </xf>
    <xf numFmtId="0" fontId="0" fillId="0" borderId="99" xfId="0" applyBorder="1" applyAlignment="1">
      <alignment wrapText="1"/>
    </xf>
    <xf numFmtId="177" fontId="34" fillId="2" borderId="5" xfId="0" applyNumberFormat="1" applyFont="1" applyFill="1" applyBorder="1" applyAlignment="1">
      <alignment horizontal="left" indent="5"/>
    </xf>
    <xf numFmtId="0" fontId="0" fillId="0" borderId="7" xfId="0" applyBorder="1" applyAlignment="1">
      <alignment horizontal="left" indent="5"/>
    </xf>
    <xf numFmtId="177" fontId="13" fillId="2" borderId="140" xfId="0" applyNumberFormat="1" applyFont="1" applyFill="1" applyBorder="1" applyAlignment="1">
      <alignment horizontal="left"/>
    </xf>
    <xf numFmtId="177" fontId="34" fillId="2" borderId="42" xfId="0" applyNumberFormat="1" applyFont="1" applyFill="1" applyBorder="1" applyAlignment="1">
      <alignment horizontal="left" indent="5"/>
    </xf>
    <xf numFmtId="0" fontId="0" fillId="0" borderId="155" xfId="0" applyBorder="1" applyAlignment="1">
      <alignment horizontal="left" indent="5"/>
    </xf>
    <xf numFmtId="177" fontId="13" fillId="2" borderId="70" xfId="0" applyNumberFormat="1" applyFont="1" applyFill="1" applyBorder="1" applyAlignment="1">
      <alignment horizontal="left"/>
    </xf>
    <xf numFmtId="0" fontId="0" fillId="0" borderId="41" xfId="0" applyBorder="1" applyAlignment="1">
      <alignment/>
    </xf>
    <xf numFmtId="177" fontId="13" fillId="2" borderId="60" xfId="0" applyNumberFormat="1" applyFont="1" applyFill="1" applyBorder="1" applyAlignment="1">
      <alignment horizontal="left"/>
    </xf>
    <xf numFmtId="177" fontId="13" fillId="2" borderId="156" xfId="0" applyNumberFormat="1" applyFont="1" applyFill="1" applyBorder="1" applyAlignment="1">
      <alignment horizontal="left"/>
    </xf>
    <xf numFmtId="0" fontId="0" fillId="0" borderId="157" xfId="0" applyBorder="1" applyAlignment="1">
      <alignment/>
    </xf>
    <xf numFmtId="177" fontId="13" fillId="2" borderId="158" xfId="0" applyNumberFormat="1" applyFont="1" applyFill="1" applyBorder="1" applyAlignment="1">
      <alignment horizontal="left"/>
    </xf>
    <xf numFmtId="0" fontId="0" fillId="0" borderId="159" xfId="0" applyBorder="1" applyAlignment="1">
      <alignment/>
    </xf>
    <xf numFmtId="3" fontId="69" fillId="2" borderId="160" xfId="0" applyNumberFormat="1" applyFont="1" applyFill="1" applyBorder="1" applyAlignment="1">
      <alignment horizontal="center"/>
    </xf>
    <xf numFmtId="0" fontId="63" fillId="0" borderId="160" xfId="0" applyFont="1" applyBorder="1" applyAlignment="1">
      <alignment horizontal="center"/>
    </xf>
    <xf numFmtId="0" fontId="63" fillId="0" borderId="161" xfId="0" applyFont="1" applyBorder="1" applyAlignment="1">
      <alignment horizontal="center"/>
    </xf>
    <xf numFmtId="3" fontId="30" fillId="2" borderId="162" xfId="0" applyNumberFormat="1" applyFont="1" applyFill="1" applyBorder="1" applyAlignment="1">
      <alignment wrapText="1"/>
    </xf>
    <xf numFmtId="0" fontId="0" fillId="0" borderId="163" xfId="0" applyBorder="1" applyAlignment="1">
      <alignment wrapText="1"/>
    </xf>
    <xf numFmtId="0" fontId="0" fillId="0" borderId="164" xfId="0" applyBorder="1" applyAlignment="1">
      <alignment wrapText="1"/>
    </xf>
    <xf numFmtId="3" fontId="30" fillId="2" borderId="102" xfId="0" applyNumberFormat="1" applyFont="1" applyFill="1" applyBorder="1" applyAlignment="1">
      <alignment horizontal="center" wrapText="1"/>
    </xf>
    <xf numFmtId="0" fontId="0" fillId="0" borderId="104" xfId="0" applyBorder="1" applyAlignment="1">
      <alignment horizontal="center" wrapText="1"/>
    </xf>
    <xf numFmtId="0" fontId="0" fillId="0" borderId="103" xfId="0" applyBorder="1" applyAlignment="1">
      <alignment horizontal="center" wrapText="1"/>
    </xf>
    <xf numFmtId="3" fontId="30" fillId="2" borderId="0" xfId="0" applyNumberFormat="1" applyFont="1" applyFill="1" applyAlignment="1">
      <alignment horizontal="center"/>
    </xf>
    <xf numFmtId="3" fontId="30" fillId="2" borderId="109" xfId="0" applyNumberFormat="1" applyFont="1" applyFill="1" applyBorder="1" applyAlignment="1">
      <alignment horizontal="center"/>
    </xf>
    <xf numFmtId="3" fontId="30" fillId="2" borderId="100" xfId="0" applyNumberFormat="1" applyFont="1" applyFill="1" applyBorder="1" applyAlignment="1">
      <alignment horizontal="center"/>
    </xf>
    <xf numFmtId="0" fontId="0" fillId="0" borderId="38" xfId="0" applyBorder="1" applyAlignment="1">
      <alignment horizontal="center"/>
    </xf>
    <xf numFmtId="0" fontId="0" fillId="0" borderId="105" xfId="0" applyBorder="1" applyAlignment="1">
      <alignment wrapText="1"/>
    </xf>
    <xf numFmtId="0" fontId="0" fillId="0" borderId="101" xfId="0" applyBorder="1" applyAlignment="1">
      <alignment wrapText="1"/>
    </xf>
    <xf numFmtId="177" fontId="82" fillId="2" borderId="0" xfId="0" applyNumberFormat="1" applyFont="1" applyFill="1" applyAlignment="1">
      <alignment horizontal="center"/>
    </xf>
    <xf numFmtId="177" fontId="81" fillId="2" borderId="0" xfId="0" applyNumberFormat="1" applyFont="1" applyFill="1" applyAlignment="1">
      <alignment horizontal="center"/>
    </xf>
    <xf numFmtId="177" fontId="81" fillId="2" borderId="0" xfId="0" applyNumberFormat="1" applyFont="1" applyFill="1" applyAlignment="1">
      <alignment/>
    </xf>
    <xf numFmtId="0" fontId="0" fillId="0" borderId="0" xfId="0" applyFont="1" applyBorder="1" applyAlignment="1">
      <alignment horizontal="center"/>
    </xf>
    <xf numFmtId="0" fontId="0" fillId="0" borderId="0" xfId="0" applyFont="1" applyBorder="1" applyAlignment="1">
      <alignment horizontal="center"/>
    </xf>
    <xf numFmtId="177" fontId="30" fillId="2" borderId="132" xfId="0" applyNumberFormat="1" applyFont="1" applyFill="1" applyBorder="1" applyAlignment="1">
      <alignment horizontal="center" wrapText="1"/>
    </xf>
    <xf numFmtId="0" fontId="0" fillId="0" borderId="130" xfId="0" applyBorder="1" applyAlignment="1">
      <alignment horizontal="center" wrapText="1"/>
    </xf>
    <xf numFmtId="0" fontId="0" fillId="0" borderId="13" xfId="0" applyBorder="1" applyAlignment="1">
      <alignment horizontal="center" wrapText="1"/>
    </xf>
    <xf numFmtId="0" fontId="0" fillId="0" borderId="3" xfId="0" applyBorder="1" applyAlignment="1">
      <alignment horizontal="center" wrapText="1"/>
    </xf>
    <xf numFmtId="0" fontId="0" fillId="0" borderId="130" xfId="0" applyBorder="1" applyAlignment="1">
      <alignment wrapText="1"/>
    </xf>
    <xf numFmtId="0" fontId="0" fillId="0" borderId="13" xfId="0" applyBorder="1" applyAlignment="1">
      <alignment wrapText="1"/>
    </xf>
    <xf numFmtId="0" fontId="0" fillId="0" borderId="3" xfId="0" applyBorder="1" applyAlignment="1">
      <alignment wrapText="1"/>
    </xf>
    <xf numFmtId="177" fontId="30" fillId="2" borderId="73" xfId="0" applyNumberFormat="1" applyFont="1" applyFill="1" applyBorder="1" applyAlignment="1">
      <alignment wrapText="1"/>
    </xf>
    <xf numFmtId="0" fontId="0" fillId="0" borderId="28" xfId="0" applyBorder="1" applyAlignment="1">
      <alignment wrapText="1"/>
    </xf>
    <xf numFmtId="177" fontId="67" fillId="2" borderId="0" xfId="0" applyNumberFormat="1" applyFont="1" applyFill="1" applyAlignment="1">
      <alignment horizontal="center"/>
    </xf>
    <xf numFmtId="177" fontId="33" fillId="0" borderId="42" xfId="0" applyNumberFormat="1" applyFont="1" applyFill="1" applyBorder="1" applyAlignment="1">
      <alignment horizontal="left" indent="2"/>
    </xf>
    <xf numFmtId="0" fontId="74" fillId="0" borderId="117" xfId="0" applyFont="1" applyBorder="1" applyAlignment="1">
      <alignment horizontal="left" indent="2"/>
    </xf>
    <xf numFmtId="0" fontId="74" fillId="0" borderId="118" xfId="0" applyFont="1" applyBorder="1" applyAlignment="1">
      <alignment horizontal="left" indent="2"/>
    </xf>
    <xf numFmtId="177" fontId="33" fillId="2" borderId="60" xfId="0" applyNumberFormat="1" applyFont="1" applyFill="1" applyBorder="1" applyAlignment="1">
      <alignment horizontal="left" indent="3"/>
    </xf>
    <xf numFmtId="0" fontId="0" fillId="0" borderId="133" xfId="0" applyBorder="1" applyAlignment="1">
      <alignment horizontal="left" indent="3"/>
    </xf>
    <xf numFmtId="177" fontId="13" fillId="0" borderId="60" xfId="0" applyNumberFormat="1" applyFont="1" applyFill="1" applyBorder="1" applyAlignment="1">
      <alignment horizontal="left" indent="2"/>
    </xf>
    <xf numFmtId="0" fontId="0" fillId="0" borderId="133" xfId="0" applyBorder="1" applyAlignment="1">
      <alignment horizontal="left" indent="2"/>
    </xf>
    <xf numFmtId="0" fontId="0" fillId="0" borderId="123" xfId="0" applyBorder="1" applyAlignment="1">
      <alignment horizontal="left" indent="2"/>
    </xf>
    <xf numFmtId="177" fontId="13" fillId="2" borderId="60" xfId="0" applyNumberFormat="1" applyFont="1" applyFill="1" applyBorder="1" applyAlignment="1">
      <alignment horizontal="left" indent="2"/>
    </xf>
    <xf numFmtId="177" fontId="14" fillId="2" borderId="60" xfId="0" applyNumberFormat="1" applyFont="1" applyFill="1" applyBorder="1" applyAlignment="1">
      <alignment horizontal="left" indent="2"/>
    </xf>
    <xf numFmtId="0" fontId="0" fillId="0" borderId="133" xfId="0" applyFont="1" applyBorder="1" applyAlignment="1">
      <alignment horizontal="left" indent="2"/>
    </xf>
    <xf numFmtId="0" fontId="0" fillId="0" borderId="123" xfId="0" applyFont="1" applyBorder="1" applyAlignment="1">
      <alignment horizontal="left" indent="2"/>
    </xf>
    <xf numFmtId="177" fontId="75" fillId="0" borderId="0" xfId="0" applyNumberFormat="1" applyFont="1" applyBorder="1" applyAlignment="1">
      <alignment horizontal="center"/>
    </xf>
    <xf numFmtId="177" fontId="13" fillId="2" borderId="17" xfId="0" applyNumberFormat="1" applyFont="1" applyFill="1" applyBorder="1" applyAlignment="1">
      <alignment/>
    </xf>
    <xf numFmtId="177" fontId="13" fillId="2" borderId="140" xfId="0" applyNumberFormat="1" applyFont="1" applyFill="1" applyBorder="1" applyAlignment="1">
      <alignment horizontal="left" indent="1"/>
    </xf>
    <xf numFmtId="0" fontId="0" fillId="0" borderId="134" xfId="0" applyBorder="1" applyAlignment="1">
      <alignment horizontal="left" indent="1"/>
    </xf>
    <xf numFmtId="0" fontId="0" fillId="0" borderId="129" xfId="0" applyBorder="1" applyAlignment="1">
      <alignment horizontal="left" indent="1"/>
    </xf>
    <xf numFmtId="177" fontId="13" fillId="2" borderId="60" xfId="0" applyNumberFormat="1" applyFont="1" applyFill="1" applyBorder="1" applyAlignment="1">
      <alignment horizontal="left" indent="1"/>
    </xf>
    <xf numFmtId="0" fontId="0" fillId="0" borderId="133" xfId="0" applyBorder="1" applyAlignment="1">
      <alignment horizontal="left" indent="1"/>
    </xf>
    <xf numFmtId="0" fontId="0" fillId="0" borderId="123" xfId="0" applyBorder="1" applyAlignment="1">
      <alignment horizontal="left" indent="1"/>
    </xf>
    <xf numFmtId="177" fontId="33" fillId="2" borderId="5" xfId="0" applyNumberFormat="1" applyFont="1" applyFill="1" applyBorder="1" applyAlignment="1">
      <alignment horizontal="center"/>
    </xf>
    <xf numFmtId="177" fontId="33" fillId="2" borderId="7" xfId="0" applyNumberFormat="1" applyFont="1" applyFill="1" applyBorder="1" applyAlignment="1">
      <alignment horizontal="center"/>
    </xf>
    <xf numFmtId="0" fontId="26" fillId="0" borderId="5" xfId="0" applyFont="1" applyBorder="1" applyAlignment="1">
      <alignment horizontal="center"/>
    </xf>
    <xf numFmtId="0" fontId="26" fillId="0" borderId="7" xfId="0" applyFont="1" applyBorder="1" applyAlignment="1">
      <alignment horizontal="center"/>
    </xf>
    <xf numFmtId="3" fontId="76" fillId="0" borderId="0" xfId="0" applyNumberFormat="1" applyFont="1" applyBorder="1" applyAlignment="1">
      <alignment/>
    </xf>
    <xf numFmtId="0" fontId="78" fillId="0" borderId="0" xfId="0" applyFont="1" applyBorder="1" applyAlignment="1">
      <alignment/>
    </xf>
    <xf numFmtId="0" fontId="78" fillId="0" borderId="0" xfId="0" applyFont="1" applyBorder="1" applyAlignment="1">
      <alignment/>
    </xf>
    <xf numFmtId="177" fontId="76" fillId="0" borderId="0" xfId="0" applyNumberFormat="1" applyFont="1" applyBorder="1" applyAlignment="1">
      <alignment horizontal="center"/>
    </xf>
    <xf numFmtId="0" fontId="78" fillId="0" borderId="0" xfId="0" applyFont="1" applyBorder="1" applyAlignment="1">
      <alignment/>
    </xf>
    <xf numFmtId="0" fontId="78"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177" fontId="13" fillId="2" borderId="70" xfId="0" applyNumberFormat="1" applyFont="1" applyFill="1" applyBorder="1" applyAlignment="1">
      <alignment horizontal="left" indent="1"/>
    </xf>
    <xf numFmtId="0" fontId="0" fillId="0" borderId="26" xfId="0" applyBorder="1" applyAlignment="1">
      <alignment horizontal="left" indent="1"/>
    </xf>
    <xf numFmtId="0" fontId="0" fillId="0" borderId="41" xfId="0" applyBorder="1" applyAlignment="1">
      <alignment horizontal="left" indent="1"/>
    </xf>
    <xf numFmtId="177" fontId="13" fillId="2" borderId="56" xfId="0" applyNumberFormat="1" applyFont="1" applyFill="1" applyBorder="1" applyAlignment="1">
      <alignment horizontal="left" indent="2"/>
    </xf>
    <xf numFmtId="0" fontId="0" fillId="0" borderId="165" xfId="0" applyBorder="1" applyAlignment="1">
      <alignment horizontal="left" indent="2"/>
    </xf>
    <xf numFmtId="0" fontId="0" fillId="0" borderId="139" xfId="0" applyBorder="1" applyAlignment="1">
      <alignment horizontal="left" indent="2"/>
    </xf>
    <xf numFmtId="177" fontId="33" fillId="2" borderId="5" xfId="0" applyNumberFormat="1" applyFont="1" applyFill="1" applyBorder="1" applyAlignment="1">
      <alignment horizontal="center" wrapText="1"/>
    </xf>
    <xf numFmtId="0" fontId="0" fillId="0" borderId="6" xfId="0" applyBorder="1" applyAlignment="1">
      <alignment horizontal="center" wrapText="1"/>
    </xf>
    <xf numFmtId="177" fontId="66" fillId="0" borderId="0" xfId="0" applyNumberFormat="1" applyFont="1" applyBorder="1" applyAlignment="1">
      <alignment horizontal="center"/>
    </xf>
    <xf numFmtId="0" fontId="32" fillId="3" borderId="0" xfId="0" applyFont="1" applyFill="1" applyBorder="1" applyAlignment="1">
      <alignment vertical="top" wrapText="1"/>
    </xf>
    <xf numFmtId="0" fontId="0" fillId="3" borderId="0" xfId="0" applyFill="1" applyBorder="1" applyAlignment="1">
      <alignment vertical="top" wrapText="1"/>
    </xf>
    <xf numFmtId="0" fontId="68" fillId="0" borderId="18" xfId="28" applyNumberFormat="1" applyFont="1" applyFill="1" applyBorder="1" applyAlignment="1" applyProtection="1">
      <alignment horizontal="center"/>
      <protection/>
    </xf>
    <xf numFmtId="0" fontId="63" fillId="0" borderId="18" xfId="0" applyFont="1" applyBorder="1" applyAlignment="1">
      <alignment horizontal="center"/>
    </xf>
    <xf numFmtId="0" fontId="54" fillId="0" borderId="5" xfId="28" applyFill="1" applyBorder="1" applyAlignment="1">
      <alignment horizontal="left" vertical="center"/>
      <protection/>
    </xf>
    <xf numFmtId="0" fontId="0" fillId="0" borderId="6" xfId="0" applyBorder="1" applyAlignment="1">
      <alignment horizontal="left" vertical="center"/>
    </xf>
    <xf numFmtId="3" fontId="22" fillId="0" borderId="0" xfId="28" applyNumberFormat="1" applyFont="1" applyAlignment="1">
      <alignment/>
      <protection/>
    </xf>
    <xf numFmtId="0" fontId="0" fillId="0" borderId="0" xfId="0" applyAlignment="1">
      <alignment/>
    </xf>
    <xf numFmtId="178" fontId="22" fillId="0" borderId="0" xfId="28" applyNumberFormat="1" applyFont="1" applyAlignment="1">
      <alignment horizontal="center"/>
      <protection/>
    </xf>
    <xf numFmtId="0" fontId="0" fillId="0" borderId="0" xfId="0" applyAlignment="1">
      <alignment horizontal="center"/>
    </xf>
    <xf numFmtId="178" fontId="6" fillId="0" borderId="0" xfId="28" applyNumberFormat="1" applyFont="1" applyAlignment="1">
      <alignment horizontal="center"/>
      <protection/>
    </xf>
    <xf numFmtId="178" fontId="14" fillId="3" borderId="0" xfId="0" applyNumberFormat="1" applyFont="1" applyFill="1" applyBorder="1" applyAlignment="1">
      <alignment vertical="top" wrapText="1"/>
    </xf>
    <xf numFmtId="0" fontId="21" fillId="3" borderId="0" xfId="0" applyFont="1" applyFill="1" applyBorder="1" applyAlignment="1">
      <alignment vertical="top" wrapText="1"/>
    </xf>
    <xf numFmtId="183" fontId="53" fillId="5" borderId="18" xfId="15" applyNumberFormat="1" applyFont="1" applyFill="1" applyBorder="1" applyAlignment="1">
      <alignment horizontal="center" vertical="top" wrapText="1"/>
    </xf>
    <xf numFmtId="0" fontId="0" fillId="0" borderId="2" xfId="0" applyBorder="1" applyAlignment="1">
      <alignment horizontal="center" vertical="top" wrapText="1"/>
    </xf>
    <xf numFmtId="0" fontId="53" fillId="5" borderId="17" xfId="28" applyNumberFormat="1" applyFont="1" applyFill="1" applyBorder="1" applyAlignment="1" applyProtection="1">
      <alignment/>
      <protection/>
    </xf>
    <xf numFmtId="0" fontId="53" fillId="5" borderId="18" xfId="28" applyNumberFormat="1" applyFont="1" applyFill="1" applyBorder="1" applyAlignment="1" applyProtection="1">
      <alignment/>
      <protection/>
    </xf>
    <xf numFmtId="0" fontId="53" fillId="5" borderId="13" xfId="28" applyNumberFormat="1" applyFont="1" applyFill="1" applyBorder="1" applyAlignment="1" applyProtection="1">
      <alignment/>
      <protection/>
    </xf>
    <xf numFmtId="0" fontId="53" fillId="5" borderId="2" xfId="28" applyNumberFormat="1" applyFont="1" applyFill="1" applyBorder="1" applyAlignment="1" applyProtection="1">
      <alignment/>
      <protection/>
    </xf>
    <xf numFmtId="183" fontId="53" fillId="5" borderId="17" xfId="15" applyNumberFormat="1" applyFont="1" applyFill="1" applyBorder="1" applyAlignment="1">
      <alignment horizontal="center" vertical="top" wrapText="1"/>
    </xf>
    <xf numFmtId="0" fontId="0" fillId="0" borderId="13" xfId="0" applyBorder="1" applyAlignment="1">
      <alignment horizontal="center" vertical="top" wrapText="1"/>
    </xf>
    <xf numFmtId="183" fontId="53" fillId="5" borderId="8" xfId="15" applyNumberFormat="1" applyFont="1" applyFill="1" applyBorder="1" applyAlignment="1">
      <alignment horizontal="center" vertical="top" wrapText="1"/>
    </xf>
    <xf numFmtId="0" fontId="0" fillId="0" borderId="3" xfId="0" applyBorder="1" applyAlignment="1">
      <alignment horizontal="center" vertical="top" wrapText="1"/>
    </xf>
    <xf numFmtId="0" fontId="54" fillId="0" borderId="5" xfId="28" applyFill="1" applyBorder="1" applyAlignment="1">
      <alignment vertical="center"/>
      <protection/>
    </xf>
    <xf numFmtId="0" fontId="0" fillId="0" borderId="6" xfId="0" applyBorder="1" applyAlignment="1">
      <alignment vertical="center"/>
    </xf>
    <xf numFmtId="0" fontId="68" fillId="0" borderId="0" xfId="28" applyNumberFormat="1" applyFont="1" applyFill="1" applyBorder="1" applyAlignment="1" applyProtection="1">
      <alignment horizontal="center"/>
      <protection/>
    </xf>
    <xf numFmtId="183" fontId="68" fillId="0" borderId="0" xfId="15" applyNumberFormat="1" applyFont="1" applyFill="1" applyBorder="1" applyAlignment="1" applyProtection="1">
      <alignment horizontal="center"/>
      <protection/>
    </xf>
    <xf numFmtId="178" fontId="31" fillId="0" borderId="0" xfId="28" applyNumberFormat="1" applyFont="1" applyAlignment="1">
      <alignment horizontal="center"/>
      <protection/>
    </xf>
    <xf numFmtId="178" fontId="5" fillId="0" borderId="0" xfId="28" applyNumberFormat="1" applyFont="1" applyAlignment="1">
      <alignment horizontal="center"/>
      <protection/>
    </xf>
    <xf numFmtId="0" fontId="55" fillId="0" borderId="5" xfId="28" applyFont="1" applyFill="1" applyBorder="1" applyAlignment="1">
      <alignment vertical="center"/>
      <protection/>
    </xf>
    <xf numFmtId="0" fontId="0" fillId="0" borderId="6" xfId="0" applyBorder="1" applyAlignment="1">
      <alignment/>
    </xf>
    <xf numFmtId="0" fontId="0" fillId="0" borderId="0" xfId="0" applyBorder="1" applyAlignment="1">
      <alignment/>
    </xf>
    <xf numFmtId="0" fontId="68" fillId="0" borderId="0" xfId="28" applyNumberFormat="1" applyFont="1" applyFill="1" applyBorder="1" applyAlignment="1" applyProtection="1">
      <alignment horizontal="center"/>
      <protection/>
    </xf>
    <xf numFmtId="183" fontId="68" fillId="0" borderId="0" xfId="15" applyNumberFormat="1" applyFont="1" applyFill="1" applyBorder="1" applyAlignment="1" applyProtection="1">
      <alignment horizontal="center"/>
      <protection/>
    </xf>
    <xf numFmtId="0" fontId="60" fillId="0" borderId="73" xfId="0" applyFont="1" applyFill="1" applyBorder="1" applyAlignment="1">
      <alignment horizontal="center" vertical="center" wrapText="1"/>
    </xf>
    <xf numFmtId="0" fontId="36" fillId="0" borderId="9" xfId="0" applyFont="1" applyBorder="1" applyAlignment="1">
      <alignment wrapText="1"/>
    </xf>
    <xf numFmtId="0" fontId="22" fillId="0" borderId="0" xfId="0" applyFont="1" applyBorder="1" applyAlignment="1">
      <alignment/>
    </xf>
    <xf numFmtId="0" fontId="70" fillId="0" borderId="0" xfId="0" applyFont="1" applyFill="1" applyBorder="1" applyAlignment="1">
      <alignment horizontal="center"/>
    </xf>
    <xf numFmtId="0" fontId="63" fillId="0" borderId="0" xfId="0" applyFont="1" applyBorder="1" applyAlignment="1">
      <alignment horizontal="center"/>
    </xf>
    <xf numFmtId="0" fontId="63" fillId="0" borderId="0" xfId="0" applyFont="1" applyBorder="1" applyAlignment="1">
      <alignment horizontal="center"/>
    </xf>
    <xf numFmtId="0" fontId="36" fillId="0" borderId="0" xfId="0" applyFont="1" applyBorder="1" applyAlignment="1">
      <alignment horizontal="left"/>
    </xf>
    <xf numFmtId="0" fontId="75" fillId="0" borderId="0" xfId="27" applyFont="1" applyAlignment="1">
      <alignment horizontal="center"/>
      <protection/>
    </xf>
    <xf numFmtId="0" fontId="28" fillId="0" borderId="0" xfId="27" applyFont="1" applyAlignment="1">
      <alignment wrapText="1"/>
      <protection/>
    </xf>
    <xf numFmtId="0" fontId="28" fillId="0" borderId="0" xfId="27" applyFont="1" applyFill="1" applyBorder="1" applyAlignment="1">
      <alignment/>
      <protection/>
    </xf>
    <xf numFmtId="0" fontId="26" fillId="0" borderId="17" xfId="27" applyFont="1" applyBorder="1" applyAlignment="1">
      <alignment horizontal="center"/>
      <protection/>
    </xf>
    <xf numFmtId="0" fontId="26" fillId="0" borderId="18" xfId="27" applyFont="1" applyBorder="1" applyAlignment="1">
      <alignment horizontal="center"/>
      <protection/>
    </xf>
    <xf numFmtId="0" fontId="26" fillId="0" borderId="8" xfId="27" applyFont="1" applyBorder="1" applyAlignment="1">
      <alignment horizontal="center"/>
      <protection/>
    </xf>
    <xf numFmtId="0" fontId="26" fillId="0" borderId="13" xfId="27" applyFont="1" applyBorder="1" applyAlignment="1">
      <alignment horizontal="center"/>
      <protection/>
    </xf>
    <xf numFmtId="0" fontId="26" fillId="0" borderId="2" xfId="27" applyFont="1" applyBorder="1" applyAlignment="1">
      <alignment horizontal="center"/>
      <protection/>
    </xf>
    <xf numFmtId="0" fontId="26" fillId="0" borderId="3" xfId="27" applyFont="1" applyBorder="1" applyAlignment="1">
      <alignment horizontal="center"/>
      <protection/>
    </xf>
    <xf numFmtId="0" fontId="76" fillId="0" borderId="0" xfId="27" applyFont="1" applyAlignment="1">
      <alignment horizontal="center"/>
      <protection/>
    </xf>
    <xf numFmtId="0" fontId="66" fillId="0" borderId="0" xfId="27" applyFont="1">
      <alignment/>
      <protection/>
    </xf>
  </cellXfs>
  <cellStyles count="19">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FY08.JPATS.Dec06" xfId="27"/>
    <cellStyle name="Normal_FY2009 Cost Mod Prototype - Update 03-05-07" xfId="28"/>
    <cellStyle name="Normal_Improve by DU" xfId="29"/>
    <cellStyle name="Normal_Rsrcs_X_ DOJ Goal  Obj" xfId="30"/>
    <cellStyle name="Percent" xfId="31"/>
    <cellStyle name="Total"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257175</xdr:colOff>
      <xdr:row>1</xdr:row>
      <xdr:rowOff>171450</xdr:rowOff>
    </xdr:from>
    <xdr:to>
      <xdr:col>11</xdr:col>
      <xdr:colOff>28575</xdr:colOff>
      <xdr:row>31</xdr:row>
      <xdr:rowOff>371475</xdr:rowOff>
    </xdr:to>
    <xdr:pic>
      <xdr:nvPicPr>
        <xdr:cNvPr id="1" name="Picture 1"/>
        <xdr:cNvPicPr preferRelativeResize="1">
          <a:picLocks noChangeAspect="1"/>
        </xdr:cNvPicPr>
      </xdr:nvPicPr>
      <xdr:blipFill>
        <a:blip r:embed="rId1"/>
        <a:stretch>
          <a:fillRect/>
        </a:stretch>
      </xdr:blipFill>
      <xdr:spPr>
        <a:xfrm>
          <a:off x="1781175" y="428625"/>
          <a:ext cx="6629400" cy="59436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udget\FY07%20Budget\Presidents%20Budget\December%20update\FY08.JPATS.Dec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mgreen\Local%20Settings\Temporary%20Internet%20Files\OLK4\2007%20Perf%20Budget%20OMB%20Exhibits%20Template%20REV%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 Sum of Req  "/>
      <sheetName val="(E) Res by Goal_Obj"/>
      <sheetName val="(G) 2006 XWalk"/>
      <sheetName val="(H) 2007 XWalk"/>
      <sheetName val="(I) Reimb Resources"/>
      <sheetName val="(J) Perm Positions"/>
      <sheetName val="(K) Summ Atty Agt"/>
      <sheetName val="(O) Sum by OC"/>
      <sheetName val="(V) Aircraf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A) Org Chart"/>
      <sheetName val="(B) Approp Lang"/>
      <sheetName val="(C) Sum of Req "/>
      <sheetName val="(D) Increases Offsets"/>
      <sheetName val="(F) ATB Justification"/>
      <sheetName val="(G) 2005 XWalk"/>
      <sheetName val="(H) 2006 XWalk"/>
      <sheetName val="(I) Reimb Resources"/>
      <sheetName val="(J) Perm Positions"/>
      <sheetName val="(K) Summ Atty Agt"/>
      <sheetName val="(L) Modular Costs"/>
      <sheetName val="(M) Financial Analysis"/>
      <sheetName val="(N) Sum by Grade"/>
      <sheetName val="(O) Sum by OC"/>
      <sheetName val="(P-1) Outyrs"/>
      <sheetName val="(P-2) Outlays"/>
      <sheetName val="(Q) Cong Reports"/>
      <sheetName val="(R) PART"/>
      <sheetName val="(S) Overseas Employees"/>
      <sheetName val="(T) ITIP "/>
      <sheetName val="(U) FTE Chan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N29"/>
  <sheetViews>
    <sheetView tabSelected="1" zoomScale="75" zoomScaleNormal="75" workbookViewId="0" topLeftCell="A1">
      <selection activeCell="G22" sqref="G22"/>
    </sheetView>
  </sheetViews>
  <sheetFormatPr defaultColWidth="8.88671875" defaultRowHeight="15"/>
  <cols>
    <col min="14" max="14" width="1.5625" style="651" customWidth="1"/>
  </cols>
  <sheetData>
    <row r="1" spans="1:14" ht="20.25">
      <c r="A1" s="804" t="s">
        <v>559</v>
      </c>
      <c r="N1" s="651" t="s">
        <v>615</v>
      </c>
    </row>
    <row r="2" ht="15">
      <c r="N2" s="651" t="s">
        <v>615</v>
      </c>
    </row>
    <row r="3" ht="15">
      <c r="N3" s="651" t="s">
        <v>615</v>
      </c>
    </row>
    <row r="4" ht="15">
      <c r="N4" s="651" t="s">
        <v>615</v>
      </c>
    </row>
    <row r="5" ht="15">
      <c r="N5" s="651" t="s">
        <v>615</v>
      </c>
    </row>
    <row r="6" ht="15">
      <c r="N6" s="651" t="s">
        <v>615</v>
      </c>
    </row>
    <row r="7" ht="15">
      <c r="N7" s="651" t="s">
        <v>615</v>
      </c>
    </row>
    <row r="8" ht="15">
      <c r="N8" s="651" t="s">
        <v>615</v>
      </c>
    </row>
    <row r="9" ht="15">
      <c r="N9" s="651" t="s">
        <v>615</v>
      </c>
    </row>
    <row r="10" ht="15">
      <c r="N10" s="651" t="s">
        <v>615</v>
      </c>
    </row>
    <row r="11" ht="15">
      <c r="N11" s="651" t="s">
        <v>615</v>
      </c>
    </row>
    <row r="12" ht="15">
      <c r="N12" s="651" t="s">
        <v>615</v>
      </c>
    </row>
    <row r="13" ht="15">
      <c r="N13" s="651" t="s">
        <v>615</v>
      </c>
    </row>
    <row r="14" ht="15">
      <c r="N14" s="651" t="s">
        <v>615</v>
      </c>
    </row>
    <row r="15" ht="15">
      <c r="N15" s="651" t="s">
        <v>615</v>
      </c>
    </row>
    <row r="16" ht="15">
      <c r="N16" s="651" t="s">
        <v>615</v>
      </c>
    </row>
    <row r="17" ht="15">
      <c r="N17" s="651" t="s">
        <v>615</v>
      </c>
    </row>
    <row r="18" ht="15">
      <c r="N18" s="651" t="s">
        <v>615</v>
      </c>
    </row>
    <row r="19" ht="15">
      <c r="N19" s="651" t="s">
        <v>615</v>
      </c>
    </row>
    <row r="20" ht="15">
      <c r="N20" s="651" t="s">
        <v>615</v>
      </c>
    </row>
    <row r="21" ht="15">
      <c r="N21" s="651" t="s">
        <v>615</v>
      </c>
    </row>
    <row r="22" ht="15">
      <c r="N22" s="651" t="s">
        <v>615</v>
      </c>
    </row>
    <row r="23" ht="15">
      <c r="N23" s="651" t="s">
        <v>615</v>
      </c>
    </row>
    <row r="24" ht="15">
      <c r="N24" s="651" t="s">
        <v>615</v>
      </c>
    </row>
    <row r="25" ht="15">
      <c r="N25" s="651" t="s">
        <v>615</v>
      </c>
    </row>
    <row r="26" ht="15">
      <c r="N26" s="651" t="s">
        <v>615</v>
      </c>
    </row>
    <row r="27" ht="15">
      <c r="N27" s="651" t="s">
        <v>615</v>
      </c>
    </row>
    <row r="28" ht="15">
      <c r="N28" s="651" t="s">
        <v>615</v>
      </c>
    </row>
    <row r="29" ht="15">
      <c r="N29" s="651" t="s">
        <v>346</v>
      </c>
    </row>
    <row r="30" ht="11.25"/>
    <row r="31" ht="21" customHeight="1"/>
    <row r="32" ht="57.75" customHeight="1"/>
  </sheetData>
  <printOptions horizontalCentered="1"/>
  <pageMargins left="0.75" right="0.75" top="1" bottom="1" header="0.5" footer="0.5"/>
  <pageSetup fitToHeight="1" fitToWidth="1" horizontalDpi="600" verticalDpi="600" orientation="landscape" scale="86" r:id="rId2"/>
  <headerFooter alignWithMargins="0">
    <oddFooter>&amp;C&amp;"Times New Roman,Regular"Exhibit A - Organizational Chart</oddFooter>
  </headerFooter>
  <drawing r:id="rId1"/>
</worksheet>
</file>

<file path=xl/worksheets/sheet10.xml><?xml version="1.0" encoding="utf-8"?>
<worksheet xmlns="http://schemas.openxmlformats.org/spreadsheetml/2006/main" xmlns:r="http://schemas.openxmlformats.org/officeDocument/2006/relationships">
  <sheetPr codeName="Sheet15">
    <pageSetUpPr fitToPage="1"/>
  </sheetPr>
  <dimension ref="A1:AQ48"/>
  <sheetViews>
    <sheetView zoomScale="50" zoomScaleNormal="50" zoomScaleSheetLayoutView="50" workbookViewId="0" topLeftCell="A1">
      <pane xSplit="2" ySplit="10" topLeftCell="C11" activePane="bottomRight" state="frozen"/>
      <selection pane="topLeft" activeCell="G22" sqref="G22"/>
      <selection pane="topRight" activeCell="G22" sqref="G22"/>
      <selection pane="bottomLeft" activeCell="G22" sqref="G22"/>
      <selection pane="bottomRight" activeCell="G22" sqref="G22"/>
    </sheetView>
  </sheetViews>
  <sheetFormatPr defaultColWidth="8.88671875" defaultRowHeight="15"/>
  <cols>
    <col min="1" max="1" width="1.4375" style="0" customWidth="1"/>
    <col min="2" max="2" width="60.88671875" style="0" customWidth="1"/>
    <col min="3" max="3" width="6.21484375" style="0" customWidth="1"/>
    <col min="9" max="9" width="6.21484375" style="0" customWidth="1"/>
    <col min="13" max="13" width="7.77734375" style="0" customWidth="1"/>
    <col min="15" max="15" width="6.21484375" style="0" customWidth="1"/>
    <col min="19" max="19" width="7.77734375" style="0" customWidth="1"/>
    <col min="21" max="21" width="6.21484375" style="0" customWidth="1"/>
    <col min="25" max="25" width="7.77734375" style="0" customWidth="1"/>
    <col min="27" max="27" width="6.99609375" style="0" customWidth="1"/>
    <col min="28" max="28" width="10.21484375" style="0" customWidth="1"/>
    <col min="29" max="29" width="0.671875" style="661" customWidth="1"/>
  </cols>
  <sheetData>
    <row r="1" spans="1:29" ht="30">
      <c r="A1" s="282" t="s">
        <v>354</v>
      </c>
      <c r="B1" s="283"/>
      <c r="C1" s="36"/>
      <c r="D1" s="36"/>
      <c r="E1" s="36"/>
      <c r="F1" s="36"/>
      <c r="G1" s="36"/>
      <c r="H1" s="36"/>
      <c r="I1" s="36"/>
      <c r="J1" s="36"/>
      <c r="K1" s="36"/>
      <c r="L1" s="36"/>
      <c r="M1" s="36"/>
      <c r="N1" s="36"/>
      <c r="O1" s="36"/>
      <c r="P1" s="36"/>
      <c r="Q1" s="36"/>
      <c r="R1" s="36"/>
      <c r="S1" s="36"/>
      <c r="T1" s="36"/>
      <c r="U1" s="36"/>
      <c r="V1" s="36"/>
      <c r="W1" s="36"/>
      <c r="X1" s="36"/>
      <c r="Y1" s="36"/>
      <c r="Z1" s="36"/>
      <c r="AA1" s="36"/>
      <c r="AB1" s="39"/>
      <c r="AC1" s="658" t="s">
        <v>615</v>
      </c>
    </row>
    <row r="2" spans="1:29" ht="12.75" customHeight="1">
      <c r="A2" s="41"/>
      <c r="B2" s="36"/>
      <c r="C2" s="36"/>
      <c r="D2" s="36"/>
      <c r="E2" s="36"/>
      <c r="F2" s="36"/>
      <c r="G2" s="36"/>
      <c r="H2" s="36"/>
      <c r="I2" s="36"/>
      <c r="J2" s="36"/>
      <c r="K2" s="36"/>
      <c r="L2" s="36"/>
      <c r="M2" s="36"/>
      <c r="N2" s="36"/>
      <c r="O2" s="36"/>
      <c r="P2" s="36"/>
      <c r="Q2" s="36"/>
      <c r="R2" s="36"/>
      <c r="S2" s="36"/>
      <c r="T2" s="36"/>
      <c r="U2" s="36"/>
      <c r="V2" s="36"/>
      <c r="W2" s="36"/>
      <c r="X2" s="36"/>
      <c r="Y2" s="36"/>
      <c r="Z2" s="36"/>
      <c r="AA2" s="36"/>
      <c r="AB2" s="39"/>
      <c r="AC2" s="658" t="s">
        <v>615</v>
      </c>
    </row>
    <row r="3" spans="1:29" ht="18.75">
      <c r="A3" s="35"/>
      <c r="B3" s="18" t="s">
        <v>30</v>
      </c>
      <c r="C3" s="37"/>
      <c r="D3" s="37"/>
      <c r="E3" s="37"/>
      <c r="F3" s="37"/>
      <c r="G3" s="37"/>
      <c r="H3" s="37"/>
      <c r="I3" s="37"/>
      <c r="J3" s="37"/>
      <c r="K3" s="37"/>
      <c r="L3" s="37"/>
      <c r="M3" s="37"/>
      <c r="N3" s="37"/>
      <c r="O3" s="37"/>
      <c r="P3" s="37"/>
      <c r="Q3" s="37"/>
      <c r="R3" s="37"/>
      <c r="S3" s="37"/>
      <c r="T3" s="37"/>
      <c r="U3" s="37"/>
      <c r="V3" s="37"/>
      <c r="W3" s="37"/>
      <c r="X3" s="37"/>
      <c r="Y3" s="37"/>
      <c r="Z3" s="37"/>
      <c r="AA3" s="37"/>
      <c r="AB3" s="284"/>
      <c r="AC3" s="658" t="s">
        <v>615</v>
      </c>
    </row>
    <row r="4" spans="1:29" ht="16.5">
      <c r="A4" s="105"/>
      <c r="B4" s="20" t="str">
        <f>+'B. Summary of Requirements '!A6</f>
        <v>Justice Prisoner and Alien Transportation System</v>
      </c>
      <c r="C4" s="37"/>
      <c r="D4" s="37"/>
      <c r="E4" s="37"/>
      <c r="F4" s="37"/>
      <c r="G4" s="37"/>
      <c r="H4" s="37"/>
      <c r="I4" s="37"/>
      <c r="J4" s="37"/>
      <c r="K4" s="37"/>
      <c r="L4" s="37"/>
      <c r="M4" s="37"/>
      <c r="N4" s="37"/>
      <c r="O4" s="37"/>
      <c r="P4" s="37"/>
      <c r="Q4" s="37"/>
      <c r="R4" s="37"/>
      <c r="S4" s="37"/>
      <c r="T4" s="37"/>
      <c r="U4" s="37"/>
      <c r="V4" s="37"/>
      <c r="W4" s="37"/>
      <c r="X4" s="37"/>
      <c r="Y4" s="37"/>
      <c r="Z4" s="37"/>
      <c r="AA4" s="37"/>
      <c r="AB4" s="284"/>
      <c r="AC4" s="658" t="s">
        <v>615</v>
      </c>
    </row>
    <row r="5" spans="1:29" ht="16.5">
      <c r="A5" s="35"/>
      <c r="B5" s="20" t="str">
        <f>+'B. Summary of Requirements '!A7</f>
        <v>Revolving Fund</v>
      </c>
      <c r="C5" s="37"/>
      <c r="D5" s="37"/>
      <c r="E5" s="37"/>
      <c r="F5" s="37"/>
      <c r="G5" s="37"/>
      <c r="H5" s="37"/>
      <c r="I5" s="37"/>
      <c r="J5" s="37"/>
      <c r="K5" s="37"/>
      <c r="L5" s="37"/>
      <c r="M5" s="37"/>
      <c r="N5" s="37"/>
      <c r="O5" s="37"/>
      <c r="P5" s="37"/>
      <c r="Q5" s="37"/>
      <c r="R5" s="37"/>
      <c r="S5" s="37"/>
      <c r="T5" s="37"/>
      <c r="U5" s="37"/>
      <c r="V5" s="37"/>
      <c r="W5" s="37"/>
      <c r="X5" s="37"/>
      <c r="Y5" s="37"/>
      <c r="Z5" s="37"/>
      <c r="AA5" s="37"/>
      <c r="AB5" s="284"/>
      <c r="AC5" s="658" t="s">
        <v>615</v>
      </c>
    </row>
    <row r="6" spans="1:29" ht="15.75">
      <c r="A6" s="35"/>
      <c r="B6" s="99" t="s">
        <v>558</v>
      </c>
      <c r="C6" s="37"/>
      <c r="D6" s="37"/>
      <c r="E6" s="37"/>
      <c r="F6" s="37"/>
      <c r="G6" s="37"/>
      <c r="H6" s="37"/>
      <c r="I6" s="37"/>
      <c r="J6" s="37"/>
      <c r="K6" s="37"/>
      <c r="L6" s="37"/>
      <c r="M6" s="37"/>
      <c r="N6" s="37"/>
      <c r="O6" s="37"/>
      <c r="P6" s="37"/>
      <c r="Q6" s="37"/>
      <c r="R6" s="37"/>
      <c r="S6" s="37"/>
      <c r="T6" s="37"/>
      <c r="U6" s="37"/>
      <c r="V6" s="37"/>
      <c r="W6" s="37"/>
      <c r="X6" s="37"/>
      <c r="Y6" s="37"/>
      <c r="Z6" s="37"/>
      <c r="AA6" s="37"/>
      <c r="AB6" s="284"/>
      <c r="AC6" s="658" t="s">
        <v>615</v>
      </c>
    </row>
    <row r="7" spans="1:29" ht="15.75">
      <c r="A7" s="35"/>
      <c r="B7" s="37"/>
      <c r="C7" s="285"/>
      <c r="D7" s="284"/>
      <c r="E7" s="284"/>
      <c r="F7" s="284"/>
      <c r="G7" s="284"/>
      <c r="H7" s="284"/>
      <c r="I7" s="285"/>
      <c r="J7" s="284"/>
      <c r="K7" s="284"/>
      <c r="L7" s="284"/>
      <c r="M7" s="284"/>
      <c r="N7" s="284"/>
      <c r="O7" s="285"/>
      <c r="P7" s="284"/>
      <c r="Q7" s="284"/>
      <c r="R7" s="284"/>
      <c r="S7" s="284"/>
      <c r="T7" s="284"/>
      <c r="U7" s="285"/>
      <c r="V7" s="284"/>
      <c r="W7" s="284"/>
      <c r="X7" s="284"/>
      <c r="Y7" s="284"/>
      <c r="Z7" s="284"/>
      <c r="AA7" s="37"/>
      <c r="AB7" s="286"/>
      <c r="AC7" s="658" t="s">
        <v>615</v>
      </c>
    </row>
    <row r="8" spans="1:29" ht="15.75" customHeight="1">
      <c r="A8" s="35"/>
      <c r="B8" s="1112" t="s">
        <v>556</v>
      </c>
      <c r="C8" s="1115" t="s">
        <v>490</v>
      </c>
      <c r="D8" s="1116"/>
      <c r="E8" s="1116"/>
      <c r="F8" s="1116"/>
      <c r="G8" s="1116"/>
      <c r="H8" s="1117"/>
      <c r="I8" s="1115" t="s">
        <v>491</v>
      </c>
      <c r="J8" s="1116"/>
      <c r="K8" s="1116"/>
      <c r="L8" s="1116"/>
      <c r="M8" s="1116"/>
      <c r="N8" s="1117"/>
      <c r="O8" s="1115" t="s">
        <v>492</v>
      </c>
      <c r="P8" s="1116"/>
      <c r="Q8" s="1116"/>
      <c r="R8" s="1116"/>
      <c r="S8" s="1116"/>
      <c r="T8" s="1117"/>
      <c r="U8" s="1115" t="s">
        <v>493</v>
      </c>
      <c r="V8" s="1116"/>
      <c r="W8" s="1116"/>
      <c r="X8" s="1116"/>
      <c r="Y8" s="1116"/>
      <c r="Z8" s="1117"/>
      <c r="AA8" s="1115" t="s">
        <v>498</v>
      </c>
      <c r="AB8" s="1122"/>
      <c r="AC8" s="658" t="s">
        <v>615</v>
      </c>
    </row>
    <row r="9" spans="1:29" ht="27" customHeight="1">
      <c r="A9" s="35"/>
      <c r="B9" s="1113"/>
      <c r="C9" s="1120" t="s">
        <v>31</v>
      </c>
      <c r="D9" s="1121"/>
      <c r="E9" s="1118" t="s">
        <v>32</v>
      </c>
      <c r="F9" s="1118"/>
      <c r="G9" s="1118" t="s">
        <v>33</v>
      </c>
      <c r="H9" s="1119"/>
      <c r="I9" s="1120" t="s">
        <v>31</v>
      </c>
      <c r="J9" s="1121"/>
      <c r="K9" s="1118" t="s">
        <v>32</v>
      </c>
      <c r="L9" s="1118"/>
      <c r="M9" s="1118" t="s">
        <v>33</v>
      </c>
      <c r="N9" s="1119"/>
      <c r="O9" s="1120" t="s">
        <v>31</v>
      </c>
      <c r="P9" s="1121"/>
      <c r="Q9" s="1118" t="s">
        <v>32</v>
      </c>
      <c r="R9" s="1118"/>
      <c r="S9" s="1118" t="s">
        <v>33</v>
      </c>
      <c r="T9" s="1119"/>
      <c r="U9" s="1120" t="s">
        <v>31</v>
      </c>
      <c r="V9" s="1121"/>
      <c r="W9" s="1118" t="s">
        <v>32</v>
      </c>
      <c r="X9" s="1118"/>
      <c r="Y9" s="1118" t="s">
        <v>33</v>
      </c>
      <c r="Z9" s="1119"/>
      <c r="AA9" s="1080"/>
      <c r="AB9" s="1123"/>
      <c r="AC9" s="658" t="s">
        <v>615</v>
      </c>
    </row>
    <row r="10" spans="1:29" ht="16.5" thickBot="1">
      <c r="A10" s="35"/>
      <c r="B10" s="1114"/>
      <c r="C10" s="182" t="s">
        <v>586</v>
      </c>
      <c r="D10" s="183" t="s">
        <v>555</v>
      </c>
      <c r="E10" s="287" t="s">
        <v>586</v>
      </c>
      <c r="F10" s="183" t="s">
        <v>555</v>
      </c>
      <c r="G10" s="287" t="s">
        <v>586</v>
      </c>
      <c r="H10" s="183" t="s">
        <v>555</v>
      </c>
      <c r="I10" s="182" t="s">
        <v>586</v>
      </c>
      <c r="J10" s="183" t="s">
        <v>555</v>
      </c>
      <c r="K10" s="287" t="s">
        <v>586</v>
      </c>
      <c r="L10" s="183" t="s">
        <v>555</v>
      </c>
      <c r="M10" s="287" t="s">
        <v>586</v>
      </c>
      <c r="N10" s="183" t="s">
        <v>555</v>
      </c>
      <c r="O10" s="182" t="s">
        <v>586</v>
      </c>
      <c r="P10" s="183" t="s">
        <v>555</v>
      </c>
      <c r="Q10" s="287" t="s">
        <v>586</v>
      </c>
      <c r="R10" s="183" t="s">
        <v>555</v>
      </c>
      <c r="S10" s="287" t="s">
        <v>586</v>
      </c>
      <c r="T10" s="183" t="s">
        <v>555</v>
      </c>
      <c r="U10" s="182" t="s">
        <v>586</v>
      </c>
      <c r="V10" s="183" t="s">
        <v>555</v>
      </c>
      <c r="W10" s="287" t="s">
        <v>586</v>
      </c>
      <c r="X10" s="183" t="s">
        <v>555</v>
      </c>
      <c r="Y10" s="287" t="s">
        <v>586</v>
      </c>
      <c r="Z10" s="183" t="s">
        <v>555</v>
      </c>
      <c r="AA10" s="182" t="s">
        <v>586</v>
      </c>
      <c r="AB10" s="308" t="s">
        <v>555</v>
      </c>
      <c r="AC10" s="658" t="s">
        <v>615</v>
      </c>
    </row>
    <row r="11" spans="1:29" ht="15.75">
      <c r="A11" s="35"/>
      <c r="B11" s="179" t="s">
        <v>456</v>
      </c>
      <c r="C11" s="576">
        <v>0</v>
      </c>
      <c r="D11" s="577">
        <v>0</v>
      </c>
      <c r="E11" s="578">
        <v>0</v>
      </c>
      <c r="F11" s="579">
        <v>0</v>
      </c>
      <c r="G11" s="578">
        <v>0</v>
      </c>
      <c r="H11" s="578">
        <v>0</v>
      </c>
      <c r="I11" s="576">
        <v>0</v>
      </c>
      <c r="J11" s="577">
        <v>0</v>
      </c>
      <c r="K11" s="578">
        <v>0</v>
      </c>
      <c r="L11" s="579">
        <v>0</v>
      </c>
      <c r="M11" s="578">
        <v>0</v>
      </c>
      <c r="N11" s="578">
        <v>0</v>
      </c>
      <c r="O11" s="576">
        <v>0</v>
      </c>
      <c r="P11" s="577">
        <v>0</v>
      </c>
      <c r="Q11" s="578">
        <v>0</v>
      </c>
      <c r="R11" s="579">
        <v>0</v>
      </c>
      <c r="S11" s="578">
        <v>0</v>
      </c>
      <c r="T11" s="578">
        <v>0</v>
      </c>
      <c r="U11" s="576">
        <v>0</v>
      </c>
      <c r="V11" s="577">
        <v>0</v>
      </c>
      <c r="W11" s="578">
        <v>0</v>
      </c>
      <c r="X11" s="579">
        <v>0</v>
      </c>
      <c r="Y11" s="578">
        <v>0</v>
      </c>
      <c r="Z11" s="578">
        <v>0</v>
      </c>
      <c r="AA11" s="580">
        <f>SUM(S11,Q11,O11,M11,K11,I11,G11,E11,C11)</f>
        <v>0</v>
      </c>
      <c r="AB11" s="581">
        <f>SUM(T11,R11,P11,N11,L11,J11,H11,F11,D11)</f>
        <v>0</v>
      </c>
      <c r="AC11" s="658" t="s">
        <v>615</v>
      </c>
    </row>
    <row r="12" spans="1:29" ht="15.75">
      <c r="A12" s="35"/>
      <c r="B12" s="179" t="s">
        <v>457</v>
      </c>
      <c r="C12" s="576">
        <v>0</v>
      </c>
      <c r="D12" s="577">
        <v>0</v>
      </c>
      <c r="E12" s="578">
        <v>0</v>
      </c>
      <c r="F12" s="579">
        <v>0</v>
      </c>
      <c r="G12" s="578">
        <v>0</v>
      </c>
      <c r="H12" s="578">
        <v>0</v>
      </c>
      <c r="I12" s="576">
        <v>0</v>
      </c>
      <c r="J12" s="577">
        <v>0</v>
      </c>
      <c r="K12" s="578">
        <v>0</v>
      </c>
      <c r="L12" s="579">
        <v>0</v>
      </c>
      <c r="M12" s="578">
        <v>0</v>
      </c>
      <c r="N12" s="578">
        <v>0</v>
      </c>
      <c r="O12" s="576">
        <v>0</v>
      </c>
      <c r="P12" s="577">
        <v>0</v>
      </c>
      <c r="Q12" s="578">
        <v>0</v>
      </c>
      <c r="R12" s="579">
        <v>0</v>
      </c>
      <c r="S12" s="578">
        <v>0</v>
      </c>
      <c r="T12" s="578">
        <v>0</v>
      </c>
      <c r="U12" s="576">
        <v>0</v>
      </c>
      <c r="V12" s="577">
        <v>0</v>
      </c>
      <c r="W12" s="578">
        <v>0</v>
      </c>
      <c r="X12" s="579">
        <v>0</v>
      </c>
      <c r="Y12" s="578">
        <v>0</v>
      </c>
      <c r="Z12" s="578">
        <v>0</v>
      </c>
      <c r="AA12" s="582">
        <f>SUM(,S12,Q12,O12,M12,K12,I12,G12,E12,C12)</f>
        <v>0</v>
      </c>
      <c r="AB12" s="583">
        <f aca="true" t="shared" si="0" ref="AB12:AB21">SUM(T12,R12,P12,N12,L12,J12,H12,F12,D12)</f>
        <v>0</v>
      </c>
      <c r="AC12" s="658" t="s">
        <v>615</v>
      </c>
    </row>
    <row r="13" spans="1:29" ht="15.75">
      <c r="A13" s="35"/>
      <c r="B13" s="179" t="s">
        <v>458</v>
      </c>
      <c r="C13" s="576">
        <v>0</v>
      </c>
      <c r="D13" s="577">
        <v>0</v>
      </c>
      <c r="E13" s="578">
        <v>0</v>
      </c>
      <c r="F13" s="579">
        <v>0</v>
      </c>
      <c r="G13" s="578">
        <v>0</v>
      </c>
      <c r="H13" s="578">
        <v>0</v>
      </c>
      <c r="I13" s="576">
        <v>0</v>
      </c>
      <c r="J13" s="577">
        <v>0</v>
      </c>
      <c r="K13" s="578">
        <v>0</v>
      </c>
      <c r="L13" s="579">
        <v>0</v>
      </c>
      <c r="M13" s="578">
        <v>0</v>
      </c>
      <c r="N13" s="578">
        <v>0</v>
      </c>
      <c r="O13" s="576">
        <v>0</v>
      </c>
      <c r="P13" s="577">
        <v>0</v>
      </c>
      <c r="Q13" s="578">
        <v>0</v>
      </c>
      <c r="R13" s="579">
        <v>0</v>
      </c>
      <c r="S13" s="578">
        <v>0</v>
      </c>
      <c r="T13" s="578">
        <v>0</v>
      </c>
      <c r="U13" s="576">
        <v>0</v>
      </c>
      <c r="V13" s="577">
        <v>0</v>
      </c>
      <c r="W13" s="578">
        <v>0</v>
      </c>
      <c r="X13" s="579">
        <v>0</v>
      </c>
      <c r="Y13" s="578">
        <v>0</v>
      </c>
      <c r="Z13" s="578">
        <v>0</v>
      </c>
      <c r="AA13" s="576">
        <f aca="true" t="shared" si="1" ref="AA13:AA21">SUM(S13,Q13,O13,M13,K13,I13,G13,E13,C13)</f>
        <v>0</v>
      </c>
      <c r="AB13" s="584">
        <f t="shared" si="0"/>
        <v>0</v>
      </c>
      <c r="AC13" s="658" t="s">
        <v>615</v>
      </c>
    </row>
    <row r="14" spans="1:29" ht="15.75">
      <c r="A14" s="35"/>
      <c r="B14" s="179" t="s">
        <v>459</v>
      </c>
      <c r="C14" s="576">
        <v>0</v>
      </c>
      <c r="D14" s="577">
        <v>0</v>
      </c>
      <c r="E14" s="578">
        <v>0</v>
      </c>
      <c r="F14" s="579">
        <v>0</v>
      </c>
      <c r="G14" s="578">
        <v>0</v>
      </c>
      <c r="H14" s="578">
        <v>0</v>
      </c>
      <c r="I14" s="576">
        <v>0</v>
      </c>
      <c r="J14" s="577">
        <v>0</v>
      </c>
      <c r="K14" s="578">
        <v>0</v>
      </c>
      <c r="L14" s="579">
        <v>0</v>
      </c>
      <c r="M14" s="578">
        <v>0</v>
      </c>
      <c r="N14" s="578">
        <v>0</v>
      </c>
      <c r="O14" s="576">
        <v>0</v>
      </c>
      <c r="P14" s="577">
        <v>0</v>
      </c>
      <c r="Q14" s="578">
        <v>0</v>
      </c>
      <c r="R14" s="579">
        <v>0</v>
      </c>
      <c r="S14" s="578">
        <v>0</v>
      </c>
      <c r="T14" s="578">
        <v>0</v>
      </c>
      <c r="U14" s="576">
        <v>0</v>
      </c>
      <c r="V14" s="577">
        <v>0</v>
      </c>
      <c r="W14" s="578">
        <v>0</v>
      </c>
      <c r="X14" s="579">
        <v>0</v>
      </c>
      <c r="Y14" s="578">
        <v>0</v>
      </c>
      <c r="Z14" s="578">
        <v>0</v>
      </c>
      <c r="AA14" s="576">
        <f t="shared" si="1"/>
        <v>0</v>
      </c>
      <c r="AB14" s="584">
        <f t="shared" si="0"/>
        <v>0</v>
      </c>
      <c r="AC14" s="658" t="s">
        <v>615</v>
      </c>
    </row>
    <row r="15" spans="1:29" ht="15.75">
      <c r="A15" s="35"/>
      <c r="B15" s="179" t="s">
        <v>460</v>
      </c>
      <c r="C15" s="576">
        <v>0</v>
      </c>
      <c r="D15" s="577">
        <v>0</v>
      </c>
      <c r="E15" s="578">
        <v>0</v>
      </c>
      <c r="F15" s="579">
        <v>0</v>
      </c>
      <c r="G15" s="578">
        <v>0</v>
      </c>
      <c r="H15" s="578">
        <v>0</v>
      </c>
      <c r="I15" s="576">
        <v>0</v>
      </c>
      <c r="J15" s="577">
        <v>0</v>
      </c>
      <c r="K15" s="578">
        <v>0</v>
      </c>
      <c r="L15" s="579">
        <v>0</v>
      </c>
      <c r="M15" s="578">
        <v>0</v>
      </c>
      <c r="N15" s="578">
        <v>0</v>
      </c>
      <c r="O15" s="576">
        <v>0</v>
      </c>
      <c r="P15" s="577">
        <v>0</v>
      </c>
      <c r="Q15" s="578">
        <v>0</v>
      </c>
      <c r="R15" s="579">
        <v>0</v>
      </c>
      <c r="S15" s="578">
        <v>0</v>
      </c>
      <c r="T15" s="578">
        <v>0</v>
      </c>
      <c r="U15" s="576">
        <v>0</v>
      </c>
      <c r="V15" s="577">
        <v>0</v>
      </c>
      <c r="W15" s="578">
        <v>0</v>
      </c>
      <c r="X15" s="579">
        <v>0</v>
      </c>
      <c r="Y15" s="578">
        <v>0</v>
      </c>
      <c r="Z15" s="578">
        <v>0</v>
      </c>
      <c r="AA15" s="576">
        <f t="shared" si="1"/>
        <v>0</v>
      </c>
      <c r="AB15" s="584">
        <f t="shared" si="0"/>
        <v>0</v>
      </c>
      <c r="AC15" s="658" t="s">
        <v>615</v>
      </c>
    </row>
    <row r="16" spans="1:29" ht="15.75">
      <c r="A16" s="35"/>
      <c r="B16" s="179" t="s">
        <v>461</v>
      </c>
      <c r="C16" s="576">
        <v>0</v>
      </c>
      <c r="D16" s="577">
        <v>0</v>
      </c>
      <c r="E16" s="578">
        <v>0</v>
      </c>
      <c r="F16" s="579">
        <v>0</v>
      </c>
      <c r="G16" s="578">
        <v>0</v>
      </c>
      <c r="H16" s="578">
        <v>0</v>
      </c>
      <c r="I16" s="576">
        <v>0</v>
      </c>
      <c r="J16" s="577">
        <v>0</v>
      </c>
      <c r="K16" s="578">
        <v>0</v>
      </c>
      <c r="L16" s="579">
        <v>0</v>
      </c>
      <c r="M16" s="578">
        <v>0</v>
      </c>
      <c r="N16" s="578">
        <v>0</v>
      </c>
      <c r="O16" s="576">
        <v>0</v>
      </c>
      <c r="P16" s="577">
        <v>0</v>
      </c>
      <c r="Q16" s="578">
        <v>0</v>
      </c>
      <c r="R16" s="579">
        <v>0</v>
      </c>
      <c r="S16" s="578">
        <v>0</v>
      </c>
      <c r="T16" s="578">
        <v>0</v>
      </c>
      <c r="U16" s="576">
        <v>0</v>
      </c>
      <c r="V16" s="577">
        <v>0</v>
      </c>
      <c r="W16" s="578">
        <v>0</v>
      </c>
      <c r="X16" s="579">
        <v>0</v>
      </c>
      <c r="Y16" s="578">
        <v>0</v>
      </c>
      <c r="Z16" s="578">
        <v>0</v>
      </c>
      <c r="AA16" s="576">
        <f t="shared" si="1"/>
        <v>0</v>
      </c>
      <c r="AB16" s="584">
        <f t="shared" si="0"/>
        <v>0</v>
      </c>
      <c r="AC16" s="658" t="s">
        <v>615</v>
      </c>
    </row>
    <row r="17" spans="1:29" ht="15.75">
      <c r="A17" s="35"/>
      <c r="B17" s="179" t="s">
        <v>462</v>
      </c>
      <c r="C17" s="576">
        <v>0</v>
      </c>
      <c r="D17" s="577">
        <v>0</v>
      </c>
      <c r="E17" s="578">
        <v>0</v>
      </c>
      <c r="F17" s="579">
        <v>0</v>
      </c>
      <c r="G17" s="578">
        <v>0</v>
      </c>
      <c r="H17" s="578">
        <v>0</v>
      </c>
      <c r="I17" s="576">
        <v>0</v>
      </c>
      <c r="J17" s="577">
        <v>0</v>
      </c>
      <c r="K17" s="578">
        <v>0</v>
      </c>
      <c r="L17" s="579">
        <v>0</v>
      </c>
      <c r="M17" s="578">
        <v>0</v>
      </c>
      <c r="N17" s="578">
        <v>0</v>
      </c>
      <c r="O17" s="576">
        <v>0</v>
      </c>
      <c r="P17" s="577">
        <v>0</v>
      </c>
      <c r="Q17" s="578">
        <v>0</v>
      </c>
      <c r="R17" s="579">
        <v>0</v>
      </c>
      <c r="S17" s="578">
        <v>0</v>
      </c>
      <c r="T17" s="578">
        <v>0</v>
      </c>
      <c r="U17" s="576">
        <v>0</v>
      </c>
      <c r="V17" s="577">
        <v>0</v>
      </c>
      <c r="W17" s="578">
        <v>0</v>
      </c>
      <c r="X17" s="579">
        <v>0</v>
      </c>
      <c r="Y17" s="578">
        <v>0</v>
      </c>
      <c r="Z17" s="578">
        <v>0</v>
      </c>
      <c r="AA17" s="576">
        <f t="shared" si="1"/>
        <v>0</v>
      </c>
      <c r="AB17" s="584">
        <f t="shared" si="0"/>
        <v>0</v>
      </c>
      <c r="AC17" s="658" t="s">
        <v>615</v>
      </c>
    </row>
    <row r="18" spans="1:29" ht="15.75">
      <c r="A18" s="35"/>
      <c r="B18" s="179" t="s">
        <v>463</v>
      </c>
      <c r="C18" s="576">
        <v>0</v>
      </c>
      <c r="D18" s="577">
        <v>0</v>
      </c>
      <c r="E18" s="578">
        <v>0</v>
      </c>
      <c r="F18" s="579">
        <v>0</v>
      </c>
      <c r="G18" s="578">
        <v>0</v>
      </c>
      <c r="H18" s="578">
        <v>0</v>
      </c>
      <c r="I18" s="576">
        <v>0</v>
      </c>
      <c r="J18" s="577">
        <v>0</v>
      </c>
      <c r="K18" s="578">
        <v>0</v>
      </c>
      <c r="L18" s="579">
        <v>0</v>
      </c>
      <c r="M18" s="578">
        <v>0</v>
      </c>
      <c r="N18" s="578">
        <v>0</v>
      </c>
      <c r="O18" s="576">
        <v>0</v>
      </c>
      <c r="P18" s="577">
        <v>0</v>
      </c>
      <c r="Q18" s="578">
        <v>0</v>
      </c>
      <c r="R18" s="579">
        <v>0</v>
      </c>
      <c r="S18" s="578">
        <v>0</v>
      </c>
      <c r="T18" s="578">
        <v>0</v>
      </c>
      <c r="U18" s="576">
        <v>0</v>
      </c>
      <c r="V18" s="577">
        <v>0</v>
      </c>
      <c r="W18" s="578">
        <v>0</v>
      </c>
      <c r="X18" s="579">
        <v>0</v>
      </c>
      <c r="Y18" s="578">
        <v>0</v>
      </c>
      <c r="Z18" s="578">
        <v>0</v>
      </c>
      <c r="AA18" s="576">
        <f t="shared" si="1"/>
        <v>0</v>
      </c>
      <c r="AB18" s="584">
        <f t="shared" si="0"/>
        <v>0</v>
      </c>
      <c r="AC18" s="658" t="s">
        <v>615</v>
      </c>
    </row>
    <row r="19" spans="1:29" ht="15.75">
      <c r="A19" s="35"/>
      <c r="B19" s="179" t="s">
        <v>464</v>
      </c>
      <c r="C19" s="576">
        <v>0</v>
      </c>
      <c r="D19" s="577">
        <v>0</v>
      </c>
      <c r="E19" s="578">
        <v>0</v>
      </c>
      <c r="F19" s="579">
        <v>0</v>
      </c>
      <c r="G19" s="578">
        <v>0</v>
      </c>
      <c r="H19" s="578">
        <v>0</v>
      </c>
      <c r="I19" s="576">
        <v>0</v>
      </c>
      <c r="J19" s="577">
        <v>0</v>
      </c>
      <c r="K19" s="578">
        <v>0</v>
      </c>
      <c r="L19" s="579">
        <v>0</v>
      </c>
      <c r="M19" s="578">
        <v>0</v>
      </c>
      <c r="N19" s="578">
        <v>0</v>
      </c>
      <c r="O19" s="576">
        <v>0</v>
      </c>
      <c r="P19" s="577">
        <v>0</v>
      </c>
      <c r="Q19" s="578">
        <v>0</v>
      </c>
      <c r="R19" s="579">
        <v>0</v>
      </c>
      <c r="S19" s="578">
        <v>0</v>
      </c>
      <c r="T19" s="578">
        <v>0</v>
      </c>
      <c r="U19" s="576">
        <v>0</v>
      </c>
      <c r="V19" s="577">
        <v>0</v>
      </c>
      <c r="W19" s="578">
        <v>0</v>
      </c>
      <c r="X19" s="579">
        <v>0</v>
      </c>
      <c r="Y19" s="578">
        <v>0</v>
      </c>
      <c r="Z19" s="578">
        <v>0</v>
      </c>
      <c r="AA19" s="576">
        <f t="shared" si="1"/>
        <v>0</v>
      </c>
      <c r="AB19" s="584">
        <f t="shared" si="0"/>
        <v>0</v>
      </c>
      <c r="AC19" s="658" t="s">
        <v>615</v>
      </c>
    </row>
    <row r="20" spans="1:29" ht="15.75">
      <c r="A20" s="35"/>
      <c r="B20" s="179" t="s">
        <v>465</v>
      </c>
      <c r="C20" s="576">
        <v>0</v>
      </c>
      <c r="D20" s="577">
        <v>0</v>
      </c>
      <c r="E20" s="578">
        <v>0</v>
      </c>
      <c r="F20" s="579">
        <v>0</v>
      </c>
      <c r="G20" s="578">
        <v>0</v>
      </c>
      <c r="H20" s="578">
        <v>0</v>
      </c>
      <c r="I20" s="576">
        <v>0</v>
      </c>
      <c r="J20" s="577">
        <v>0</v>
      </c>
      <c r="K20" s="578">
        <v>0</v>
      </c>
      <c r="L20" s="579">
        <v>0</v>
      </c>
      <c r="M20" s="578">
        <v>0</v>
      </c>
      <c r="N20" s="578">
        <v>0</v>
      </c>
      <c r="O20" s="576">
        <v>0</v>
      </c>
      <c r="P20" s="577">
        <v>0</v>
      </c>
      <c r="Q20" s="578">
        <v>0</v>
      </c>
      <c r="R20" s="579">
        <v>0</v>
      </c>
      <c r="S20" s="578">
        <v>0</v>
      </c>
      <c r="T20" s="578">
        <v>0</v>
      </c>
      <c r="U20" s="576">
        <v>0</v>
      </c>
      <c r="V20" s="577">
        <v>0</v>
      </c>
      <c r="W20" s="578">
        <v>0</v>
      </c>
      <c r="X20" s="579">
        <v>0</v>
      </c>
      <c r="Y20" s="578">
        <v>0</v>
      </c>
      <c r="Z20" s="578">
        <v>0</v>
      </c>
      <c r="AA20" s="576">
        <f t="shared" si="1"/>
        <v>0</v>
      </c>
      <c r="AB20" s="584">
        <f t="shared" si="0"/>
        <v>0</v>
      </c>
      <c r="AC20" s="658" t="s">
        <v>615</v>
      </c>
    </row>
    <row r="21" spans="1:29" ht="15.75">
      <c r="A21" s="35"/>
      <c r="B21" s="181" t="s">
        <v>466</v>
      </c>
      <c r="C21" s="585">
        <v>0</v>
      </c>
      <c r="D21" s="586">
        <v>0</v>
      </c>
      <c r="E21" s="578">
        <v>0</v>
      </c>
      <c r="F21" s="579">
        <v>0</v>
      </c>
      <c r="G21" s="578">
        <v>0</v>
      </c>
      <c r="H21" s="578">
        <v>0</v>
      </c>
      <c r="I21" s="585">
        <v>0</v>
      </c>
      <c r="J21" s="586">
        <v>0</v>
      </c>
      <c r="K21" s="578">
        <v>0</v>
      </c>
      <c r="L21" s="579">
        <v>0</v>
      </c>
      <c r="M21" s="578">
        <v>0</v>
      </c>
      <c r="N21" s="578">
        <v>0</v>
      </c>
      <c r="O21" s="585">
        <v>0</v>
      </c>
      <c r="P21" s="586">
        <v>0</v>
      </c>
      <c r="Q21" s="578">
        <v>0</v>
      </c>
      <c r="R21" s="579">
        <v>0</v>
      </c>
      <c r="S21" s="578">
        <v>0</v>
      </c>
      <c r="T21" s="578">
        <v>0</v>
      </c>
      <c r="U21" s="585">
        <v>0</v>
      </c>
      <c r="V21" s="586">
        <v>0</v>
      </c>
      <c r="W21" s="578">
        <v>0</v>
      </c>
      <c r="X21" s="579">
        <v>0</v>
      </c>
      <c r="Y21" s="578">
        <v>0</v>
      </c>
      <c r="Z21" s="578">
        <v>0</v>
      </c>
      <c r="AA21" s="587">
        <f t="shared" si="1"/>
        <v>0</v>
      </c>
      <c r="AB21" s="588">
        <f t="shared" si="0"/>
        <v>0</v>
      </c>
      <c r="AC21" s="658" t="s">
        <v>615</v>
      </c>
    </row>
    <row r="22" spans="1:29" ht="15.75">
      <c r="A22" s="35"/>
      <c r="B22" s="106"/>
      <c r="C22" s="589"/>
      <c r="D22" s="590"/>
      <c r="E22" s="591"/>
      <c r="F22" s="590"/>
      <c r="G22" s="591"/>
      <c r="H22" s="591"/>
      <c r="I22" s="589"/>
      <c r="J22" s="590"/>
      <c r="K22" s="591"/>
      <c r="L22" s="590"/>
      <c r="M22" s="591"/>
      <c r="N22" s="591"/>
      <c r="O22" s="589"/>
      <c r="P22" s="590"/>
      <c r="Q22" s="591"/>
      <c r="R22" s="590"/>
      <c r="S22" s="591"/>
      <c r="T22" s="591"/>
      <c r="U22" s="589"/>
      <c r="V22" s="590"/>
      <c r="W22" s="591"/>
      <c r="X22" s="590"/>
      <c r="Y22" s="591"/>
      <c r="Z22" s="591"/>
      <c r="AA22" s="589"/>
      <c r="AB22" s="592"/>
      <c r="AC22" s="658" t="s">
        <v>615</v>
      </c>
    </row>
    <row r="23" spans="1:29" ht="15.75">
      <c r="A23" s="35"/>
      <c r="B23" s="179" t="s">
        <v>34</v>
      </c>
      <c r="C23" s="576">
        <f>SUM(C11:C21)</f>
        <v>0</v>
      </c>
      <c r="D23" s="577">
        <f aca="true" t="shared" si="2" ref="D23:T23">SUM(D11:D21)</f>
        <v>0</v>
      </c>
      <c r="E23" s="576">
        <f t="shared" si="2"/>
        <v>0</v>
      </c>
      <c r="F23" s="577">
        <f t="shared" si="2"/>
        <v>0</v>
      </c>
      <c r="G23" s="576">
        <f t="shared" si="2"/>
        <v>0</v>
      </c>
      <c r="H23" s="577">
        <f t="shared" si="2"/>
        <v>0</v>
      </c>
      <c r="I23" s="576">
        <f t="shared" si="2"/>
        <v>0</v>
      </c>
      <c r="J23" s="577">
        <f t="shared" si="2"/>
        <v>0</v>
      </c>
      <c r="K23" s="576">
        <f t="shared" si="2"/>
        <v>0</v>
      </c>
      <c r="L23" s="577">
        <f t="shared" si="2"/>
        <v>0</v>
      </c>
      <c r="M23" s="576">
        <f>SUM(M11:M21)</f>
        <v>0</v>
      </c>
      <c r="N23" s="577">
        <f t="shared" si="2"/>
        <v>0</v>
      </c>
      <c r="O23" s="576">
        <f t="shared" si="2"/>
        <v>0</v>
      </c>
      <c r="P23" s="577">
        <f t="shared" si="2"/>
        <v>0</v>
      </c>
      <c r="Q23" s="576">
        <f t="shared" si="2"/>
        <v>0</v>
      </c>
      <c r="R23" s="577">
        <f t="shared" si="2"/>
        <v>0</v>
      </c>
      <c r="S23" s="576">
        <f t="shared" si="2"/>
        <v>0</v>
      </c>
      <c r="T23" s="577">
        <f t="shared" si="2"/>
        <v>0</v>
      </c>
      <c r="U23" s="576">
        <f aca="true" t="shared" si="3" ref="U23:Z23">SUM(U11:U21)</f>
        <v>0</v>
      </c>
      <c r="V23" s="577">
        <f t="shared" si="3"/>
        <v>0</v>
      </c>
      <c r="W23" s="576">
        <f t="shared" si="3"/>
        <v>0</v>
      </c>
      <c r="X23" s="577">
        <f t="shared" si="3"/>
        <v>0</v>
      </c>
      <c r="Y23" s="576">
        <f t="shared" si="3"/>
        <v>0</v>
      </c>
      <c r="Z23" s="577">
        <f t="shared" si="3"/>
        <v>0</v>
      </c>
      <c r="AA23" s="576">
        <f>SUM(AA11:AA21)</f>
        <v>0</v>
      </c>
      <c r="AB23" s="581">
        <f>SUM(AB11:AB21)</f>
        <v>0</v>
      </c>
      <c r="AC23" s="658" t="s">
        <v>615</v>
      </c>
    </row>
    <row r="24" spans="1:29" ht="15.75">
      <c r="A24" s="35"/>
      <c r="B24" s="180" t="s">
        <v>35</v>
      </c>
      <c r="C24" s="576">
        <f>+C23/-2</f>
        <v>0</v>
      </c>
      <c r="D24" s="577">
        <f aca="true" t="shared" si="4" ref="D24:T24">+D23/-2</f>
        <v>0</v>
      </c>
      <c r="E24" s="576">
        <f t="shared" si="4"/>
        <v>0</v>
      </c>
      <c r="F24" s="577">
        <f t="shared" si="4"/>
        <v>0</v>
      </c>
      <c r="G24" s="576">
        <f t="shared" si="4"/>
        <v>0</v>
      </c>
      <c r="H24" s="577">
        <f t="shared" si="4"/>
        <v>0</v>
      </c>
      <c r="I24" s="576">
        <f t="shared" si="4"/>
        <v>0</v>
      </c>
      <c r="J24" s="577">
        <f t="shared" si="4"/>
        <v>0</v>
      </c>
      <c r="K24" s="576">
        <f t="shared" si="4"/>
        <v>0</v>
      </c>
      <c r="L24" s="577">
        <f t="shared" si="4"/>
        <v>0</v>
      </c>
      <c r="M24" s="576">
        <f t="shared" si="4"/>
        <v>0</v>
      </c>
      <c r="N24" s="577">
        <f t="shared" si="4"/>
        <v>0</v>
      </c>
      <c r="O24" s="576">
        <f t="shared" si="4"/>
        <v>0</v>
      </c>
      <c r="P24" s="577">
        <f t="shared" si="4"/>
        <v>0</v>
      </c>
      <c r="Q24" s="576">
        <f t="shared" si="4"/>
        <v>0</v>
      </c>
      <c r="R24" s="577">
        <f t="shared" si="4"/>
        <v>0</v>
      </c>
      <c r="S24" s="576">
        <f t="shared" si="4"/>
        <v>0</v>
      </c>
      <c r="T24" s="577">
        <f t="shared" si="4"/>
        <v>0</v>
      </c>
      <c r="U24" s="576">
        <f aca="true" t="shared" si="5" ref="U24:Z24">+U23/-2</f>
        <v>0</v>
      </c>
      <c r="V24" s="577">
        <f t="shared" si="5"/>
        <v>0</v>
      </c>
      <c r="W24" s="576">
        <f t="shared" si="5"/>
        <v>0</v>
      </c>
      <c r="X24" s="577">
        <f t="shared" si="5"/>
        <v>0</v>
      </c>
      <c r="Y24" s="576">
        <f t="shared" si="5"/>
        <v>0</v>
      </c>
      <c r="Z24" s="577">
        <f t="shared" si="5"/>
        <v>0</v>
      </c>
      <c r="AA24" s="576">
        <f>SUM(C24:T24,S24,Q24,O24,M24,K24,I24,G24,E24)</f>
        <v>0</v>
      </c>
      <c r="AB24" s="581">
        <f>SUM(D24:U24,T24,R24,P24,N24,L24,J24,H24,F24)</f>
        <v>0</v>
      </c>
      <c r="AC24" s="658" t="s">
        <v>615</v>
      </c>
    </row>
    <row r="25" spans="1:29" ht="15.75">
      <c r="A25" s="35"/>
      <c r="B25" s="181" t="s">
        <v>36</v>
      </c>
      <c r="C25" s="593">
        <v>0</v>
      </c>
      <c r="D25" s="586">
        <v>0</v>
      </c>
      <c r="E25" s="593">
        <v>0</v>
      </c>
      <c r="F25" s="586">
        <v>0</v>
      </c>
      <c r="G25" s="593">
        <v>0</v>
      </c>
      <c r="H25" s="586">
        <v>0</v>
      </c>
      <c r="I25" s="593">
        <v>0</v>
      </c>
      <c r="J25" s="586">
        <v>0</v>
      </c>
      <c r="K25" s="593">
        <v>0</v>
      </c>
      <c r="L25" s="586">
        <v>0</v>
      </c>
      <c r="M25" s="593">
        <v>0</v>
      </c>
      <c r="N25" s="586">
        <v>0</v>
      </c>
      <c r="O25" s="593">
        <v>0</v>
      </c>
      <c r="P25" s="586">
        <v>0</v>
      </c>
      <c r="Q25" s="593">
        <v>0</v>
      </c>
      <c r="R25" s="586">
        <v>0</v>
      </c>
      <c r="S25" s="593">
        <v>0</v>
      </c>
      <c r="T25" s="586">
        <v>0</v>
      </c>
      <c r="U25" s="593">
        <v>0</v>
      </c>
      <c r="V25" s="586">
        <v>0</v>
      </c>
      <c r="W25" s="593">
        <v>0</v>
      </c>
      <c r="X25" s="586">
        <v>0</v>
      </c>
      <c r="Y25" s="593">
        <v>0</v>
      </c>
      <c r="Z25" s="586">
        <v>0</v>
      </c>
      <c r="AA25" s="593">
        <f>SUM(C25:T25,S25,Q25,O25,M25,K25,I25,G25,E25)</f>
        <v>0</v>
      </c>
      <c r="AB25" s="594">
        <f>SUM(D25:U25,T25,R25,P25,N25,L25,J25,H25,F25)</f>
        <v>0</v>
      </c>
      <c r="AC25" s="658" t="s">
        <v>615</v>
      </c>
    </row>
    <row r="26" spans="1:29" ht="15.75">
      <c r="A26" s="35"/>
      <c r="B26" s="106"/>
      <c r="C26" s="575"/>
      <c r="D26" s="590"/>
      <c r="E26" s="575"/>
      <c r="F26" s="590"/>
      <c r="G26" s="575"/>
      <c r="H26" s="590"/>
      <c r="I26" s="575"/>
      <c r="J26" s="590"/>
      <c r="K26" s="575"/>
      <c r="L26" s="590"/>
      <c r="M26" s="575"/>
      <c r="N26" s="590"/>
      <c r="O26" s="575"/>
      <c r="P26" s="590"/>
      <c r="Q26" s="575"/>
      <c r="R26" s="590"/>
      <c r="S26" s="575"/>
      <c r="T26" s="590"/>
      <c r="U26" s="575"/>
      <c r="V26" s="590"/>
      <c r="W26" s="575"/>
      <c r="X26" s="590"/>
      <c r="Y26" s="575"/>
      <c r="Z26" s="590"/>
      <c r="AA26" s="575"/>
      <c r="AB26" s="595"/>
      <c r="AC26" s="658" t="s">
        <v>615</v>
      </c>
    </row>
    <row r="27" spans="1:29" ht="15.75">
      <c r="A27" s="35"/>
      <c r="B27" s="341"/>
      <c r="C27" s="575"/>
      <c r="D27" s="596"/>
      <c r="E27" s="575"/>
      <c r="F27" s="596"/>
      <c r="G27" s="575"/>
      <c r="H27" s="596"/>
      <c r="I27" s="575"/>
      <c r="J27" s="596"/>
      <c r="K27" s="575"/>
      <c r="L27" s="596"/>
      <c r="M27" s="575"/>
      <c r="N27" s="596"/>
      <c r="O27" s="575"/>
      <c r="P27" s="596"/>
      <c r="Q27" s="575"/>
      <c r="R27" s="596"/>
      <c r="S27" s="575"/>
      <c r="T27" s="596"/>
      <c r="U27" s="575"/>
      <c r="V27" s="596"/>
      <c r="W27" s="575"/>
      <c r="X27" s="596"/>
      <c r="Y27" s="575"/>
      <c r="Z27" s="596"/>
      <c r="AA27" s="575"/>
      <c r="AB27" s="597"/>
      <c r="AC27" s="658" t="s">
        <v>615</v>
      </c>
    </row>
    <row r="28" spans="1:29" ht="15.75">
      <c r="A28" s="35"/>
      <c r="B28" s="288" t="s">
        <v>37</v>
      </c>
      <c r="C28" s="598">
        <f>SUM(C23:C25)</f>
        <v>0</v>
      </c>
      <c r="D28" s="599">
        <f aca="true" t="shared" si="6" ref="D28:T28">SUM(D23:D25)</f>
        <v>0</v>
      </c>
      <c r="E28" s="598">
        <f t="shared" si="6"/>
        <v>0</v>
      </c>
      <c r="F28" s="599">
        <f t="shared" si="6"/>
        <v>0</v>
      </c>
      <c r="G28" s="598">
        <f t="shared" si="6"/>
        <v>0</v>
      </c>
      <c r="H28" s="599">
        <f t="shared" si="6"/>
        <v>0</v>
      </c>
      <c r="I28" s="598">
        <f t="shared" si="6"/>
        <v>0</v>
      </c>
      <c r="J28" s="599">
        <f t="shared" si="6"/>
        <v>0</v>
      </c>
      <c r="K28" s="598">
        <f t="shared" si="6"/>
        <v>0</v>
      </c>
      <c r="L28" s="599">
        <f t="shared" si="6"/>
        <v>0</v>
      </c>
      <c r="M28" s="598">
        <f t="shared" si="6"/>
        <v>0</v>
      </c>
      <c r="N28" s="599">
        <f t="shared" si="6"/>
        <v>0</v>
      </c>
      <c r="O28" s="598">
        <f t="shared" si="6"/>
        <v>0</v>
      </c>
      <c r="P28" s="599">
        <f t="shared" si="6"/>
        <v>0</v>
      </c>
      <c r="Q28" s="598">
        <f t="shared" si="6"/>
        <v>0</v>
      </c>
      <c r="R28" s="599">
        <f t="shared" si="6"/>
        <v>0</v>
      </c>
      <c r="S28" s="598">
        <f t="shared" si="6"/>
        <v>0</v>
      </c>
      <c r="T28" s="599">
        <f t="shared" si="6"/>
        <v>0</v>
      </c>
      <c r="U28" s="598">
        <f aca="true" t="shared" si="7" ref="U28:Z28">SUM(U23:U25)</f>
        <v>0</v>
      </c>
      <c r="V28" s="599">
        <f t="shared" si="7"/>
        <v>0</v>
      </c>
      <c r="W28" s="598">
        <f t="shared" si="7"/>
        <v>0</v>
      </c>
      <c r="X28" s="599">
        <f t="shared" si="7"/>
        <v>0</v>
      </c>
      <c r="Y28" s="598">
        <f t="shared" si="7"/>
        <v>0</v>
      </c>
      <c r="Z28" s="599">
        <f t="shared" si="7"/>
        <v>0</v>
      </c>
      <c r="AA28" s="598">
        <f>SUM(AA23:AA25)</f>
        <v>0</v>
      </c>
      <c r="AB28" s="600">
        <f>SUM(AB23:AB25)</f>
        <v>0</v>
      </c>
      <c r="AC28" s="658" t="s">
        <v>615</v>
      </c>
    </row>
    <row r="29" spans="1:29" ht="15.75">
      <c r="A29" s="35"/>
      <c r="B29" s="106"/>
      <c r="C29" s="585"/>
      <c r="D29" s="601"/>
      <c r="E29" s="602"/>
      <c r="F29" s="596"/>
      <c r="G29" s="602"/>
      <c r="H29" s="602"/>
      <c r="I29" s="585"/>
      <c r="J29" s="596"/>
      <c r="K29" s="602"/>
      <c r="L29" s="596"/>
      <c r="M29" s="602"/>
      <c r="N29" s="602"/>
      <c r="O29" s="585"/>
      <c r="P29" s="596"/>
      <c r="Q29" s="602"/>
      <c r="R29" s="596"/>
      <c r="S29" s="602"/>
      <c r="T29" s="602"/>
      <c r="U29" s="585"/>
      <c r="V29" s="596"/>
      <c r="W29" s="602"/>
      <c r="X29" s="596"/>
      <c r="Y29" s="602"/>
      <c r="Z29" s="602"/>
      <c r="AA29" s="585"/>
      <c r="AB29" s="603"/>
      <c r="AC29" s="658" t="s">
        <v>615</v>
      </c>
    </row>
    <row r="30" spans="1:29" ht="15.75">
      <c r="A30" s="35"/>
      <c r="B30" s="179" t="s">
        <v>467</v>
      </c>
      <c r="C30" s="576">
        <v>0</v>
      </c>
      <c r="D30" s="604">
        <v>0</v>
      </c>
      <c r="E30" s="578">
        <v>0</v>
      </c>
      <c r="F30" s="579">
        <v>0</v>
      </c>
      <c r="G30" s="578">
        <v>0</v>
      </c>
      <c r="H30" s="578">
        <v>0</v>
      </c>
      <c r="I30" s="576">
        <v>0</v>
      </c>
      <c r="J30" s="577">
        <v>0</v>
      </c>
      <c r="K30" s="578">
        <v>0</v>
      </c>
      <c r="L30" s="579">
        <v>0</v>
      </c>
      <c r="M30" s="578">
        <v>0</v>
      </c>
      <c r="N30" s="578">
        <v>0</v>
      </c>
      <c r="O30" s="576">
        <v>0</v>
      </c>
      <c r="P30" s="577">
        <v>0</v>
      </c>
      <c r="Q30" s="578">
        <v>0</v>
      </c>
      <c r="R30" s="579">
        <v>0</v>
      </c>
      <c r="S30" s="578">
        <v>0</v>
      </c>
      <c r="T30" s="578">
        <v>0</v>
      </c>
      <c r="U30" s="576">
        <v>0</v>
      </c>
      <c r="V30" s="577">
        <v>0</v>
      </c>
      <c r="W30" s="578">
        <v>0</v>
      </c>
      <c r="X30" s="579">
        <v>0</v>
      </c>
      <c r="Y30" s="578">
        <v>0</v>
      </c>
      <c r="Z30" s="578">
        <v>0</v>
      </c>
      <c r="AA30" s="576">
        <f aca="true" t="shared" si="8" ref="AA30:AA42">SUM(S30,Q30,O30,M30,K30,I30,G30,E30,C30)</f>
        <v>0</v>
      </c>
      <c r="AB30" s="584">
        <f aca="true" t="shared" si="9" ref="AB30:AB42">SUM(T30,R30,P30,N30,L30,J30,H30,F30,D30)</f>
        <v>0</v>
      </c>
      <c r="AC30" s="658" t="s">
        <v>615</v>
      </c>
    </row>
    <row r="31" spans="1:29" ht="15.75">
      <c r="A31" s="35"/>
      <c r="B31" s="179" t="s">
        <v>472</v>
      </c>
      <c r="C31" s="576">
        <v>0</v>
      </c>
      <c r="D31" s="577">
        <v>0</v>
      </c>
      <c r="E31" s="578">
        <v>0</v>
      </c>
      <c r="F31" s="579">
        <v>0</v>
      </c>
      <c r="G31" s="578">
        <v>0</v>
      </c>
      <c r="H31" s="578">
        <v>0</v>
      </c>
      <c r="I31" s="576">
        <v>0</v>
      </c>
      <c r="J31" s="577">
        <v>0</v>
      </c>
      <c r="K31" s="578">
        <v>0</v>
      </c>
      <c r="L31" s="579">
        <v>0</v>
      </c>
      <c r="M31" s="578">
        <v>0</v>
      </c>
      <c r="N31" s="578">
        <v>0</v>
      </c>
      <c r="O31" s="576">
        <v>0</v>
      </c>
      <c r="P31" s="577">
        <v>0</v>
      </c>
      <c r="Q31" s="578">
        <v>0</v>
      </c>
      <c r="R31" s="579">
        <v>0</v>
      </c>
      <c r="S31" s="578">
        <v>0</v>
      </c>
      <c r="T31" s="578">
        <v>0</v>
      </c>
      <c r="U31" s="576">
        <v>0</v>
      </c>
      <c r="V31" s="577">
        <v>0</v>
      </c>
      <c r="W31" s="578">
        <v>0</v>
      </c>
      <c r="X31" s="579">
        <v>0</v>
      </c>
      <c r="Y31" s="578">
        <v>0</v>
      </c>
      <c r="Z31" s="578">
        <v>0</v>
      </c>
      <c r="AA31" s="576">
        <f t="shared" si="8"/>
        <v>0</v>
      </c>
      <c r="AB31" s="584">
        <f t="shared" si="9"/>
        <v>0</v>
      </c>
      <c r="AC31" s="658" t="s">
        <v>615</v>
      </c>
    </row>
    <row r="32" spans="1:29" ht="15.75">
      <c r="A32" s="35"/>
      <c r="B32" s="179" t="s">
        <v>468</v>
      </c>
      <c r="C32" s="576">
        <v>0</v>
      </c>
      <c r="D32" s="577">
        <v>0</v>
      </c>
      <c r="E32" s="578">
        <v>0</v>
      </c>
      <c r="F32" s="579">
        <v>0</v>
      </c>
      <c r="G32" s="578">
        <v>0</v>
      </c>
      <c r="H32" s="578">
        <v>0</v>
      </c>
      <c r="I32" s="576">
        <v>0</v>
      </c>
      <c r="J32" s="577">
        <v>0</v>
      </c>
      <c r="K32" s="578">
        <v>0</v>
      </c>
      <c r="L32" s="579">
        <v>0</v>
      </c>
      <c r="M32" s="578">
        <v>0</v>
      </c>
      <c r="N32" s="578">
        <v>0</v>
      </c>
      <c r="O32" s="576">
        <v>0</v>
      </c>
      <c r="P32" s="577">
        <v>0</v>
      </c>
      <c r="Q32" s="578">
        <v>0</v>
      </c>
      <c r="R32" s="579">
        <v>0</v>
      </c>
      <c r="S32" s="578">
        <v>0</v>
      </c>
      <c r="T32" s="578">
        <v>0</v>
      </c>
      <c r="U32" s="576">
        <v>0</v>
      </c>
      <c r="V32" s="577">
        <v>0</v>
      </c>
      <c r="W32" s="578">
        <v>0</v>
      </c>
      <c r="X32" s="579">
        <v>0</v>
      </c>
      <c r="Y32" s="578">
        <v>0</v>
      </c>
      <c r="Z32" s="578">
        <v>0</v>
      </c>
      <c r="AA32" s="576">
        <f t="shared" si="8"/>
        <v>0</v>
      </c>
      <c r="AB32" s="584">
        <f t="shared" si="9"/>
        <v>0</v>
      </c>
      <c r="AC32" s="658" t="s">
        <v>615</v>
      </c>
    </row>
    <row r="33" spans="1:29" ht="15.75">
      <c r="A33" s="35"/>
      <c r="B33" s="179" t="s">
        <v>473</v>
      </c>
      <c r="C33" s="576">
        <v>0</v>
      </c>
      <c r="D33" s="577">
        <v>0</v>
      </c>
      <c r="E33" s="578">
        <v>0</v>
      </c>
      <c r="F33" s="579">
        <v>0</v>
      </c>
      <c r="G33" s="578">
        <v>0</v>
      </c>
      <c r="H33" s="578">
        <v>0</v>
      </c>
      <c r="I33" s="576">
        <v>0</v>
      </c>
      <c r="J33" s="577">
        <v>0</v>
      </c>
      <c r="K33" s="578">
        <v>0</v>
      </c>
      <c r="L33" s="579">
        <v>0</v>
      </c>
      <c r="M33" s="578">
        <v>0</v>
      </c>
      <c r="N33" s="578">
        <v>0</v>
      </c>
      <c r="O33" s="576">
        <v>0</v>
      </c>
      <c r="P33" s="577">
        <v>0</v>
      </c>
      <c r="Q33" s="578">
        <v>0</v>
      </c>
      <c r="R33" s="579">
        <v>0</v>
      </c>
      <c r="S33" s="578">
        <v>0</v>
      </c>
      <c r="T33" s="578">
        <v>0</v>
      </c>
      <c r="U33" s="576">
        <v>0</v>
      </c>
      <c r="V33" s="577">
        <v>0</v>
      </c>
      <c r="W33" s="578">
        <v>0</v>
      </c>
      <c r="X33" s="579">
        <v>0</v>
      </c>
      <c r="Y33" s="578">
        <v>0</v>
      </c>
      <c r="Z33" s="578">
        <v>0</v>
      </c>
      <c r="AA33" s="576">
        <f t="shared" si="8"/>
        <v>0</v>
      </c>
      <c r="AB33" s="584">
        <f t="shared" si="9"/>
        <v>0</v>
      </c>
      <c r="AC33" s="658" t="s">
        <v>615</v>
      </c>
    </row>
    <row r="34" spans="1:29" ht="15.75">
      <c r="A34" s="35"/>
      <c r="B34" s="179" t="s">
        <v>474</v>
      </c>
      <c r="C34" s="576">
        <v>0</v>
      </c>
      <c r="D34" s="577">
        <v>0</v>
      </c>
      <c r="E34" s="578">
        <v>0</v>
      </c>
      <c r="F34" s="579">
        <v>0</v>
      </c>
      <c r="G34" s="578">
        <v>0</v>
      </c>
      <c r="H34" s="578">
        <v>0</v>
      </c>
      <c r="I34" s="576">
        <v>0</v>
      </c>
      <c r="J34" s="577">
        <v>0</v>
      </c>
      <c r="K34" s="578">
        <v>0</v>
      </c>
      <c r="L34" s="579">
        <v>0</v>
      </c>
      <c r="M34" s="578">
        <v>0</v>
      </c>
      <c r="N34" s="578">
        <v>0</v>
      </c>
      <c r="O34" s="576">
        <v>0</v>
      </c>
      <c r="P34" s="577">
        <v>0</v>
      </c>
      <c r="Q34" s="578">
        <v>0</v>
      </c>
      <c r="R34" s="579">
        <v>0</v>
      </c>
      <c r="S34" s="578">
        <v>0</v>
      </c>
      <c r="T34" s="578">
        <v>0</v>
      </c>
      <c r="U34" s="576">
        <v>0</v>
      </c>
      <c r="V34" s="577">
        <v>0</v>
      </c>
      <c r="W34" s="578">
        <v>0</v>
      </c>
      <c r="X34" s="579">
        <v>0</v>
      </c>
      <c r="Y34" s="578">
        <v>0</v>
      </c>
      <c r="Z34" s="578">
        <v>0</v>
      </c>
      <c r="AA34" s="576">
        <f t="shared" si="8"/>
        <v>0</v>
      </c>
      <c r="AB34" s="584">
        <f t="shared" si="9"/>
        <v>0</v>
      </c>
      <c r="AC34" s="658" t="s">
        <v>615</v>
      </c>
    </row>
    <row r="35" spans="1:29" ht="15.75">
      <c r="A35" s="35"/>
      <c r="B35" s="179" t="s">
        <v>469</v>
      </c>
      <c r="C35" s="576">
        <v>0</v>
      </c>
      <c r="D35" s="577">
        <v>0</v>
      </c>
      <c r="E35" s="578">
        <v>0</v>
      </c>
      <c r="F35" s="579">
        <v>0</v>
      </c>
      <c r="G35" s="578">
        <v>0</v>
      </c>
      <c r="H35" s="578">
        <v>0</v>
      </c>
      <c r="I35" s="576">
        <v>0</v>
      </c>
      <c r="J35" s="577">
        <v>0</v>
      </c>
      <c r="K35" s="578">
        <v>0</v>
      </c>
      <c r="L35" s="579">
        <v>0</v>
      </c>
      <c r="M35" s="578">
        <v>0</v>
      </c>
      <c r="N35" s="578">
        <v>0</v>
      </c>
      <c r="O35" s="576">
        <v>0</v>
      </c>
      <c r="P35" s="577">
        <v>0</v>
      </c>
      <c r="Q35" s="578">
        <v>0</v>
      </c>
      <c r="R35" s="579">
        <v>0</v>
      </c>
      <c r="S35" s="578">
        <v>0</v>
      </c>
      <c r="T35" s="578">
        <v>0</v>
      </c>
      <c r="U35" s="576">
        <v>0</v>
      </c>
      <c r="V35" s="577">
        <v>0</v>
      </c>
      <c r="W35" s="578">
        <v>0</v>
      </c>
      <c r="X35" s="579">
        <v>0</v>
      </c>
      <c r="Y35" s="578">
        <v>0</v>
      </c>
      <c r="Z35" s="578">
        <v>0</v>
      </c>
      <c r="AA35" s="576">
        <f t="shared" si="8"/>
        <v>0</v>
      </c>
      <c r="AB35" s="584">
        <f t="shared" si="9"/>
        <v>0</v>
      </c>
      <c r="AC35" s="658" t="s">
        <v>615</v>
      </c>
    </row>
    <row r="36" spans="1:29" ht="15.75">
      <c r="A36" s="35"/>
      <c r="B36" s="179" t="s">
        <v>475</v>
      </c>
      <c r="C36" s="576">
        <v>0</v>
      </c>
      <c r="D36" s="577">
        <v>0</v>
      </c>
      <c r="E36" s="578">
        <v>0</v>
      </c>
      <c r="F36" s="579">
        <v>0</v>
      </c>
      <c r="G36" s="578">
        <v>0</v>
      </c>
      <c r="H36" s="578">
        <v>0</v>
      </c>
      <c r="I36" s="576">
        <v>0</v>
      </c>
      <c r="J36" s="577">
        <v>0</v>
      </c>
      <c r="K36" s="578">
        <v>0</v>
      </c>
      <c r="L36" s="579">
        <v>0</v>
      </c>
      <c r="M36" s="578">
        <v>0</v>
      </c>
      <c r="N36" s="578">
        <v>0</v>
      </c>
      <c r="O36" s="576">
        <v>0</v>
      </c>
      <c r="P36" s="577">
        <v>0</v>
      </c>
      <c r="Q36" s="578">
        <v>0</v>
      </c>
      <c r="R36" s="579">
        <v>0</v>
      </c>
      <c r="S36" s="578">
        <v>0</v>
      </c>
      <c r="T36" s="578">
        <v>0</v>
      </c>
      <c r="U36" s="576">
        <v>0</v>
      </c>
      <c r="V36" s="577">
        <v>0</v>
      </c>
      <c r="W36" s="578">
        <v>0</v>
      </c>
      <c r="X36" s="579">
        <v>0</v>
      </c>
      <c r="Y36" s="578">
        <v>0</v>
      </c>
      <c r="Z36" s="578">
        <v>0</v>
      </c>
      <c r="AA36" s="576">
        <f t="shared" si="8"/>
        <v>0</v>
      </c>
      <c r="AB36" s="584">
        <f t="shared" si="9"/>
        <v>0</v>
      </c>
      <c r="AC36" s="658" t="s">
        <v>615</v>
      </c>
    </row>
    <row r="37" spans="1:29" ht="15.75">
      <c r="A37" s="35"/>
      <c r="B37" s="179" t="s">
        <v>476</v>
      </c>
      <c r="C37" s="576">
        <v>0</v>
      </c>
      <c r="D37" s="577">
        <v>0</v>
      </c>
      <c r="E37" s="578">
        <v>0</v>
      </c>
      <c r="F37" s="579">
        <v>0</v>
      </c>
      <c r="G37" s="578">
        <v>0</v>
      </c>
      <c r="H37" s="578">
        <v>0</v>
      </c>
      <c r="I37" s="576">
        <v>0</v>
      </c>
      <c r="J37" s="577">
        <v>0</v>
      </c>
      <c r="K37" s="578">
        <v>0</v>
      </c>
      <c r="L37" s="579">
        <v>0</v>
      </c>
      <c r="M37" s="578">
        <v>0</v>
      </c>
      <c r="N37" s="578">
        <v>0</v>
      </c>
      <c r="O37" s="576">
        <v>0</v>
      </c>
      <c r="P37" s="577">
        <v>0</v>
      </c>
      <c r="Q37" s="578">
        <v>0</v>
      </c>
      <c r="R37" s="579">
        <v>0</v>
      </c>
      <c r="S37" s="578">
        <v>0</v>
      </c>
      <c r="T37" s="578">
        <v>0</v>
      </c>
      <c r="U37" s="576">
        <v>0</v>
      </c>
      <c r="V37" s="577">
        <v>0</v>
      </c>
      <c r="W37" s="578">
        <v>0</v>
      </c>
      <c r="X37" s="579">
        <v>0</v>
      </c>
      <c r="Y37" s="578">
        <v>0</v>
      </c>
      <c r="Z37" s="578">
        <v>0</v>
      </c>
      <c r="AA37" s="576">
        <f t="shared" si="8"/>
        <v>0</v>
      </c>
      <c r="AB37" s="584">
        <f t="shared" si="9"/>
        <v>0</v>
      </c>
      <c r="AC37" s="658" t="s">
        <v>615</v>
      </c>
    </row>
    <row r="38" spans="1:29" ht="15.75">
      <c r="A38" s="35"/>
      <c r="B38" s="179" t="s">
        <v>471</v>
      </c>
      <c r="C38" s="576">
        <v>0</v>
      </c>
      <c r="D38" s="577">
        <v>0</v>
      </c>
      <c r="E38" s="578">
        <v>0</v>
      </c>
      <c r="F38" s="579">
        <v>0</v>
      </c>
      <c r="G38" s="578">
        <v>0</v>
      </c>
      <c r="H38" s="578">
        <v>0</v>
      </c>
      <c r="I38" s="576">
        <v>0</v>
      </c>
      <c r="J38" s="577">
        <v>0</v>
      </c>
      <c r="K38" s="578">
        <v>0</v>
      </c>
      <c r="L38" s="579">
        <v>0</v>
      </c>
      <c r="M38" s="578">
        <v>0</v>
      </c>
      <c r="N38" s="578">
        <v>0</v>
      </c>
      <c r="O38" s="576">
        <v>0</v>
      </c>
      <c r="P38" s="577">
        <v>0</v>
      </c>
      <c r="Q38" s="578">
        <v>0</v>
      </c>
      <c r="R38" s="579">
        <v>0</v>
      </c>
      <c r="S38" s="578">
        <v>0</v>
      </c>
      <c r="T38" s="578">
        <v>0</v>
      </c>
      <c r="U38" s="576">
        <v>0</v>
      </c>
      <c r="V38" s="577">
        <v>0</v>
      </c>
      <c r="W38" s="578">
        <v>0</v>
      </c>
      <c r="X38" s="579">
        <v>0</v>
      </c>
      <c r="Y38" s="578">
        <v>0</v>
      </c>
      <c r="Z38" s="578">
        <v>0</v>
      </c>
      <c r="AA38" s="576">
        <f t="shared" si="8"/>
        <v>0</v>
      </c>
      <c r="AB38" s="584">
        <f t="shared" si="9"/>
        <v>0</v>
      </c>
      <c r="AC38" s="658" t="s">
        <v>615</v>
      </c>
    </row>
    <row r="39" spans="1:29" ht="15.75">
      <c r="A39" s="35"/>
      <c r="B39" s="179" t="s">
        <v>477</v>
      </c>
      <c r="C39" s="576">
        <v>0</v>
      </c>
      <c r="D39" s="577">
        <v>0</v>
      </c>
      <c r="E39" s="578">
        <v>0</v>
      </c>
      <c r="F39" s="579">
        <v>0</v>
      </c>
      <c r="G39" s="578">
        <v>0</v>
      </c>
      <c r="H39" s="578">
        <v>0</v>
      </c>
      <c r="I39" s="576">
        <v>0</v>
      </c>
      <c r="J39" s="577">
        <v>0</v>
      </c>
      <c r="K39" s="578">
        <v>0</v>
      </c>
      <c r="L39" s="579">
        <v>0</v>
      </c>
      <c r="M39" s="578">
        <v>0</v>
      </c>
      <c r="N39" s="578">
        <v>0</v>
      </c>
      <c r="O39" s="576">
        <v>0</v>
      </c>
      <c r="P39" s="577">
        <v>0</v>
      </c>
      <c r="Q39" s="578">
        <v>0</v>
      </c>
      <c r="R39" s="579">
        <v>0</v>
      </c>
      <c r="S39" s="578">
        <v>0</v>
      </c>
      <c r="T39" s="578">
        <v>0</v>
      </c>
      <c r="U39" s="576">
        <v>0</v>
      </c>
      <c r="V39" s="577">
        <v>0</v>
      </c>
      <c r="W39" s="578">
        <v>0</v>
      </c>
      <c r="X39" s="579">
        <v>0</v>
      </c>
      <c r="Y39" s="578">
        <v>0</v>
      </c>
      <c r="Z39" s="578">
        <v>0</v>
      </c>
      <c r="AA39" s="576">
        <f t="shared" si="8"/>
        <v>0</v>
      </c>
      <c r="AB39" s="584">
        <f t="shared" si="9"/>
        <v>0</v>
      </c>
      <c r="AC39" s="658" t="s">
        <v>615</v>
      </c>
    </row>
    <row r="40" spans="1:29" ht="15.75">
      <c r="A40" s="35"/>
      <c r="B40" s="179" t="s">
        <v>479</v>
      </c>
      <c r="C40" s="576">
        <v>0</v>
      </c>
      <c r="D40" s="577">
        <v>0</v>
      </c>
      <c r="E40" s="578">
        <v>0</v>
      </c>
      <c r="F40" s="579">
        <v>0</v>
      </c>
      <c r="G40" s="578">
        <v>0</v>
      </c>
      <c r="H40" s="578">
        <v>0</v>
      </c>
      <c r="I40" s="576">
        <v>0</v>
      </c>
      <c r="J40" s="577">
        <v>0</v>
      </c>
      <c r="K40" s="578">
        <v>0</v>
      </c>
      <c r="L40" s="579">
        <v>0</v>
      </c>
      <c r="M40" s="578">
        <v>0</v>
      </c>
      <c r="N40" s="578">
        <v>0</v>
      </c>
      <c r="O40" s="576">
        <v>0</v>
      </c>
      <c r="P40" s="577">
        <v>0</v>
      </c>
      <c r="Q40" s="578">
        <v>0</v>
      </c>
      <c r="R40" s="579">
        <v>0</v>
      </c>
      <c r="S40" s="578">
        <v>0</v>
      </c>
      <c r="T40" s="578">
        <v>0</v>
      </c>
      <c r="U40" s="576">
        <v>0</v>
      </c>
      <c r="V40" s="577">
        <v>0</v>
      </c>
      <c r="W40" s="578">
        <v>0</v>
      </c>
      <c r="X40" s="579">
        <v>0</v>
      </c>
      <c r="Y40" s="578">
        <v>0</v>
      </c>
      <c r="Z40" s="578">
        <v>0</v>
      </c>
      <c r="AA40" s="576">
        <f t="shared" si="8"/>
        <v>0</v>
      </c>
      <c r="AB40" s="584">
        <f t="shared" si="9"/>
        <v>0</v>
      </c>
      <c r="AC40" s="658" t="s">
        <v>615</v>
      </c>
    </row>
    <row r="41" spans="1:29" ht="15.75">
      <c r="A41" s="35"/>
      <c r="B41" s="179" t="s">
        <v>478</v>
      </c>
      <c r="C41" s="576">
        <v>0</v>
      </c>
      <c r="D41" s="577">
        <v>0</v>
      </c>
      <c r="E41" s="578">
        <v>0</v>
      </c>
      <c r="F41" s="579">
        <v>0</v>
      </c>
      <c r="G41" s="578">
        <v>0</v>
      </c>
      <c r="H41" s="578">
        <v>0</v>
      </c>
      <c r="I41" s="576">
        <v>0</v>
      </c>
      <c r="J41" s="577">
        <v>0</v>
      </c>
      <c r="K41" s="578">
        <v>0</v>
      </c>
      <c r="L41" s="579">
        <v>0</v>
      </c>
      <c r="M41" s="578">
        <v>0</v>
      </c>
      <c r="N41" s="578">
        <v>0</v>
      </c>
      <c r="O41" s="576">
        <v>0</v>
      </c>
      <c r="P41" s="577">
        <v>0</v>
      </c>
      <c r="Q41" s="578">
        <v>0</v>
      </c>
      <c r="R41" s="579">
        <v>0</v>
      </c>
      <c r="S41" s="578">
        <v>0</v>
      </c>
      <c r="T41" s="578">
        <v>0</v>
      </c>
      <c r="U41" s="576">
        <v>0</v>
      </c>
      <c r="V41" s="577">
        <v>0</v>
      </c>
      <c r="W41" s="578">
        <v>0</v>
      </c>
      <c r="X41" s="579">
        <v>0</v>
      </c>
      <c r="Y41" s="578">
        <v>0</v>
      </c>
      <c r="Z41" s="578">
        <v>0</v>
      </c>
      <c r="AA41" s="576">
        <f t="shared" si="8"/>
        <v>0</v>
      </c>
      <c r="AB41" s="584">
        <f t="shared" si="9"/>
        <v>0</v>
      </c>
      <c r="AC41" s="658" t="s">
        <v>615</v>
      </c>
    </row>
    <row r="42" spans="1:29" ht="15.75">
      <c r="A42" s="35"/>
      <c r="B42" s="181" t="s">
        <v>470</v>
      </c>
      <c r="C42" s="576">
        <v>0</v>
      </c>
      <c r="D42" s="596">
        <v>0</v>
      </c>
      <c r="E42" s="578">
        <v>0</v>
      </c>
      <c r="F42" s="579">
        <v>0</v>
      </c>
      <c r="G42" s="578">
        <v>0</v>
      </c>
      <c r="H42" s="578">
        <v>0</v>
      </c>
      <c r="I42" s="576">
        <v>0</v>
      </c>
      <c r="J42" s="596">
        <v>0</v>
      </c>
      <c r="K42" s="578">
        <v>0</v>
      </c>
      <c r="L42" s="579">
        <v>0</v>
      </c>
      <c r="M42" s="578">
        <v>0</v>
      </c>
      <c r="N42" s="578">
        <v>0</v>
      </c>
      <c r="O42" s="576">
        <v>0</v>
      </c>
      <c r="P42" s="596">
        <v>0</v>
      </c>
      <c r="Q42" s="578">
        <v>0</v>
      </c>
      <c r="R42" s="579">
        <v>0</v>
      </c>
      <c r="S42" s="578">
        <v>0</v>
      </c>
      <c r="T42" s="578">
        <v>0</v>
      </c>
      <c r="U42" s="574">
        <v>0</v>
      </c>
      <c r="V42" s="596">
        <v>0</v>
      </c>
      <c r="W42" s="578">
        <v>0</v>
      </c>
      <c r="X42" s="579">
        <v>0</v>
      </c>
      <c r="Y42" s="578">
        <v>0</v>
      </c>
      <c r="Z42" s="578">
        <v>0</v>
      </c>
      <c r="AA42" s="587">
        <f t="shared" si="8"/>
        <v>0</v>
      </c>
      <c r="AB42" s="588">
        <f t="shared" si="9"/>
        <v>0</v>
      </c>
      <c r="AC42" s="658" t="s">
        <v>615</v>
      </c>
    </row>
    <row r="43" spans="1:29" ht="16.5" thickBot="1">
      <c r="A43" s="35"/>
      <c r="B43" s="305" t="s">
        <v>380</v>
      </c>
      <c r="C43" s="571">
        <f aca="true" t="shared" si="10" ref="C43:Z43">SUM(C28:C42)</f>
        <v>0</v>
      </c>
      <c r="D43" s="306">
        <f t="shared" si="10"/>
        <v>0</v>
      </c>
      <c r="E43" s="572">
        <f t="shared" si="10"/>
        <v>0</v>
      </c>
      <c r="F43" s="306">
        <f t="shared" si="10"/>
        <v>0</v>
      </c>
      <c r="G43" s="572">
        <f t="shared" si="10"/>
        <v>0</v>
      </c>
      <c r="H43" s="307">
        <f t="shared" si="10"/>
        <v>0</v>
      </c>
      <c r="I43" s="571">
        <f t="shared" si="10"/>
        <v>0</v>
      </c>
      <c r="J43" s="306">
        <f t="shared" si="10"/>
        <v>0</v>
      </c>
      <c r="K43" s="572">
        <f t="shared" si="10"/>
        <v>0</v>
      </c>
      <c r="L43" s="306">
        <f t="shared" si="10"/>
        <v>0</v>
      </c>
      <c r="M43" s="572">
        <f t="shared" si="10"/>
        <v>0</v>
      </c>
      <c r="N43" s="307">
        <f t="shared" si="10"/>
        <v>0</v>
      </c>
      <c r="O43" s="571">
        <f t="shared" si="10"/>
        <v>0</v>
      </c>
      <c r="P43" s="306">
        <f t="shared" si="10"/>
        <v>0</v>
      </c>
      <c r="Q43" s="572">
        <f t="shared" si="10"/>
        <v>0</v>
      </c>
      <c r="R43" s="306">
        <f t="shared" si="10"/>
        <v>0</v>
      </c>
      <c r="S43" s="572">
        <f t="shared" si="10"/>
        <v>0</v>
      </c>
      <c r="T43" s="307">
        <f t="shared" si="10"/>
        <v>0</v>
      </c>
      <c r="U43" s="573">
        <f t="shared" si="10"/>
        <v>0</v>
      </c>
      <c r="V43" s="481">
        <f t="shared" si="10"/>
        <v>0</v>
      </c>
      <c r="W43" s="572">
        <f t="shared" si="10"/>
        <v>0</v>
      </c>
      <c r="X43" s="306">
        <f t="shared" si="10"/>
        <v>0</v>
      </c>
      <c r="Y43" s="572">
        <f t="shared" si="10"/>
        <v>0</v>
      </c>
      <c r="Z43" s="307">
        <f t="shared" si="10"/>
        <v>0</v>
      </c>
      <c r="AA43" s="571">
        <f>SUM(AA28:AA42)</f>
        <v>0</v>
      </c>
      <c r="AB43" s="309">
        <f>SUM(AB28:AB42)</f>
        <v>0</v>
      </c>
      <c r="AC43" s="658" t="s">
        <v>615</v>
      </c>
    </row>
    <row r="44" spans="1:43" ht="15.75">
      <c r="A44" s="35"/>
      <c r="B44" s="1109" t="s">
        <v>346</v>
      </c>
      <c r="C44" s="1110"/>
      <c r="D44" s="1110"/>
      <c r="E44" s="1110"/>
      <c r="F44" s="1110"/>
      <c r="G44" s="1110"/>
      <c r="H44" s="1110"/>
      <c r="I44" s="1110"/>
      <c r="J44" s="1110"/>
      <c r="K44" s="1110"/>
      <c r="L44" s="1110"/>
      <c r="M44" s="1110"/>
      <c r="N44" s="1110"/>
      <c r="O44" s="1110"/>
      <c r="P44" s="1110"/>
      <c r="Q44" s="1110"/>
      <c r="R44" s="1110"/>
      <c r="S44" s="1110"/>
      <c r="T44" s="1110"/>
      <c r="U44" s="1110"/>
      <c r="V44" s="1110"/>
      <c r="W44" s="1110"/>
      <c r="X44" s="1110"/>
      <c r="Y44" s="1110"/>
      <c r="Z44" s="1110"/>
      <c r="AA44" s="1110"/>
      <c r="AB44" s="1111"/>
      <c r="AC44" s="659"/>
      <c r="AD44" s="38"/>
      <c r="AE44" s="38"/>
      <c r="AF44" s="38"/>
      <c r="AG44" s="38"/>
      <c r="AH44" s="38"/>
      <c r="AI44" s="38"/>
      <c r="AJ44" s="38"/>
      <c r="AK44" s="38"/>
      <c r="AL44" s="38"/>
      <c r="AM44" s="38"/>
      <c r="AN44" s="38"/>
      <c r="AO44" s="38"/>
      <c r="AP44" s="38"/>
      <c r="AQ44" s="38"/>
    </row>
    <row r="45" spans="1:43" ht="33.75" customHeight="1">
      <c r="A45" s="3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660"/>
      <c r="AD45" s="40"/>
      <c r="AE45" s="40"/>
      <c r="AF45" s="40"/>
      <c r="AG45" s="40"/>
      <c r="AH45" s="40"/>
      <c r="AI45" s="40"/>
      <c r="AJ45" s="40"/>
      <c r="AK45" s="40"/>
      <c r="AL45" s="40"/>
      <c r="AM45" s="40"/>
      <c r="AN45" s="40"/>
      <c r="AO45" s="40"/>
      <c r="AP45" s="40"/>
      <c r="AQ45" s="40"/>
    </row>
    <row r="48" ht="15">
      <c r="AB48" s="482"/>
    </row>
  </sheetData>
  <mergeCells count="19">
    <mergeCell ref="C9:D9"/>
    <mergeCell ref="O8:T8"/>
    <mergeCell ref="U8:Z8"/>
    <mergeCell ref="Y9:Z9"/>
    <mergeCell ref="Q9:R9"/>
    <mergeCell ref="O9:P9"/>
    <mergeCell ref="E9:F9"/>
    <mergeCell ref="AA8:AB9"/>
    <mergeCell ref="W9:X9"/>
    <mergeCell ref="U9:V9"/>
    <mergeCell ref="S9:T9"/>
    <mergeCell ref="B44:AB44"/>
    <mergeCell ref="B8:B10"/>
    <mergeCell ref="C8:H8"/>
    <mergeCell ref="I8:N8"/>
    <mergeCell ref="M9:N9"/>
    <mergeCell ref="K9:L9"/>
    <mergeCell ref="I9:J9"/>
    <mergeCell ref="G9:H9"/>
  </mergeCells>
  <printOptions horizontalCentered="1"/>
  <pageMargins left="0.75" right="0.75" top="0.5" bottom="0.5" header="0.5" footer="0.5"/>
  <pageSetup fitToHeight="0" fitToWidth="1" horizontalDpi="600" verticalDpi="600" orientation="landscape" scale="36" r:id="rId1"/>
  <headerFooter alignWithMargins="0">
    <oddFooter>&amp;C&amp;"Times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K40"/>
  <sheetViews>
    <sheetView showGridLines="0" showOutlineSymbols="0" zoomScale="70" zoomScaleNormal="70" workbookViewId="0" topLeftCell="B1">
      <pane xSplit="1" ySplit="12" topLeftCell="C13" activePane="bottomRight" state="frozen"/>
      <selection pane="topLeft" activeCell="G22" sqref="G22"/>
      <selection pane="topRight" activeCell="G22" sqref="G22"/>
      <selection pane="bottomLeft" activeCell="G22" sqref="G22"/>
      <selection pane="bottomRight" activeCell="G22" sqref="G22"/>
    </sheetView>
  </sheetViews>
  <sheetFormatPr defaultColWidth="8.88671875" defaultRowHeight="15"/>
  <cols>
    <col min="1" max="1" width="3.88671875" style="11" hidden="1" customWidth="1"/>
    <col min="2" max="2" width="56.99609375" style="11" customWidth="1"/>
    <col min="3" max="3" width="8.3359375" style="11" customWidth="1"/>
    <col min="4" max="4" width="9.77734375" style="11" customWidth="1"/>
    <col min="5" max="5" width="8.77734375" style="11" customWidth="1"/>
    <col min="6" max="6" width="9.77734375" style="11" customWidth="1"/>
    <col min="7" max="7" width="9.21484375" style="11" customWidth="1"/>
    <col min="8" max="8" width="10.4453125" style="11" bestFit="1" customWidth="1"/>
    <col min="9" max="9" width="7.77734375" style="11" customWidth="1"/>
    <col min="10" max="10" width="11.77734375" style="11" bestFit="1" customWidth="1"/>
    <col min="11" max="11" width="1.2265625" style="655" customWidth="1"/>
    <col min="12" max="16384" width="9.6640625" style="11" customWidth="1"/>
  </cols>
  <sheetData>
    <row r="1" spans="1:11" ht="25.5">
      <c r="A1" s="41" t="s">
        <v>514</v>
      </c>
      <c r="B1" s="1126" t="s">
        <v>528</v>
      </c>
      <c r="C1" s="916"/>
      <c r="D1" s="916"/>
      <c r="E1" s="916"/>
      <c r="F1" s="916"/>
      <c r="G1" s="916"/>
      <c r="H1" s="916"/>
      <c r="I1" s="916"/>
      <c r="J1" s="916"/>
      <c r="K1" s="654" t="s">
        <v>615</v>
      </c>
    </row>
    <row r="2" spans="1:11" ht="25.5">
      <c r="A2" s="41"/>
      <c r="B2" s="782"/>
      <c r="C2" s="762"/>
      <c r="D2" s="762"/>
      <c r="E2" s="762"/>
      <c r="F2" s="762"/>
      <c r="G2" s="762"/>
      <c r="H2" s="762"/>
      <c r="I2" s="762"/>
      <c r="J2" s="762"/>
      <c r="K2" s="654"/>
    </row>
    <row r="3" spans="1:11" ht="26.25">
      <c r="A3" s="41"/>
      <c r="B3" s="782"/>
      <c r="C3" s="783"/>
      <c r="D3" s="783"/>
      <c r="E3" s="783"/>
      <c r="F3" s="783"/>
      <c r="G3" s="783"/>
      <c r="H3" s="783"/>
      <c r="I3" s="783"/>
      <c r="J3" s="783"/>
      <c r="K3" s="654" t="s">
        <v>615</v>
      </c>
    </row>
    <row r="4" spans="1:11" ht="25.5">
      <c r="A4" s="41"/>
      <c r="B4" s="1125" t="s">
        <v>602</v>
      </c>
      <c r="C4" s="918"/>
      <c r="D4" s="918"/>
      <c r="E4" s="918"/>
      <c r="F4" s="918"/>
      <c r="G4" s="918"/>
      <c r="H4" s="918"/>
      <c r="I4" s="918"/>
      <c r="J4" s="918"/>
      <c r="K4" s="654" t="s">
        <v>615</v>
      </c>
    </row>
    <row r="5" spans="1:11" ht="26.25">
      <c r="A5" s="41"/>
      <c r="B5" s="1124" t="s">
        <v>295</v>
      </c>
      <c r="C5" s="1127"/>
      <c r="D5" s="1127"/>
      <c r="E5" s="1127"/>
      <c r="F5" s="1127"/>
      <c r="G5" s="1127"/>
      <c r="H5" s="1127"/>
      <c r="I5" s="1127"/>
      <c r="J5" s="1128"/>
      <c r="K5" s="654"/>
    </row>
    <row r="6" spans="1:11" ht="26.25">
      <c r="A6" s="12" t="s">
        <v>602</v>
      </c>
      <c r="B6" s="1124" t="str">
        <f>+'B. Summary of Requirements '!A6</f>
        <v>Justice Prisoner and Alien Transportation System</v>
      </c>
      <c r="C6" s="920"/>
      <c r="D6" s="920"/>
      <c r="E6" s="920"/>
      <c r="F6" s="920"/>
      <c r="G6" s="920"/>
      <c r="H6" s="920"/>
      <c r="I6" s="920"/>
      <c r="J6" s="920"/>
      <c r="K6" s="654" t="s">
        <v>615</v>
      </c>
    </row>
    <row r="7" spans="1:11" ht="26.25">
      <c r="A7" s="14" t="e">
        <f>+#REF!</f>
        <v>#REF!</v>
      </c>
      <c r="B7" s="1124" t="str">
        <f>+'B. Summary of Requirements '!A7</f>
        <v>Revolving Fund</v>
      </c>
      <c r="C7" s="918"/>
      <c r="D7" s="918"/>
      <c r="E7" s="918"/>
      <c r="F7" s="918"/>
      <c r="G7" s="918"/>
      <c r="H7" s="918"/>
      <c r="I7" s="918"/>
      <c r="J7" s="918"/>
      <c r="K7" s="654" t="s">
        <v>615</v>
      </c>
    </row>
    <row r="8" spans="1:11" ht="15.75">
      <c r="A8" s="15"/>
      <c r="B8" s="30"/>
      <c r="C8" s="30"/>
      <c r="D8" s="30"/>
      <c r="E8" s="30"/>
      <c r="F8" s="30"/>
      <c r="G8" s="30"/>
      <c r="H8" s="30"/>
      <c r="I8" s="30"/>
      <c r="J8" s="30"/>
      <c r="K8" s="654" t="s">
        <v>615</v>
      </c>
    </row>
    <row r="9" spans="1:11" ht="16.5" thickBot="1">
      <c r="A9" s="28"/>
      <c r="B9" s="28" t="s">
        <v>587</v>
      </c>
      <c r="C9" s="28"/>
      <c r="D9" s="28"/>
      <c r="E9" s="28"/>
      <c r="F9" s="28"/>
      <c r="G9" s="28"/>
      <c r="H9" s="28"/>
      <c r="I9" s="28"/>
      <c r="J9" s="28"/>
      <c r="K9" s="654" t="s">
        <v>615</v>
      </c>
    </row>
    <row r="10" spans="1:11" ht="15.75">
      <c r="A10" s="169"/>
      <c r="B10" s="1136" t="s">
        <v>432</v>
      </c>
      <c r="C10" s="1129" t="s">
        <v>5</v>
      </c>
      <c r="D10" s="1130"/>
      <c r="E10" s="1129" t="s">
        <v>6</v>
      </c>
      <c r="F10" s="1133"/>
      <c r="G10" s="1129" t="s">
        <v>11</v>
      </c>
      <c r="H10" s="1133"/>
      <c r="I10" s="1129" t="s">
        <v>421</v>
      </c>
      <c r="J10" s="1133"/>
      <c r="K10" s="654" t="s">
        <v>615</v>
      </c>
    </row>
    <row r="11" spans="1:11" ht="15.75">
      <c r="A11" s="167"/>
      <c r="B11" s="932"/>
      <c r="C11" s="1131"/>
      <c r="D11" s="1132"/>
      <c r="E11" s="1134"/>
      <c r="F11" s="1135"/>
      <c r="G11" s="1134"/>
      <c r="H11" s="1135"/>
      <c r="I11" s="1134"/>
      <c r="J11" s="1135"/>
      <c r="K11" s="654" t="s">
        <v>615</v>
      </c>
    </row>
    <row r="12" spans="1:11" ht="16.5" thickBot="1">
      <c r="A12" s="170"/>
      <c r="B12" s="1137"/>
      <c r="C12" s="172" t="s">
        <v>586</v>
      </c>
      <c r="D12" s="171" t="s">
        <v>588</v>
      </c>
      <c r="E12" s="172" t="s">
        <v>586</v>
      </c>
      <c r="F12" s="171" t="s">
        <v>588</v>
      </c>
      <c r="G12" s="172" t="s">
        <v>586</v>
      </c>
      <c r="H12" s="171" t="s">
        <v>588</v>
      </c>
      <c r="I12" s="172" t="s">
        <v>586</v>
      </c>
      <c r="J12" s="173" t="s">
        <v>588</v>
      </c>
      <c r="K12" s="654" t="s">
        <v>615</v>
      </c>
    </row>
    <row r="13" spans="1:11" ht="15.75" hidden="1">
      <c r="A13" s="167"/>
      <c r="B13" s="174" t="s">
        <v>433</v>
      </c>
      <c r="C13" s="167"/>
      <c r="D13" s="103"/>
      <c r="E13" s="167"/>
      <c r="F13" s="103"/>
      <c r="G13" s="167"/>
      <c r="H13" s="103"/>
      <c r="I13" s="167">
        <f aca="true" t="shared" si="0" ref="I13:I32">G13-E13</f>
        <v>0</v>
      </c>
      <c r="J13" s="104"/>
      <c r="K13" s="654" t="s">
        <v>615</v>
      </c>
    </row>
    <row r="14" spans="1:11" ht="15.75" hidden="1">
      <c r="A14" s="167"/>
      <c r="B14" s="174" t="s">
        <v>434</v>
      </c>
      <c r="C14" s="167"/>
      <c r="D14" s="103"/>
      <c r="E14" s="167"/>
      <c r="F14" s="103"/>
      <c r="G14" s="167"/>
      <c r="H14" s="103"/>
      <c r="I14" s="167">
        <f t="shared" si="0"/>
        <v>0</v>
      </c>
      <c r="J14" s="104"/>
      <c r="K14" s="654" t="s">
        <v>615</v>
      </c>
    </row>
    <row r="15" spans="1:11" ht="15.75" hidden="1">
      <c r="A15" s="167"/>
      <c r="B15" s="174" t="s">
        <v>435</v>
      </c>
      <c r="C15" s="167"/>
      <c r="D15" s="103"/>
      <c r="E15" s="167"/>
      <c r="F15" s="103"/>
      <c r="G15" s="167"/>
      <c r="H15" s="103"/>
      <c r="I15" s="167">
        <f t="shared" si="0"/>
        <v>0</v>
      </c>
      <c r="J15" s="104"/>
      <c r="K15" s="654" t="s">
        <v>615</v>
      </c>
    </row>
    <row r="16" spans="1:11" ht="15.75" hidden="1">
      <c r="A16" s="167"/>
      <c r="B16" s="174" t="s">
        <v>480</v>
      </c>
      <c r="C16" s="167"/>
      <c r="D16" s="103"/>
      <c r="E16" s="167"/>
      <c r="F16" s="103"/>
      <c r="G16" s="167"/>
      <c r="H16" s="103"/>
      <c r="I16" s="167">
        <f t="shared" si="0"/>
        <v>0</v>
      </c>
      <c r="J16" s="104"/>
      <c r="K16" s="654" t="s">
        <v>615</v>
      </c>
    </row>
    <row r="17" spans="1:11" ht="15.75">
      <c r="A17" s="167"/>
      <c r="B17" s="289" t="s">
        <v>530</v>
      </c>
      <c r="C17" s="605">
        <v>1</v>
      </c>
      <c r="D17" s="606"/>
      <c r="E17" s="798">
        <v>1</v>
      </c>
      <c r="F17" s="606"/>
      <c r="G17" s="798">
        <v>1</v>
      </c>
      <c r="H17" s="606"/>
      <c r="I17" s="605">
        <f t="shared" si="0"/>
        <v>0</v>
      </c>
      <c r="J17" s="607"/>
      <c r="K17" s="654" t="s">
        <v>615</v>
      </c>
    </row>
    <row r="18" spans="1:11" ht="15.75">
      <c r="A18" s="167"/>
      <c r="B18" s="176" t="s">
        <v>415</v>
      </c>
      <c r="C18" s="605">
        <v>5</v>
      </c>
      <c r="D18" s="606"/>
      <c r="E18" s="605">
        <v>5</v>
      </c>
      <c r="F18" s="606"/>
      <c r="G18" s="798">
        <v>5</v>
      </c>
      <c r="H18" s="606"/>
      <c r="I18" s="605">
        <f t="shared" si="0"/>
        <v>0</v>
      </c>
      <c r="J18" s="607"/>
      <c r="K18" s="654" t="s">
        <v>615</v>
      </c>
    </row>
    <row r="19" spans="1:11" ht="15.75">
      <c r="A19" s="167"/>
      <c r="B19" s="176" t="s">
        <v>414</v>
      </c>
      <c r="C19" s="605">
        <v>14</v>
      </c>
      <c r="D19" s="606"/>
      <c r="E19" s="605">
        <v>17</v>
      </c>
      <c r="F19" s="606"/>
      <c r="G19" s="798">
        <v>18</v>
      </c>
      <c r="H19" s="606"/>
      <c r="I19" s="605">
        <f t="shared" si="0"/>
        <v>1</v>
      </c>
      <c r="J19" s="607"/>
      <c r="K19" s="654" t="s">
        <v>615</v>
      </c>
    </row>
    <row r="20" spans="1:11" ht="15.75">
      <c r="A20" s="167"/>
      <c r="B20" s="176" t="s">
        <v>413</v>
      </c>
      <c r="C20" s="605">
        <v>64</v>
      </c>
      <c r="D20" s="606"/>
      <c r="E20" s="605">
        <v>71</v>
      </c>
      <c r="F20" s="606"/>
      <c r="G20" s="605">
        <v>87</v>
      </c>
      <c r="H20" s="606"/>
      <c r="I20" s="605">
        <f t="shared" si="0"/>
        <v>16</v>
      </c>
      <c r="J20" s="607"/>
      <c r="K20" s="654" t="s">
        <v>615</v>
      </c>
    </row>
    <row r="21" spans="1:11" ht="15.75">
      <c r="A21" s="167"/>
      <c r="B21" s="176" t="s">
        <v>412</v>
      </c>
      <c r="C21" s="605">
        <v>25</v>
      </c>
      <c r="D21" s="606"/>
      <c r="E21" s="605">
        <v>30</v>
      </c>
      <c r="F21" s="606"/>
      <c r="G21" s="605">
        <v>33</v>
      </c>
      <c r="H21" s="606"/>
      <c r="I21" s="605">
        <f t="shared" si="0"/>
        <v>3</v>
      </c>
      <c r="J21" s="607"/>
      <c r="K21" s="654" t="s">
        <v>615</v>
      </c>
    </row>
    <row r="22" spans="1:11" ht="15.75">
      <c r="A22" s="167"/>
      <c r="B22" s="176" t="s">
        <v>411</v>
      </c>
      <c r="C22" s="605">
        <v>5</v>
      </c>
      <c r="D22" s="606"/>
      <c r="E22" s="605">
        <v>7</v>
      </c>
      <c r="F22" s="606"/>
      <c r="G22" s="605">
        <v>7</v>
      </c>
      <c r="H22" s="606"/>
      <c r="I22" s="605">
        <f t="shared" si="0"/>
        <v>0</v>
      </c>
      <c r="J22" s="607"/>
      <c r="K22" s="654" t="s">
        <v>615</v>
      </c>
    </row>
    <row r="23" spans="1:11" ht="15.75">
      <c r="A23" s="167"/>
      <c r="B23" s="176" t="s">
        <v>410</v>
      </c>
      <c r="C23" s="605">
        <v>0</v>
      </c>
      <c r="D23" s="606"/>
      <c r="E23" s="605">
        <v>0</v>
      </c>
      <c r="F23" s="606"/>
      <c r="G23" s="605">
        <v>0</v>
      </c>
      <c r="H23" s="606"/>
      <c r="I23" s="605">
        <f t="shared" si="0"/>
        <v>0</v>
      </c>
      <c r="J23" s="607"/>
      <c r="K23" s="654" t="s">
        <v>615</v>
      </c>
    </row>
    <row r="24" spans="1:11" ht="15.75">
      <c r="A24" s="167"/>
      <c r="B24" s="176" t="s">
        <v>409</v>
      </c>
      <c r="C24" s="605">
        <v>26</v>
      </c>
      <c r="D24" s="606"/>
      <c r="E24" s="605">
        <v>29</v>
      </c>
      <c r="F24" s="606"/>
      <c r="G24" s="605">
        <v>29</v>
      </c>
      <c r="H24" s="606"/>
      <c r="I24" s="605">
        <f t="shared" si="0"/>
        <v>0</v>
      </c>
      <c r="J24" s="607"/>
      <c r="K24" s="654" t="s">
        <v>615</v>
      </c>
    </row>
    <row r="25" spans="1:11" ht="15.75">
      <c r="A25" s="167"/>
      <c r="B25" s="176" t="s">
        <v>408</v>
      </c>
      <c r="C25" s="605">
        <v>5</v>
      </c>
      <c r="D25" s="606"/>
      <c r="E25" s="605">
        <v>5</v>
      </c>
      <c r="F25" s="606"/>
      <c r="G25" s="605">
        <v>5</v>
      </c>
      <c r="H25" s="606"/>
      <c r="I25" s="605">
        <f t="shared" si="0"/>
        <v>0</v>
      </c>
      <c r="J25" s="607"/>
      <c r="K25" s="654" t="s">
        <v>615</v>
      </c>
    </row>
    <row r="26" spans="1:11" ht="15.75">
      <c r="A26" s="167"/>
      <c r="B26" s="176" t="s">
        <v>407</v>
      </c>
      <c r="C26" s="605">
        <v>24</v>
      </c>
      <c r="D26" s="606"/>
      <c r="E26" s="605">
        <v>30</v>
      </c>
      <c r="F26" s="606"/>
      <c r="G26" s="605">
        <v>63</v>
      </c>
      <c r="H26" s="606"/>
      <c r="I26" s="605">
        <f t="shared" si="0"/>
        <v>33</v>
      </c>
      <c r="J26" s="607"/>
      <c r="K26" s="654" t="s">
        <v>615</v>
      </c>
    </row>
    <row r="27" spans="1:11" ht="15.75">
      <c r="A27" s="167"/>
      <c r="B27" s="176" t="s">
        <v>406</v>
      </c>
      <c r="C27" s="605">
        <v>0</v>
      </c>
      <c r="D27" s="606"/>
      <c r="E27" s="605">
        <v>0</v>
      </c>
      <c r="F27" s="606"/>
      <c r="G27" s="605">
        <v>0</v>
      </c>
      <c r="H27" s="606"/>
      <c r="I27" s="605">
        <f t="shared" si="0"/>
        <v>0</v>
      </c>
      <c r="J27" s="607"/>
      <c r="K27" s="654" t="s">
        <v>615</v>
      </c>
    </row>
    <row r="28" spans="1:11" ht="15.75">
      <c r="A28" s="167"/>
      <c r="B28" s="176" t="s">
        <v>405</v>
      </c>
      <c r="C28" s="605">
        <v>1</v>
      </c>
      <c r="D28" s="606"/>
      <c r="E28" s="605">
        <v>1</v>
      </c>
      <c r="F28" s="606"/>
      <c r="G28" s="605">
        <v>1</v>
      </c>
      <c r="H28" s="606"/>
      <c r="I28" s="605">
        <f t="shared" si="0"/>
        <v>0</v>
      </c>
      <c r="J28" s="607"/>
      <c r="K28" s="654" t="s">
        <v>615</v>
      </c>
    </row>
    <row r="29" spans="1:11" ht="15.75">
      <c r="A29" s="167"/>
      <c r="B29" s="176" t="s">
        <v>404</v>
      </c>
      <c r="C29" s="605">
        <v>0</v>
      </c>
      <c r="D29" s="606"/>
      <c r="E29" s="605">
        <v>0</v>
      </c>
      <c r="F29" s="606"/>
      <c r="G29" s="605">
        <v>0</v>
      </c>
      <c r="H29" s="606"/>
      <c r="I29" s="605">
        <f t="shared" si="0"/>
        <v>0</v>
      </c>
      <c r="J29" s="607"/>
      <c r="K29" s="654" t="s">
        <v>615</v>
      </c>
    </row>
    <row r="30" spans="1:11" ht="15.75">
      <c r="A30" s="167"/>
      <c r="B30" s="176" t="s">
        <v>403</v>
      </c>
      <c r="C30" s="760">
        <v>0</v>
      </c>
      <c r="D30" s="606"/>
      <c r="E30" s="605">
        <v>0</v>
      </c>
      <c r="F30" s="606"/>
      <c r="G30" s="605">
        <v>0</v>
      </c>
      <c r="H30" s="606"/>
      <c r="I30" s="605">
        <f t="shared" si="0"/>
        <v>0</v>
      </c>
      <c r="J30" s="607"/>
      <c r="K30" s="654" t="s">
        <v>615</v>
      </c>
    </row>
    <row r="31" spans="1:11" ht="15.75">
      <c r="A31" s="167"/>
      <c r="B31" s="176" t="s">
        <v>402</v>
      </c>
      <c r="C31" s="605">
        <v>0</v>
      </c>
      <c r="D31" s="606"/>
      <c r="E31" s="605">
        <v>0</v>
      </c>
      <c r="F31" s="606"/>
      <c r="G31" s="605">
        <v>0</v>
      </c>
      <c r="H31" s="606"/>
      <c r="I31" s="605">
        <f t="shared" si="0"/>
        <v>0</v>
      </c>
      <c r="J31" s="607"/>
      <c r="K31" s="654" t="s">
        <v>615</v>
      </c>
    </row>
    <row r="32" spans="1:11" ht="15.75">
      <c r="A32" s="167"/>
      <c r="B32" s="175" t="s">
        <v>401</v>
      </c>
      <c r="C32" s="608">
        <v>0</v>
      </c>
      <c r="D32" s="609"/>
      <c r="E32" s="608">
        <v>0</v>
      </c>
      <c r="F32" s="609"/>
      <c r="G32" s="608">
        <v>0</v>
      </c>
      <c r="H32" s="609"/>
      <c r="I32" s="608">
        <f t="shared" si="0"/>
        <v>0</v>
      </c>
      <c r="J32" s="610"/>
      <c r="K32" s="654" t="s">
        <v>615</v>
      </c>
    </row>
    <row r="33" spans="1:11" ht="15.75">
      <c r="A33" s="167"/>
      <c r="B33" s="202" t="s">
        <v>455</v>
      </c>
      <c r="C33" s="611">
        <f>SUM(C17:C32)</f>
        <v>170</v>
      </c>
      <c r="D33" s="612"/>
      <c r="E33" s="611">
        <f>SUM(E17:E32)</f>
        <v>196</v>
      </c>
      <c r="F33" s="612"/>
      <c r="G33" s="611">
        <f>SUM(G17:G32)</f>
        <v>249</v>
      </c>
      <c r="H33" s="612"/>
      <c r="I33" s="611">
        <f>SUM(I17:I32)</f>
        <v>53</v>
      </c>
      <c r="J33" s="613"/>
      <c r="K33" s="654" t="s">
        <v>615</v>
      </c>
    </row>
    <row r="34" spans="1:11" ht="15.75">
      <c r="A34" s="167"/>
      <c r="B34" s="203" t="s">
        <v>270</v>
      </c>
      <c r="C34" s="177"/>
      <c r="D34" s="473">
        <v>149922</v>
      </c>
      <c r="E34" s="474"/>
      <c r="F34" s="473">
        <f>D34*1.031</f>
        <v>154569.582</v>
      </c>
      <c r="G34" s="475"/>
      <c r="H34" s="473">
        <f>F34*1.022</f>
        <v>157970.112804</v>
      </c>
      <c r="I34" s="605"/>
      <c r="J34" s="607"/>
      <c r="K34" s="654" t="s">
        <v>615</v>
      </c>
    </row>
    <row r="35" spans="1:11" ht="15.75">
      <c r="A35" s="167"/>
      <c r="B35" s="203" t="s">
        <v>481</v>
      </c>
      <c r="C35" s="178"/>
      <c r="D35" s="473">
        <v>74992</v>
      </c>
      <c r="E35" s="474"/>
      <c r="F35" s="473">
        <f>D35*1.031</f>
        <v>77316.752</v>
      </c>
      <c r="G35" s="475"/>
      <c r="H35" s="473">
        <f>F35*1.022</f>
        <v>79017.720544</v>
      </c>
      <c r="I35" s="605"/>
      <c r="J35" s="607"/>
      <c r="K35" s="654" t="s">
        <v>615</v>
      </c>
    </row>
    <row r="36" spans="1:11" ht="16.5" thickBot="1">
      <c r="A36" s="168"/>
      <c r="B36" s="303" t="s">
        <v>482</v>
      </c>
      <c r="C36" s="304"/>
      <c r="D36" s="614">
        <v>11.2</v>
      </c>
      <c r="E36" s="615"/>
      <c r="F36" s="614">
        <v>11</v>
      </c>
      <c r="G36" s="615"/>
      <c r="H36" s="614">
        <v>10.738955823293173</v>
      </c>
      <c r="I36" s="615"/>
      <c r="J36" s="616"/>
      <c r="K36" s="654" t="s">
        <v>615</v>
      </c>
    </row>
    <row r="37" spans="1:11" ht="15.75">
      <c r="A37" s="28"/>
      <c r="B37" s="1138" t="s">
        <v>346</v>
      </c>
      <c r="C37" s="1051"/>
      <c r="D37" s="1051"/>
      <c r="E37" s="1051"/>
      <c r="F37" s="1051"/>
      <c r="G37" s="1051"/>
      <c r="H37" s="1051"/>
      <c r="I37" s="1051"/>
      <c r="J37" s="1051"/>
      <c r="K37" s="1051"/>
    </row>
    <row r="38" spans="2:10" ht="15.75">
      <c r="B38" s="28"/>
      <c r="C38" s="28"/>
      <c r="D38" s="28"/>
      <c r="E38" s="28"/>
      <c r="F38" s="28"/>
      <c r="G38" s="28"/>
      <c r="H38" s="28"/>
      <c r="I38" s="28"/>
      <c r="J38" s="28"/>
    </row>
    <row r="40" ht="15.75">
      <c r="K40" s="654"/>
    </row>
  </sheetData>
  <mergeCells count="11">
    <mergeCell ref="C10:D11"/>
    <mergeCell ref="E10:F11"/>
    <mergeCell ref="G10:H11"/>
    <mergeCell ref="I10:J11"/>
    <mergeCell ref="B10:B12"/>
    <mergeCell ref="B37:K37"/>
    <mergeCell ref="B7:J7"/>
    <mergeCell ref="B6:J6"/>
    <mergeCell ref="B4:J4"/>
    <mergeCell ref="B1:J1"/>
    <mergeCell ref="B5:J5"/>
  </mergeCells>
  <printOptions horizontalCentered="1"/>
  <pageMargins left="0.5" right="0.5" top="0.75" bottom="0.55" header="0" footer="0"/>
  <pageSetup horizontalDpi="300" verticalDpi="300" orientation="landscape" scale="67"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P78"/>
  <sheetViews>
    <sheetView zoomScale="75" zoomScaleNormal="75" zoomScaleSheetLayoutView="50" workbookViewId="0" topLeftCell="A1">
      <pane xSplit="4" ySplit="10" topLeftCell="E11" activePane="bottomRight" state="frozen"/>
      <selection pane="topLeft" activeCell="G22" sqref="G22"/>
      <selection pane="topRight" activeCell="G22" sqref="G22"/>
      <selection pane="bottomLeft" activeCell="G22" sqref="G22"/>
      <selection pane="bottomRight" activeCell="G22" sqref="G22"/>
    </sheetView>
  </sheetViews>
  <sheetFormatPr defaultColWidth="8.88671875" defaultRowHeight="15"/>
  <cols>
    <col min="1" max="1" width="1.88671875" style="3" customWidth="1"/>
    <col min="2" max="2" width="27.10546875" style="3" customWidth="1"/>
    <col min="3" max="3" width="12.5546875" style="3" customWidth="1"/>
    <col min="4" max="4" width="18.10546875" style="3" customWidth="1"/>
    <col min="5" max="5" width="8.88671875" style="3" customWidth="1"/>
    <col min="6" max="6" width="10.10546875" style="3" customWidth="1"/>
    <col min="7" max="7" width="8.88671875" style="3" customWidth="1"/>
    <col min="8" max="8" width="10.6640625" style="3" customWidth="1"/>
    <col min="9" max="11" width="8.88671875" style="3" customWidth="1"/>
    <col min="12" max="12" width="10.3359375" style="3" customWidth="1"/>
    <col min="13" max="15" width="0" style="3" hidden="1" customWidth="1"/>
    <col min="16" max="16" width="0.9921875" style="653" customWidth="1"/>
    <col min="18" max="16384" width="8.88671875" style="3" customWidth="1"/>
  </cols>
  <sheetData>
    <row r="1" spans="1:16" ht="18.75" customHeight="1">
      <c r="A1" s="873" t="s">
        <v>527</v>
      </c>
      <c r="B1" s="1061"/>
      <c r="C1" s="1061"/>
      <c r="D1" s="1061"/>
      <c r="E1" s="1061"/>
      <c r="F1" s="1061"/>
      <c r="G1" s="1061"/>
      <c r="H1" s="1061"/>
      <c r="I1" s="1061"/>
      <c r="J1" s="1061"/>
      <c r="K1" s="1061"/>
      <c r="L1" s="1062"/>
      <c r="P1" s="652" t="s">
        <v>615</v>
      </c>
    </row>
    <row r="2" spans="1:16" ht="18.75" customHeight="1">
      <c r="A2" s="1163"/>
      <c r="B2" s="1164"/>
      <c r="C2" s="1164"/>
      <c r="D2" s="1164"/>
      <c r="E2" s="1164"/>
      <c r="F2" s="1164"/>
      <c r="G2" s="1164"/>
      <c r="H2" s="1164"/>
      <c r="I2" s="1164"/>
      <c r="J2" s="1164"/>
      <c r="K2" s="1164"/>
      <c r="L2" s="1165"/>
      <c r="P2" s="652" t="s">
        <v>615</v>
      </c>
    </row>
    <row r="3" spans="1:16" ht="25.5">
      <c r="A3" s="1166" t="s">
        <v>494</v>
      </c>
      <c r="B3" s="1167"/>
      <c r="C3" s="1167"/>
      <c r="D3" s="1167"/>
      <c r="E3" s="1167"/>
      <c r="F3" s="1167"/>
      <c r="G3" s="1167"/>
      <c r="H3" s="1167"/>
      <c r="I3" s="1167"/>
      <c r="J3" s="1167"/>
      <c r="K3" s="1167"/>
      <c r="L3" s="1168"/>
      <c r="P3" s="652" t="s">
        <v>615</v>
      </c>
    </row>
    <row r="4" spans="1:16" ht="26.25">
      <c r="A4" s="1151" t="s">
        <v>295</v>
      </c>
      <c r="B4" s="1169"/>
      <c r="C4" s="1169"/>
      <c r="D4" s="1169"/>
      <c r="E4" s="1169"/>
      <c r="F4" s="1169"/>
      <c r="G4" s="1169"/>
      <c r="H4" s="1169"/>
      <c r="I4" s="1169"/>
      <c r="J4" s="1169"/>
      <c r="K4" s="1169"/>
      <c r="L4" s="1170"/>
      <c r="P4" s="652"/>
    </row>
    <row r="5" spans="1:16" ht="26.25">
      <c r="A5" s="1151" t="str">
        <f>+'B. Summary of Requirements '!A6</f>
        <v>Justice Prisoner and Alien Transportation System</v>
      </c>
      <c r="B5" s="1061"/>
      <c r="C5" s="1061"/>
      <c r="D5" s="1061"/>
      <c r="E5" s="1061"/>
      <c r="F5" s="1061"/>
      <c r="G5" s="1061"/>
      <c r="H5" s="1061"/>
      <c r="I5" s="1061"/>
      <c r="J5" s="1061"/>
      <c r="K5" s="1061"/>
      <c r="L5" s="1062"/>
      <c r="P5" s="652" t="s">
        <v>615</v>
      </c>
    </row>
    <row r="6" spans="1:16" ht="26.25">
      <c r="A6" s="1151" t="str">
        <f>+'B. Summary of Requirements '!A7</f>
        <v>Revolving Fund</v>
      </c>
      <c r="B6" s="1061"/>
      <c r="C6" s="1061"/>
      <c r="D6" s="1061"/>
      <c r="E6" s="1061"/>
      <c r="F6" s="1061"/>
      <c r="G6" s="1061"/>
      <c r="H6" s="1061"/>
      <c r="I6" s="1061"/>
      <c r="J6" s="1061"/>
      <c r="K6" s="1061"/>
      <c r="L6" s="1062"/>
      <c r="P6" s="652" t="s">
        <v>615</v>
      </c>
    </row>
    <row r="7" spans="1:16" ht="26.25">
      <c r="A7" s="1151" t="s">
        <v>558</v>
      </c>
      <c r="B7" s="1061"/>
      <c r="C7" s="1061"/>
      <c r="D7" s="1061"/>
      <c r="E7" s="1061"/>
      <c r="F7" s="1061"/>
      <c r="G7" s="1061"/>
      <c r="H7" s="1061"/>
      <c r="I7" s="1061"/>
      <c r="J7" s="1061"/>
      <c r="K7" s="1061"/>
      <c r="L7" s="1062"/>
      <c r="P7" s="652" t="s">
        <v>615</v>
      </c>
    </row>
    <row r="8" spans="1:16" ht="11.25" customHeight="1">
      <c r="A8" s="44"/>
      <c r="B8" s="14"/>
      <c r="C8" s="31"/>
      <c r="D8" s="31"/>
      <c r="E8" s="31"/>
      <c r="F8" s="31"/>
      <c r="G8" s="31"/>
      <c r="H8" s="31"/>
      <c r="I8" s="31"/>
      <c r="J8" s="31"/>
      <c r="K8" s="4"/>
      <c r="L8" s="4"/>
      <c r="P8" s="652" t="s">
        <v>615</v>
      </c>
    </row>
    <row r="9" spans="1:16" ht="44.25" customHeight="1">
      <c r="A9" s="1152" t="s">
        <v>483</v>
      </c>
      <c r="B9" s="1014"/>
      <c r="C9" s="1014"/>
      <c r="D9" s="1015"/>
      <c r="E9" s="1177" t="s">
        <v>5</v>
      </c>
      <c r="F9" s="1178"/>
      <c r="G9" s="1161" t="s">
        <v>6</v>
      </c>
      <c r="H9" s="1162"/>
      <c r="I9" s="1159" t="s">
        <v>11</v>
      </c>
      <c r="J9" s="1160"/>
      <c r="K9" s="1159" t="s">
        <v>421</v>
      </c>
      <c r="L9" s="925"/>
      <c r="M9" s="11"/>
      <c r="P9" s="652" t="s">
        <v>615</v>
      </c>
    </row>
    <row r="10" spans="1:16" ht="25.5" customHeight="1" thickBot="1">
      <c r="A10" s="1054"/>
      <c r="B10" s="1055"/>
      <c r="C10" s="1055"/>
      <c r="D10" s="1056"/>
      <c r="E10" s="162" t="s">
        <v>426</v>
      </c>
      <c r="F10" s="163" t="s">
        <v>588</v>
      </c>
      <c r="G10" s="162" t="s">
        <v>426</v>
      </c>
      <c r="H10" s="163" t="s">
        <v>588</v>
      </c>
      <c r="I10" s="162" t="s">
        <v>426</v>
      </c>
      <c r="J10" s="163" t="s">
        <v>588</v>
      </c>
      <c r="K10" s="162" t="s">
        <v>426</v>
      </c>
      <c r="L10" s="164" t="s">
        <v>588</v>
      </c>
      <c r="M10" s="11"/>
      <c r="P10" s="652" t="s">
        <v>615</v>
      </c>
    </row>
    <row r="11" spans="1:16" ht="15.75">
      <c r="A11" s="1153" t="s">
        <v>261</v>
      </c>
      <c r="B11" s="1154"/>
      <c r="C11" s="1154"/>
      <c r="D11" s="1155"/>
      <c r="E11" s="751">
        <v>170</v>
      </c>
      <c r="F11" s="813">
        <v>10623</v>
      </c>
      <c r="G11" s="751">
        <v>196</v>
      </c>
      <c r="H11" s="813">
        <v>15515</v>
      </c>
      <c r="I11" s="751">
        <v>249</v>
      </c>
      <c r="J11" s="813">
        <v>18357</v>
      </c>
      <c r="K11" s="751">
        <f>I11-G11</f>
        <v>53</v>
      </c>
      <c r="L11" s="814">
        <f>J11-H11</f>
        <v>2842</v>
      </c>
      <c r="M11" s="11"/>
      <c r="P11" s="652" t="s">
        <v>615</v>
      </c>
    </row>
    <row r="12" spans="1:16" ht="15.75">
      <c r="A12" s="1156" t="s">
        <v>454</v>
      </c>
      <c r="B12" s="1157"/>
      <c r="C12" s="1157"/>
      <c r="D12" s="1158"/>
      <c r="E12" s="751">
        <v>0</v>
      </c>
      <c r="F12" s="752">
        <v>0</v>
      </c>
      <c r="G12" s="751">
        <v>0</v>
      </c>
      <c r="H12" s="752">
        <v>0</v>
      </c>
      <c r="I12" s="751">
        <v>0</v>
      </c>
      <c r="J12" s="752">
        <v>0</v>
      </c>
      <c r="K12" s="751">
        <f>I12-G12</f>
        <v>0</v>
      </c>
      <c r="L12" s="753">
        <f>J12-H12</f>
        <v>0</v>
      </c>
      <c r="M12" s="33" t="s">
        <v>424</v>
      </c>
      <c r="N12" s="3" t="s">
        <v>425</v>
      </c>
      <c r="P12" s="652" t="s">
        <v>615</v>
      </c>
    </row>
    <row r="13" spans="1:16" ht="15.75">
      <c r="A13" s="1156" t="s">
        <v>438</v>
      </c>
      <c r="B13" s="1157"/>
      <c r="C13" s="1157"/>
      <c r="D13" s="1158"/>
      <c r="E13" s="751">
        <v>0</v>
      </c>
      <c r="F13" s="752">
        <f aca="true" t="shared" si="0" ref="F13:K13">+F14+F15</f>
        <v>162</v>
      </c>
      <c r="G13" s="751">
        <f t="shared" si="0"/>
        <v>0</v>
      </c>
      <c r="H13" s="752">
        <f t="shared" si="0"/>
        <v>235</v>
      </c>
      <c r="I13" s="751">
        <f t="shared" si="0"/>
        <v>0</v>
      </c>
      <c r="J13" s="752">
        <f>J14+J15</f>
        <v>237</v>
      </c>
      <c r="K13" s="751">
        <f t="shared" si="0"/>
        <v>0</v>
      </c>
      <c r="L13" s="753">
        <f>J13-H13</f>
        <v>2</v>
      </c>
      <c r="M13" s="11">
        <v>93</v>
      </c>
      <c r="P13" s="652" t="s">
        <v>615</v>
      </c>
    </row>
    <row r="14" spans="1:16" ht="15.75">
      <c r="A14" s="1147" t="s">
        <v>19</v>
      </c>
      <c r="B14" s="1149"/>
      <c r="C14" s="1149"/>
      <c r="D14" s="1150"/>
      <c r="E14" s="751">
        <v>0</v>
      </c>
      <c r="F14" s="752">
        <v>94</v>
      </c>
      <c r="G14" s="751">
        <v>0</v>
      </c>
      <c r="H14" s="752">
        <v>165</v>
      </c>
      <c r="I14" s="751">
        <v>0</v>
      </c>
      <c r="J14" s="752">
        <v>165</v>
      </c>
      <c r="K14" s="751">
        <f>I14-G14</f>
        <v>0</v>
      </c>
      <c r="L14" s="753">
        <f>J14-H14</f>
        <v>0</v>
      </c>
      <c r="M14" s="11"/>
      <c r="P14" s="652" t="s">
        <v>615</v>
      </c>
    </row>
    <row r="15" spans="1:16" ht="15.75">
      <c r="A15" s="1147" t="s">
        <v>439</v>
      </c>
      <c r="B15" s="1149"/>
      <c r="C15" s="1149"/>
      <c r="D15" s="1150"/>
      <c r="E15" s="751">
        <v>0</v>
      </c>
      <c r="F15" s="752">
        <v>68</v>
      </c>
      <c r="G15" s="751">
        <v>0</v>
      </c>
      <c r="H15" s="752">
        <v>70</v>
      </c>
      <c r="I15" s="751">
        <v>0</v>
      </c>
      <c r="J15" s="752">
        <v>72</v>
      </c>
      <c r="K15" s="751">
        <f>I15-G15</f>
        <v>0</v>
      </c>
      <c r="L15" s="753">
        <f>J15-H15</f>
        <v>2</v>
      </c>
      <c r="M15" s="11"/>
      <c r="P15" s="652" t="s">
        <v>615</v>
      </c>
    </row>
    <row r="16" spans="1:16" ht="15.75">
      <c r="A16" s="1171" t="s">
        <v>440</v>
      </c>
      <c r="B16" s="1172"/>
      <c r="C16" s="1172"/>
      <c r="D16" s="1173"/>
      <c r="E16" s="754">
        <v>0</v>
      </c>
      <c r="F16" s="755">
        <v>6554</v>
      </c>
      <c r="G16" s="754">
        <v>0</v>
      </c>
      <c r="H16" s="755">
        <v>1789</v>
      </c>
      <c r="I16" s="754">
        <v>0</v>
      </c>
      <c r="J16" s="755">
        <v>1828</v>
      </c>
      <c r="K16" s="754">
        <f>I16-G16</f>
        <v>0</v>
      </c>
      <c r="L16" s="753">
        <f>J16-H16</f>
        <v>39</v>
      </c>
      <c r="M16" s="11"/>
      <c r="P16" s="652" t="s">
        <v>615</v>
      </c>
    </row>
    <row r="17" spans="1:16" ht="15.75">
      <c r="A17" s="1174" t="s">
        <v>262</v>
      </c>
      <c r="B17" s="1175"/>
      <c r="C17" s="1175"/>
      <c r="D17" s="1176"/>
      <c r="E17" s="756">
        <f aca="true" t="shared" si="1" ref="E17:J17">+E11+E12+E13+E16</f>
        <v>170</v>
      </c>
      <c r="F17" s="757">
        <f t="shared" si="1"/>
        <v>17339</v>
      </c>
      <c r="G17" s="756">
        <f t="shared" si="1"/>
        <v>196</v>
      </c>
      <c r="H17" s="757">
        <f t="shared" si="1"/>
        <v>17539</v>
      </c>
      <c r="I17" s="756">
        <f t="shared" si="1"/>
        <v>249</v>
      </c>
      <c r="J17" s="757">
        <f t="shared" si="1"/>
        <v>20422</v>
      </c>
      <c r="K17" s="756">
        <f>SUM(K11:K16)</f>
        <v>53</v>
      </c>
      <c r="L17" s="758">
        <f>L11+L13+L16</f>
        <v>2883</v>
      </c>
      <c r="M17" s="45">
        <f>697+630+957+2333</f>
        <v>4617</v>
      </c>
      <c r="N17" s="3">
        <f>2451-93</f>
        <v>2358</v>
      </c>
      <c r="O17" s="3">
        <f>+H17-J17</f>
        <v>-2883</v>
      </c>
      <c r="P17" s="652" t="s">
        <v>615</v>
      </c>
    </row>
    <row r="18" spans="1:16" ht="15.75">
      <c r="A18" s="1156" t="s">
        <v>484</v>
      </c>
      <c r="B18" s="1157"/>
      <c r="C18" s="1157"/>
      <c r="D18" s="1158"/>
      <c r="E18" s="751"/>
      <c r="F18" s="752"/>
      <c r="G18" s="751"/>
      <c r="H18" s="752"/>
      <c r="I18" s="751"/>
      <c r="J18" s="752"/>
      <c r="K18" s="751"/>
      <c r="L18" s="753"/>
      <c r="M18" s="11"/>
      <c r="P18" s="652" t="s">
        <v>615</v>
      </c>
    </row>
    <row r="19" spans="1:16" ht="15.75">
      <c r="A19" s="1147" t="s">
        <v>441</v>
      </c>
      <c r="B19" s="1145"/>
      <c r="C19" s="1145"/>
      <c r="D19" s="1146"/>
      <c r="E19" s="751"/>
      <c r="F19" s="752">
        <v>3522</v>
      </c>
      <c r="G19" s="751"/>
      <c r="H19" s="752">
        <v>3307</v>
      </c>
      <c r="I19" s="751"/>
      <c r="J19" s="752">
        <v>3407</v>
      </c>
      <c r="K19" s="751"/>
      <c r="L19" s="753">
        <f aca="true" t="shared" si="2" ref="L19:L30">J19-H19</f>
        <v>100</v>
      </c>
      <c r="M19" s="11">
        <v>359</v>
      </c>
      <c r="N19" s="3">
        <f>1171+93</f>
        <v>1264</v>
      </c>
      <c r="O19" s="3">
        <f aca="true" t="shared" si="3" ref="O19:O31">+H19-J19</f>
        <v>-100</v>
      </c>
      <c r="P19" s="652" t="s">
        <v>615</v>
      </c>
    </row>
    <row r="20" spans="1:16" ht="15.75">
      <c r="A20" s="1147" t="s">
        <v>442</v>
      </c>
      <c r="B20" s="1145"/>
      <c r="C20" s="1145"/>
      <c r="D20" s="1146"/>
      <c r="E20" s="751"/>
      <c r="F20" s="752">
        <v>62108</v>
      </c>
      <c r="G20" s="751"/>
      <c r="H20" s="752">
        <v>65522</v>
      </c>
      <c r="I20" s="751"/>
      <c r="J20" s="752">
        <v>66930</v>
      </c>
      <c r="K20" s="751"/>
      <c r="L20" s="753">
        <f t="shared" si="2"/>
        <v>1408</v>
      </c>
      <c r="M20" s="11"/>
      <c r="N20" s="3">
        <v>110</v>
      </c>
      <c r="O20" s="3">
        <f t="shared" si="3"/>
        <v>-1408</v>
      </c>
      <c r="P20" s="652" t="s">
        <v>615</v>
      </c>
    </row>
    <row r="21" spans="1:16" ht="15.75">
      <c r="A21" s="1147" t="s">
        <v>443</v>
      </c>
      <c r="B21" s="1145"/>
      <c r="C21" s="1145"/>
      <c r="D21" s="1146"/>
      <c r="E21" s="751"/>
      <c r="F21" s="752">
        <v>135</v>
      </c>
      <c r="G21" s="751"/>
      <c r="H21" s="752">
        <v>140</v>
      </c>
      <c r="I21" s="751"/>
      <c r="J21" s="752">
        <v>143</v>
      </c>
      <c r="K21" s="751"/>
      <c r="L21" s="753">
        <f t="shared" si="2"/>
        <v>3</v>
      </c>
      <c r="M21" s="11"/>
      <c r="N21" s="3">
        <v>0</v>
      </c>
      <c r="O21" s="3">
        <f t="shared" si="3"/>
        <v>-3</v>
      </c>
      <c r="P21" s="652" t="s">
        <v>615</v>
      </c>
    </row>
    <row r="22" spans="1:16" ht="15.75">
      <c r="A22" s="1147" t="s">
        <v>515</v>
      </c>
      <c r="B22" s="1145"/>
      <c r="C22" s="1145"/>
      <c r="D22" s="1146"/>
      <c r="E22" s="751"/>
      <c r="F22" s="752">
        <v>5588</v>
      </c>
      <c r="G22" s="751"/>
      <c r="H22" s="752">
        <v>960</v>
      </c>
      <c r="I22" s="751"/>
      <c r="J22" s="752">
        <v>973</v>
      </c>
      <c r="K22" s="751"/>
      <c r="L22" s="753">
        <f t="shared" si="2"/>
        <v>13</v>
      </c>
      <c r="M22" s="11">
        <f>4220-576</f>
        <v>3644</v>
      </c>
      <c r="O22" s="3">
        <f t="shared" si="3"/>
        <v>-13</v>
      </c>
      <c r="P22" s="652" t="s">
        <v>615</v>
      </c>
    </row>
    <row r="23" spans="1:16" ht="15.75">
      <c r="A23" s="1147" t="s">
        <v>444</v>
      </c>
      <c r="B23" s="1145"/>
      <c r="C23" s="1145"/>
      <c r="D23" s="1146"/>
      <c r="E23" s="751"/>
      <c r="F23" s="752">
        <v>337</v>
      </c>
      <c r="G23" s="751"/>
      <c r="H23" s="752">
        <v>350</v>
      </c>
      <c r="I23" s="751"/>
      <c r="J23" s="752">
        <v>358</v>
      </c>
      <c r="K23" s="751"/>
      <c r="L23" s="753">
        <f t="shared" si="2"/>
        <v>8</v>
      </c>
      <c r="M23" s="11">
        <v>332</v>
      </c>
      <c r="N23" s="3">
        <v>175</v>
      </c>
      <c r="O23" s="3">
        <f t="shared" si="3"/>
        <v>-8</v>
      </c>
      <c r="P23" s="652" t="s">
        <v>615</v>
      </c>
    </row>
    <row r="24" spans="1:16" ht="15.75">
      <c r="A24" s="1147" t="s">
        <v>445</v>
      </c>
      <c r="B24" s="1145"/>
      <c r="C24" s="1145"/>
      <c r="D24" s="1146"/>
      <c r="E24" s="751"/>
      <c r="F24" s="752">
        <v>2</v>
      </c>
      <c r="G24" s="751"/>
      <c r="H24" s="752">
        <v>2</v>
      </c>
      <c r="I24" s="751"/>
      <c r="J24" s="752">
        <v>2</v>
      </c>
      <c r="K24" s="751"/>
      <c r="L24" s="753">
        <f t="shared" si="2"/>
        <v>0</v>
      </c>
      <c r="M24" s="11"/>
      <c r="O24" s="3">
        <f t="shared" si="3"/>
        <v>0</v>
      </c>
      <c r="P24" s="652" t="s">
        <v>615</v>
      </c>
    </row>
    <row r="25" spans="1:16" ht="15.75">
      <c r="A25" s="1147" t="s">
        <v>446</v>
      </c>
      <c r="B25" s="1145"/>
      <c r="C25" s="1145"/>
      <c r="D25" s="1146"/>
      <c r="E25" s="751"/>
      <c r="F25" s="752">
        <v>3239</v>
      </c>
      <c r="G25" s="751"/>
      <c r="H25" s="752">
        <v>9111</v>
      </c>
      <c r="I25" s="751"/>
      <c r="J25" s="752">
        <v>9215</v>
      </c>
      <c r="K25" s="751"/>
      <c r="L25" s="753">
        <f t="shared" si="2"/>
        <v>104</v>
      </c>
      <c r="M25" s="11"/>
      <c r="N25" s="3">
        <v>14918</v>
      </c>
      <c r="O25" s="3">
        <f t="shared" si="3"/>
        <v>-104</v>
      </c>
      <c r="P25" s="652" t="s">
        <v>615</v>
      </c>
    </row>
    <row r="26" spans="1:16" ht="15.75">
      <c r="A26" s="1147" t="s">
        <v>447</v>
      </c>
      <c r="B26" s="1145"/>
      <c r="C26" s="1145"/>
      <c r="D26" s="1146"/>
      <c r="E26" s="751"/>
      <c r="F26" s="752">
        <v>1193</v>
      </c>
      <c r="G26" s="751"/>
      <c r="H26" s="752">
        <v>1450</v>
      </c>
      <c r="I26" s="751"/>
      <c r="J26" s="752">
        <v>1475</v>
      </c>
      <c r="K26" s="751"/>
      <c r="L26" s="753">
        <f t="shared" si="2"/>
        <v>25</v>
      </c>
      <c r="M26" s="11">
        <v>276</v>
      </c>
      <c r="N26" s="3">
        <v>14853</v>
      </c>
      <c r="O26" s="3">
        <f t="shared" si="3"/>
        <v>-25</v>
      </c>
      <c r="P26" s="652" t="s">
        <v>615</v>
      </c>
    </row>
    <row r="27" spans="1:16" ht="15.75">
      <c r="A27" s="1148" t="s">
        <v>606</v>
      </c>
      <c r="B27" s="1149"/>
      <c r="C27" s="1149"/>
      <c r="D27" s="1150"/>
      <c r="E27" s="751"/>
      <c r="F27" s="752">
        <v>3638</v>
      </c>
      <c r="G27" s="751"/>
      <c r="H27" s="752">
        <v>4050</v>
      </c>
      <c r="I27" s="751"/>
      <c r="J27" s="752">
        <v>4122</v>
      </c>
      <c r="K27" s="751"/>
      <c r="L27" s="753">
        <f t="shared" si="2"/>
        <v>72</v>
      </c>
      <c r="M27" s="11"/>
      <c r="N27" s="3">
        <v>135</v>
      </c>
      <c r="O27" s="3">
        <f t="shared" si="3"/>
        <v>-72</v>
      </c>
      <c r="P27" s="652" t="s">
        <v>615</v>
      </c>
    </row>
    <row r="28" spans="1:16" ht="15.75">
      <c r="A28" s="1147" t="s">
        <v>537</v>
      </c>
      <c r="B28" s="1145"/>
      <c r="C28" s="1145"/>
      <c r="D28" s="1146"/>
      <c r="E28" s="751"/>
      <c r="F28" s="752">
        <v>32</v>
      </c>
      <c r="G28" s="751"/>
      <c r="H28" s="752">
        <v>35</v>
      </c>
      <c r="I28" s="751"/>
      <c r="J28" s="752">
        <v>36</v>
      </c>
      <c r="K28" s="751"/>
      <c r="L28" s="753">
        <f t="shared" si="2"/>
        <v>1</v>
      </c>
      <c r="M28" s="11"/>
      <c r="N28" s="3">
        <v>10</v>
      </c>
      <c r="O28" s="3">
        <f t="shared" si="3"/>
        <v>-1</v>
      </c>
      <c r="P28" s="652" t="s">
        <v>615</v>
      </c>
    </row>
    <row r="29" spans="1:16" ht="15.75">
      <c r="A29" s="1147" t="s">
        <v>448</v>
      </c>
      <c r="B29" s="1145"/>
      <c r="C29" s="1145"/>
      <c r="D29" s="1146"/>
      <c r="E29" s="751"/>
      <c r="F29" s="752">
        <v>35688</v>
      </c>
      <c r="G29" s="751"/>
      <c r="H29" s="752">
        <v>51639</v>
      </c>
      <c r="I29" s="751"/>
      <c r="J29" s="752">
        <v>52039</v>
      </c>
      <c r="K29" s="751"/>
      <c r="L29" s="753">
        <f t="shared" si="2"/>
        <v>400</v>
      </c>
      <c r="M29" s="11"/>
      <c r="N29" s="3">
        <v>85</v>
      </c>
      <c r="O29" s="3">
        <f t="shared" si="3"/>
        <v>-400</v>
      </c>
      <c r="P29" s="652" t="s">
        <v>615</v>
      </c>
    </row>
    <row r="30" spans="1:16" ht="15.75">
      <c r="A30" s="1147" t="s">
        <v>449</v>
      </c>
      <c r="B30" s="1145"/>
      <c r="C30" s="1145"/>
      <c r="D30" s="1146"/>
      <c r="E30" s="751"/>
      <c r="F30" s="752">
        <v>593</v>
      </c>
      <c r="G30" s="751"/>
      <c r="H30" s="752">
        <v>275</v>
      </c>
      <c r="I30" s="751"/>
      <c r="J30" s="752">
        <v>300</v>
      </c>
      <c r="K30" s="751"/>
      <c r="L30" s="753">
        <f t="shared" si="2"/>
        <v>25</v>
      </c>
      <c r="M30" s="11"/>
      <c r="N30" s="3">
        <v>37758</v>
      </c>
      <c r="O30" s="3">
        <f t="shared" si="3"/>
        <v>-25</v>
      </c>
      <c r="P30" s="652" t="s">
        <v>615</v>
      </c>
    </row>
    <row r="31" spans="1:16" ht="15.75">
      <c r="A31" s="1142" t="s">
        <v>450</v>
      </c>
      <c r="B31" s="1143"/>
      <c r="C31" s="1143"/>
      <c r="D31" s="1012"/>
      <c r="E31" s="619"/>
      <c r="F31" s="201">
        <f>SUM(F17:F30)</f>
        <v>133414</v>
      </c>
      <c r="G31" s="619"/>
      <c r="H31" s="201">
        <f>SUM(H17:H30)</f>
        <v>154380</v>
      </c>
      <c r="I31" s="619"/>
      <c r="J31" s="201">
        <f>SUM(J17:J30)</f>
        <v>159422</v>
      </c>
      <c r="K31" s="619"/>
      <c r="L31" s="200">
        <f>SUM(L17:L30)</f>
        <v>5042</v>
      </c>
      <c r="M31" s="11">
        <f>SUM(M13:M30)</f>
        <v>9321</v>
      </c>
      <c r="N31" s="3">
        <f>SUM(N17:N30)</f>
        <v>71666</v>
      </c>
      <c r="O31" s="3">
        <f t="shared" si="3"/>
        <v>-5042</v>
      </c>
      <c r="P31" s="652" t="s">
        <v>615</v>
      </c>
    </row>
    <row r="32" spans="1:16" ht="16.5" customHeight="1">
      <c r="A32" s="1144" t="s">
        <v>451</v>
      </c>
      <c r="B32" s="1145"/>
      <c r="C32" s="1145"/>
      <c r="D32" s="1146"/>
      <c r="E32" s="617"/>
      <c r="F32" s="785">
        <v>-31702</v>
      </c>
      <c r="G32" s="617"/>
      <c r="H32" s="785">
        <f>-F33</f>
        <v>-4369</v>
      </c>
      <c r="I32" s="793"/>
      <c r="J32" s="785">
        <f>-H33</f>
        <v>-26000</v>
      </c>
      <c r="K32" s="617"/>
      <c r="L32" s="618"/>
      <c r="M32" s="11"/>
      <c r="P32" s="652" t="s">
        <v>615</v>
      </c>
    </row>
    <row r="33" spans="1:16" ht="15.75">
      <c r="A33" s="1144" t="s">
        <v>452</v>
      </c>
      <c r="B33" s="1145"/>
      <c r="C33" s="1145"/>
      <c r="D33" s="1146"/>
      <c r="E33" s="617"/>
      <c r="F33" s="785">
        <v>4369</v>
      </c>
      <c r="G33" s="617"/>
      <c r="H33" s="785">
        <v>26000</v>
      </c>
      <c r="I33" s="793"/>
      <c r="J33" s="785"/>
      <c r="K33" s="617"/>
      <c r="L33" s="618"/>
      <c r="M33" s="11"/>
      <c r="P33" s="652" t="s">
        <v>615</v>
      </c>
    </row>
    <row r="34" spans="1:16" ht="15.75">
      <c r="A34" s="1144" t="s">
        <v>453</v>
      </c>
      <c r="B34" s="1145"/>
      <c r="C34" s="1145"/>
      <c r="D34" s="1146"/>
      <c r="E34" s="617"/>
      <c r="F34" s="785">
        <v>8997</v>
      </c>
      <c r="G34" s="617"/>
      <c r="H34" s="785">
        <v>0</v>
      </c>
      <c r="I34" s="793"/>
      <c r="J34" s="785">
        <v>0</v>
      </c>
      <c r="K34" s="617"/>
      <c r="L34" s="618"/>
      <c r="M34" s="11"/>
      <c r="P34" s="652" t="s">
        <v>615</v>
      </c>
    </row>
    <row r="35" spans="1:16" ht="16.5" thickBot="1">
      <c r="A35" s="1139" t="s">
        <v>20</v>
      </c>
      <c r="B35" s="1140"/>
      <c r="C35" s="1140"/>
      <c r="D35" s="1141"/>
      <c r="E35" s="697"/>
      <c r="F35" s="815">
        <f>F31-F32+F33-F34</f>
        <v>160488</v>
      </c>
      <c r="G35" s="759"/>
      <c r="H35" s="815">
        <f>H31-H32+H33-H34</f>
        <v>184749</v>
      </c>
      <c r="I35" s="759"/>
      <c r="J35" s="815">
        <f>J31-J32+J33-J34</f>
        <v>185422</v>
      </c>
      <c r="K35" s="697"/>
      <c r="L35" s="698"/>
      <c r="M35" s="11"/>
      <c r="P35" s="652" t="s">
        <v>615</v>
      </c>
    </row>
    <row r="36" spans="1:16" ht="15.75">
      <c r="A36" s="332"/>
      <c r="B36" s="471"/>
      <c r="C36" s="314"/>
      <c r="D36" s="472"/>
      <c r="E36" s="314"/>
      <c r="F36" s="314"/>
      <c r="G36" s="314"/>
      <c r="H36" s="314"/>
      <c r="I36" s="314"/>
      <c r="J36" s="314"/>
      <c r="K36" s="314"/>
      <c r="L36" s="314"/>
      <c r="M36" s="11"/>
      <c r="P36" s="652" t="s">
        <v>615</v>
      </c>
    </row>
    <row r="37" spans="1:16" ht="15.75">
      <c r="A37" s="1179" t="s">
        <v>346</v>
      </c>
      <c r="B37" s="1051"/>
      <c r="C37" s="1051"/>
      <c r="D37" s="1051"/>
      <c r="E37" s="1051"/>
      <c r="F37" s="1051"/>
      <c r="G37" s="1051"/>
      <c r="H37" s="1051"/>
      <c r="I37" s="1051"/>
      <c r="J37" s="1051"/>
      <c r="K37" s="1051"/>
      <c r="L37" s="1051"/>
      <c r="M37" s="1051"/>
      <c r="N37" s="1051"/>
      <c r="O37" s="1051"/>
      <c r="P37" s="1052"/>
    </row>
    <row r="38" spans="1:13" ht="9" customHeight="1">
      <c r="A38" s="196"/>
      <c r="B38" s="193"/>
      <c r="C38" s="195"/>
      <c r="D38" s="195"/>
      <c r="E38" s="195"/>
      <c r="F38" s="195"/>
      <c r="G38" s="195"/>
      <c r="H38" s="195"/>
      <c r="I38" s="195"/>
      <c r="J38" s="195"/>
      <c r="K38" s="315"/>
      <c r="L38" s="315"/>
      <c r="M38" s="11"/>
    </row>
    <row r="39" spans="1:13" ht="22.5" customHeight="1" hidden="1">
      <c r="A39" s="196"/>
      <c r="B39" s="1180" t="s">
        <v>486</v>
      </c>
      <c r="C39" s="1181"/>
      <c r="D39" s="1181"/>
      <c r="E39" s="1181"/>
      <c r="F39" s="1181"/>
      <c r="G39" s="1181"/>
      <c r="H39" s="1181"/>
      <c r="I39" s="1181"/>
      <c r="J39" s="1181"/>
      <c r="K39" s="1181"/>
      <c r="L39" s="1181"/>
      <c r="M39" s="11"/>
    </row>
    <row r="40" spans="1:13" ht="15.75" hidden="1">
      <c r="A40" s="196"/>
      <c r="B40" s="196"/>
      <c r="C40" s="196"/>
      <c r="D40" s="196"/>
      <c r="E40" s="196"/>
      <c r="F40" s="196"/>
      <c r="G40" s="196"/>
      <c r="H40" s="196"/>
      <c r="I40" s="196"/>
      <c r="J40" s="196"/>
      <c r="K40" s="197"/>
      <c r="L40" s="198"/>
      <c r="M40" s="11"/>
    </row>
    <row r="41" spans="1:13" ht="18.75" hidden="1">
      <c r="A41" s="196"/>
      <c r="B41" s="194" t="s">
        <v>485</v>
      </c>
      <c r="C41" s="196"/>
      <c r="D41" s="196"/>
      <c r="E41" s="196"/>
      <c r="F41" s="196"/>
      <c r="G41" s="196"/>
      <c r="H41" s="196"/>
      <c r="I41" s="196"/>
      <c r="J41" s="196"/>
      <c r="K41" s="198"/>
      <c r="L41" s="198"/>
      <c r="M41" s="11"/>
    </row>
    <row r="42" spans="1:13" ht="15.75" hidden="1">
      <c r="A42" s="196"/>
      <c r="B42" s="196"/>
      <c r="C42" s="196"/>
      <c r="D42" s="196"/>
      <c r="E42" s="196"/>
      <c r="F42" s="196"/>
      <c r="G42" s="196"/>
      <c r="H42" s="196"/>
      <c r="I42" s="196"/>
      <c r="J42" s="196"/>
      <c r="K42" s="198"/>
      <c r="L42" s="198"/>
      <c r="M42" s="11"/>
    </row>
    <row r="43" spans="1:13" ht="65.25" customHeight="1" hidden="1">
      <c r="A43" s="196"/>
      <c r="B43" s="1180" t="s">
        <v>487</v>
      </c>
      <c r="C43" s="1181"/>
      <c r="D43" s="1181"/>
      <c r="E43" s="1181"/>
      <c r="F43" s="1181"/>
      <c r="G43" s="1181"/>
      <c r="H43" s="1181"/>
      <c r="I43" s="1181"/>
      <c r="J43" s="1181"/>
      <c r="K43" s="1181"/>
      <c r="L43" s="1181"/>
      <c r="M43" s="11"/>
    </row>
    <row r="44" spans="2:13" ht="15.75">
      <c r="B44" s="108"/>
      <c r="K44" s="28"/>
      <c r="L44" s="28"/>
      <c r="M44" s="11"/>
    </row>
    <row r="45" spans="11:13" ht="15.75">
      <c r="K45" s="28"/>
      <c r="L45" s="484"/>
      <c r="M45" s="11"/>
    </row>
    <row r="46" spans="11:13" ht="15.75">
      <c r="K46" s="28"/>
      <c r="L46" s="28"/>
      <c r="M46" s="11"/>
    </row>
    <row r="47" spans="11:13" ht="15.75">
      <c r="K47" s="28"/>
      <c r="L47" s="28"/>
      <c r="M47" s="11"/>
    </row>
    <row r="48" spans="11:13" ht="15.75">
      <c r="K48" s="28"/>
      <c r="L48" s="28"/>
      <c r="M48" s="11"/>
    </row>
    <row r="49" spans="11:13" ht="15.75">
      <c r="K49" s="28"/>
      <c r="L49" s="28"/>
      <c r="M49" s="11"/>
    </row>
    <row r="50" spans="11:13" ht="15.75">
      <c r="K50" s="28"/>
      <c r="L50" s="28"/>
      <c r="M50" s="11"/>
    </row>
    <row r="51" spans="11:13" ht="15.75">
      <c r="K51" s="28"/>
      <c r="L51" s="28"/>
      <c r="M51" s="11"/>
    </row>
    <row r="52" spans="11:13" ht="15.75">
      <c r="K52" s="28"/>
      <c r="L52" s="28"/>
      <c r="M52" s="11"/>
    </row>
    <row r="53" spans="11:13" ht="15.75">
      <c r="K53" s="28"/>
      <c r="L53" s="28"/>
      <c r="M53" s="11"/>
    </row>
    <row r="54" spans="11:13" ht="15.75">
      <c r="K54" s="28"/>
      <c r="L54" s="28"/>
      <c r="M54" s="11"/>
    </row>
    <row r="55" spans="11:13" ht="15.75">
      <c r="K55" s="28"/>
      <c r="L55" s="28"/>
      <c r="M55" s="11"/>
    </row>
    <row r="56" spans="11:13" ht="15.75">
      <c r="K56" s="28"/>
      <c r="L56" s="29"/>
      <c r="M56" s="11"/>
    </row>
    <row r="57" spans="11:13" ht="15.75">
      <c r="K57" s="28"/>
      <c r="L57" s="29"/>
      <c r="M57" s="11"/>
    </row>
    <row r="58" spans="11:13" ht="15.75">
      <c r="K58" s="28"/>
      <c r="L58" s="28"/>
      <c r="M58" s="11"/>
    </row>
    <row r="59" spans="11:13" ht="15.75">
      <c r="K59" s="28"/>
      <c r="L59" s="28"/>
      <c r="M59" s="11"/>
    </row>
    <row r="60" spans="11:13" ht="15.75">
      <c r="K60" s="28"/>
      <c r="L60" s="28"/>
      <c r="M60" s="11"/>
    </row>
    <row r="61" spans="11:13" ht="15.75">
      <c r="K61" s="28"/>
      <c r="L61" s="28"/>
      <c r="M61" s="11"/>
    </row>
    <row r="62" spans="11:13" ht="15.75">
      <c r="K62" s="28"/>
      <c r="L62" s="28"/>
      <c r="M62" s="11"/>
    </row>
    <row r="63" spans="11:13" ht="15.75">
      <c r="K63" s="28"/>
      <c r="L63" s="28"/>
      <c r="M63" s="11"/>
    </row>
    <row r="64" spans="11:13" ht="15.75">
      <c r="K64" s="28"/>
      <c r="L64" s="28"/>
      <c r="M64" s="11"/>
    </row>
    <row r="65" spans="11:13" ht="15.75">
      <c r="K65" s="28"/>
      <c r="L65" s="28"/>
      <c r="M65" s="11"/>
    </row>
    <row r="66" spans="11:13" ht="15.75">
      <c r="K66" s="28"/>
      <c r="L66" s="28"/>
      <c r="M66" s="11"/>
    </row>
    <row r="67" spans="11:13" ht="15.75">
      <c r="K67" s="28"/>
      <c r="L67" s="28"/>
      <c r="M67" s="11"/>
    </row>
    <row r="68" spans="11:13" ht="15.75">
      <c r="K68" s="28"/>
      <c r="L68" s="28"/>
      <c r="M68" s="11"/>
    </row>
    <row r="69" spans="11:13" ht="15.75">
      <c r="K69" s="28"/>
      <c r="L69" s="28"/>
      <c r="M69" s="11"/>
    </row>
    <row r="70" spans="11:13" ht="15.75">
      <c r="K70" s="28"/>
      <c r="L70" s="28"/>
      <c r="M70" s="11"/>
    </row>
    <row r="71" spans="11:13" ht="15.75">
      <c r="K71" s="32"/>
      <c r="L71" s="28"/>
      <c r="M71" s="11"/>
    </row>
    <row r="72" spans="11:13" ht="15.75">
      <c r="K72" s="11"/>
      <c r="L72" s="11"/>
      <c r="M72" s="11"/>
    </row>
    <row r="73" spans="11:13" ht="15.75">
      <c r="K73" s="10"/>
      <c r="L73" s="10"/>
      <c r="M73" s="11"/>
    </row>
    <row r="74" spans="11:13" ht="15.75">
      <c r="K74" s="10"/>
      <c r="L74" s="10"/>
      <c r="M74" s="11"/>
    </row>
    <row r="75" spans="11:13" ht="15.75">
      <c r="K75" s="10"/>
      <c r="L75" s="10"/>
      <c r="M75" s="11"/>
    </row>
    <row r="76" spans="11:13" ht="15.75">
      <c r="K76" s="10"/>
      <c r="L76" s="10"/>
      <c r="M76" s="11"/>
    </row>
    <row r="77" ht="15.75">
      <c r="M77" s="11"/>
    </row>
    <row r="78" ht="15.75">
      <c r="M78" s="11"/>
    </row>
  </sheetData>
  <mergeCells count="40">
    <mergeCell ref="B39:L39"/>
    <mergeCell ref="B43:L43"/>
    <mergeCell ref="A17:D17"/>
    <mergeCell ref="E9:F9"/>
    <mergeCell ref="A21:D21"/>
    <mergeCell ref="A22:D22"/>
    <mergeCell ref="A37:P37"/>
    <mergeCell ref="A23:D23"/>
    <mergeCell ref="A24:D24"/>
    <mergeCell ref="A25:D25"/>
    <mergeCell ref="A18:D18"/>
    <mergeCell ref="A13:D13"/>
    <mergeCell ref="A14:D14"/>
    <mergeCell ref="A15:D15"/>
    <mergeCell ref="A16:D16"/>
    <mergeCell ref="A1:L1"/>
    <mergeCell ref="A2:L2"/>
    <mergeCell ref="A3:L3"/>
    <mergeCell ref="A5:L5"/>
    <mergeCell ref="A4:L4"/>
    <mergeCell ref="A6:L6"/>
    <mergeCell ref="A9:D10"/>
    <mergeCell ref="A11:D11"/>
    <mergeCell ref="A12:D12"/>
    <mergeCell ref="A7:L7"/>
    <mergeCell ref="K9:L9"/>
    <mergeCell ref="I9:J9"/>
    <mergeCell ref="G9:H9"/>
    <mergeCell ref="A28:D28"/>
    <mergeCell ref="A29:D29"/>
    <mergeCell ref="A30:D30"/>
    <mergeCell ref="A19:D19"/>
    <mergeCell ref="A26:D26"/>
    <mergeCell ref="A27:D27"/>
    <mergeCell ref="A20:D20"/>
    <mergeCell ref="A35:D35"/>
    <mergeCell ref="A31:D31"/>
    <mergeCell ref="A32:D32"/>
    <mergeCell ref="A33:D33"/>
    <mergeCell ref="A34:D34"/>
  </mergeCells>
  <printOptions horizontalCentered="1"/>
  <pageMargins left="0.5" right="0.5" top="0.75" bottom="0.25" header="0.5" footer="0.5"/>
  <pageSetup horizontalDpi="600" verticalDpi="600" orientation="landscape" scale="70" r:id="rId1"/>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codeName="Sheet18"/>
  <dimension ref="A1:H4"/>
  <sheetViews>
    <sheetView workbookViewId="0" topLeftCell="A1">
      <selection activeCell="G22" sqref="G22"/>
    </sheetView>
  </sheetViews>
  <sheetFormatPr defaultColWidth="8.88671875" defaultRowHeight="15"/>
  <cols>
    <col min="8" max="8" width="0.55078125" style="430" customWidth="1"/>
  </cols>
  <sheetData>
    <row r="1" spans="1:8" ht="15.75">
      <c r="A1" s="339" t="s">
        <v>526</v>
      </c>
      <c r="H1" s="651" t="s">
        <v>615</v>
      </c>
    </row>
    <row r="2" spans="1:8" ht="15.75">
      <c r="A2" s="338"/>
      <c r="H2" s="651" t="s">
        <v>615</v>
      </c>
    </row>
    <row r="3" spans="1:8" ht="15.75">
      <c r="A3" s="338" t="s">
        <v>183</v>
      </c>
      <c r="H3" s="651" t="s">
        <v>615</v>
      </c>
    </row>
    <row r="4" ht="15">
      <c r="D4" s="482" t="s">
        <v>346</v>
      </c>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9"/>
  <dimension ref="A1:R81"/>
  <sheetViews>
    <sheetView zoomScaleSheetLayoutView="75" workbookViewId="0" topLeftCell="A1">
      <selection activeCell="G22" sqref="G22"/>
    </sheetView>
  </sheetViews>
  <sheetFormatPr defaultColWidth="8.88671875" defaultRowHeight="15"/>
  <cols>
    <col min="1" max="1" width="10.6640625" style="390" customWidth="1"/>
    <col min="2" max="2" width="37.88671875" style="354" customWidth="1"/>
    <col min="3" max="10" width="9.88671875" style="359" customWidth="1"/>
    <col min="11" max="11" width="0.88671875" style="648" customWidth="1"/>
    <col min="12" max="16384" width="8.88671875" style="354" customWidth="1"/>
  </cols>
  <sheetData>
    <row r="1" spans="1:11" ht="15.75">
      <c r="A1" s="1186" t="s">
        <v>525</v>
      </c>
      <c r="B1" s="1187"/>
      <c r="C1" s="1187"/>
      <c r="D1" s="1187"/>
      <c r="E1" s="1187"/>
      <c r="F1" s="1187"/>
      <c r="G1" s="1187"/>
      <c r="H1" s="1187"/>
      <c r="I1" s="1187"/>
      <c r="J1" s="1187"/>
      <c r="K1" s="646" t="s">
        <v>615</v>
      </c>
    </row>
    <row r="2" spans="1:11" ht="15.75">
      <c r="A2" s="355"/>
      <c r="B2" s="352"/>
      <c r="C2" s="353"/>
      <c r="D2" s="353"/>
      <c r="E2" s="353"/>
      <c r="F2" s="353"/>
      <c r="G2" s="353"/>
      <c r="H2" s="353"/>
      <c r="I2" s="353"/>
      <c r="J2" s="353"/>
      <c r="K2" s="646" t="s">
        <v>615</v>
      </c>
    </row>
    <row r="3" spans="1:11" ht="15.75">
      <c r="A3" s="1188" t="s">
        <v>381</v>
      </c>
      <c r="B3" s="1189"/>
      <c r="C3" s="1189"/>
      <c r="D3" s="1189"/>
      <c r="E3" s="1189"/>
      <c r="F3" s="1189"/>
      <c r="G3" s="1189"/>
      <c r="H3" s="1189"/>
      <c r="I3" s="1189"/>
      <c r="J3" s="1189"/>
      <c r="K3" s="646" t="s">
        <v>615</v>
      </c>
    </row>
    <row r="4" spans="1:11" ht="15.75">
      <c r="A4" s="1188" t="str">
        <f>+'B. Summary of Requirements '!A7</f>
        <v>Revolving Fund</v>
      </c>
      <c r="B4" s="922"/>
      <c r="C4" s="922"/>
      <c r="D4" s="922"/>
      <c r="E4" s="922"/>
      <c r="F4" s="922"/>
      <c r="G4" s="922"/>
      <c r="H4" s="922"/>
      <c r="I4" s="922"/>
      <c r="J4" s="922"/>
      <c r="K4" s="646" t="s">
        <v>615</v>
      </c>
    </row>
    <row r="5" spans="1:11" ht="15.75">
      <c r="A5" s="1190" t="str">
        <f>+'B. Summary of Requirements '!A8</f>
        <v>(Dollars in Thousands)</v>
      </c>
      <c r="B5" s="1189"/>
      <c r="C5" s="1189"/>
      <c r="D5" s="1189"/>
      <c r="E5" s="1189"/>
      <c r="F5" s="1189"/>
      <c r="G5" s="1189"/>
      <c r="H5" s="1189"/>
      <c r="I5" s="1189"/>
      <c r="J5" s="1189"/>
      <c r="K5" s="646" t="s">
        <v>615</v>
      </c>
    </row>
    <row r="6" spans="1:11" ht="15.75">
      <c r="A6" s="353"/>
      <c r="B6" s="353"/>
      <c r="C6" s="353"/>
      <c r="D6" s="353"/>
      <c r="E6" s="353"/>
      <c r="F6" s="353"/>
      <c r="G6" s="353"/>
      <c r="H6" s="353"/>
      <c r="I6" s="353"/>
      <c r="J6" s="353"/>
      <c r="K6" s="646" t="s">
        <v>615</v>
      </c>
    </row>
    <row r="7" spans="1:11" ht="12.75">
      <c r="A7" s="358"/>
      <c r="E7" s="358"/>
      <c r="K7" s="646" t="s">
        <v>615</v>
      </c>
    </row>
    <row r="8" spans="1:11" ht="12.75">
      <c r="A8" s="360" t="s">
        <v>58</v>
      </c>
      <c r="E8" s="358"/>
      <c r="K8" s="646" t="s">
        <v>615</v>
      </c>
    </row>
    <row r="9" spans="1:11" ht="12.75">
      <c r="A9" s="360" t="s">
        <v>59</v>
      </c>
      <c r="B9" s="361" t="s">
        <v>60</v>
      </c>
      <c r="K9" s="646" t="s">
        <v>615</v>
      </c>
    </row>
    <row r="10" spans="1:11" ht="12.75">
      <c r="A10" s="360" t="s">
        <v>61</v>
      </c>
      <c r="B10" s="361" t="s">
        <v>62</v>
      </c>
      <c r="K10" s="646" t="s">
        <v>615</v>
      </c>
    </row>
    <row r="11" spans="1:11" ht="12.75">
      <c r="A11" s="354"/>
      <c r="K11" s="646" t="s">
        <v>615</v>
      </c>
    </row>
    <row r="12" spans="1:11" ht="12.75">
      <c r="A12" s="1195" t="s">
        <v>264</v>
      </c>
      <c r="B12" s="1196"/>
      <c r="C12" s="1199" t="s">
        <v>280</v>
      </c>
      <c r="D12" s="1193" t="s">
        <v>282</v>
      </c>
      <c r="E12" s="1193" t="s">
        <v>63</v>
      </c>
      <c r="F12" s="1193" t="s">
        <v>64</v>
      </c>
      <c r="G12" s="1193" t="s">
        <v>279</v>
      </c>
      <c r="H12" s="1193" t="s">
        <v>283</v>
      </c>
      <c r="I12" s="1193" t="s">
        <v>63</v>
      </c>
      <c r="J12" s="1201" t="s">
        <v>616</v>
      </c>
      <c r="K12" s="646" t="s">
        <v>615</v>
      </c>
    </row>
    <row r="13" spans="1:11" ht="12.75">
      <c r="A13" s="1197"/>
      <c r="B13" s="1198"/>
      <c r="C13" s="1200"/>
      <c r="D13" s="1194"/>
      <c r="E13" s="1194"/>
      <c r="F13" s="1194"/>
      <c r="G13" s="1194"/>
      <c r="H13" s="1194"/>
      <c r="I13" s="1194"/>
      <c r="J13" s="1202"/>
      <c r="K13" s="646" t="s">
        <v>615</v>
      </c>
    </row>
    <row r="14" spans="1:11" ht="15">
      <c r="A14" s="1184" t="s">
        <v>67</v>
      </c>
      <c r="B14" s="1185"/>
      <c r="C14" s="620"/>
      <c r="D14" s="620"/>
      <c r="E14" s="620"/>
      <c r="F14" s="620"/>
      <c r="G14" s="620"/>
      <c r="H14" s="620"/>
      <c r="I14" s="620"/>
      <c r="J14" s="621"/>
      <c r="K14" s="646" t="s">
        <v>615</v>
      </c>
    </row>
    <row r="15" spans="1:11" ht="12.75">
      <c r="A15" s="370" t="s">
        <v>68</v>
      </c>
      <c r="B15" s="371" t="s">
        <v>69</v>
      </c>
      <c r="C15" s="622"/>
      <c r="D15" s="622"/>
      <c r="E15" s="622"/>
      <c r="F15" s="622"/>
      <c r="G15" s="622"/>
      <c r="H15" s="622"/>
      <c r="I15" s="622"/>
      <c r="J15" s="623"/>
      <c r="K15" s="646" t="s">
        <v>615</v>
      </c>
    </row>
    <row r="16" spans="1:11" ht="12.75">
      <c r="A16" s="374" t="s">
        <v>70</v>
      </c>
      <c r="B16" s="375" t="s">
        <v>71</v>
      </c>
      <c r="C16" s="624"/>
      <c r="D16" s="624"/>
      <c r="E16" s="624"/>
      <c r="F16" s="624"/>
      <c r="G16" s="624"/>
      <c r="H16" s="624"/>
      <c r="I16" s="624"/>
      <c r="J16" s="625"/>
      <c r="K16" s="646" t="s">
        <v>615</v>
      </c>
    </row>
    <row r="17" spans="1:11" ht="12.75">
      <c r="A17" s="378">
        <v>11.5</v>
      </c>
      <c r="B17" s="375" t="s">
        <v>72</v>
      </c>
      <c r="C17" s="624"/>
      <c r="D17" s="624"/>
      <c r="E17" s="624"/>
      <c r="F17" s="624"/>
      <c r="G17" s="624"/>
      <c r="H17" s="624"/>
      <c r="I17" s="624"/>
      <c r="J17" s="625"/>
      <c r="K17" s="646" t="s">
        <v>615</v>
      </c>
    </row>
    <row r="18" spans="1:11" ht="12.75">
      <c r="A18" s="374" t="s">
        <v>70</v>
      </c>
      <c r="B18" s="375" t="s">
        <v>265</v>
      </c>
      <c r="C18" s="624"/>
      <c r="D18" s="624"/>
      <c r="E18" s="624"/>
      <c r="F18" s="624"/>
      <c r="G18" s="624"/>
      <c r="H18" s="624"/>
      <c r="I18" s="624"/>
      <c r="J18" s="625"/>
      <c r="K18" s="646" t="s">
        <v>615</v>
      </c>
    </row>
    <row r="19" spans="1:11" ht="12.75">
      <c r="A19" s="374" t="s">
        <v>70</v>
      </c>
      <c r="B19" s="375" t="s">
        <v>73</v>
      </c>
      <c r="C19" s="624"/>
      <c r="D19" s="624"/>
      <c r="E19" s="624"/>
      <c r="F19" s="624"/>
      <c r="G19" s="624"/>
      <c r="H19" s="624"/>
      <c r="I19" s="624"/>
      <c r="J19" s="625"/>
      <c r="K19" s="646" t="s">
        <v>615</v>
      </c>
    </row>
    <row r="20" spans="1:11" ht="12.75">
      <c r="A20" s="374" t="s">
        <v>70</v>
      </c>
      <c r="B20" s="379" t="s">
        <v>74</v>
      </c>
      <c r="C20" s="624"/>
      <c r="D20" s="624"/>
      <c r="E20" s="624"/>
      <c r="F20" s="624"/>
      <c r="G20" s="624"/>
      <c r="H20" s="624"/>
      <c r="I20" s="624"/>
      <c r="J20" s="625"/>
      <c r="K20" s="646" t="s">
        <v>615</v>
      </c>
    </row>
    <row r="21" spans="1:11" ht="12.75">
      <c r="A21" s="374">
        <v>12.1</v>
      </c>
      <c r="B21" s="375" t="s">
        <v>75</v>
      </c>
      <c r="C21" s="624"/>
      <c r="D21" s="624"/>
      <c r="E21" s="624"/>
      <c r="F21" s="624"/>
      <c r="G21" s="624"/>
      <c r="H21" s="624"/>
      <c r="I21" s="624"/>
      <c r="J21" s="625"/>
      <c r="K21" s="646" t="s">
        <v>615</v>
      </c>
    </row>
    <row r="22" spans="1:11" ht="12.75">
      <c r="A22" s="374" t="s">
        <v>76</v>
      </c>
      <c r="B22" s="375" t="s">
        <v>77</v>
      </c>
      <c r="C22" s="624"/>
      <c r="D22" s="624"/>
      <c r="E22" s="624"/>
      <c r="F22" s="624"/>
      <c r="G22" s="624"/>
      <c r="H22" s="624"/>
      <c r="I22" s="624"/>
      <c r="J22" s="625"/>
      <c r="K22" s="646" t="s">
        <v>615</v>
      </c>
    </row>
    <row r="23" spans="1:11" ht="12.75">
      <c r="A23" s="378">
        <v>12.1</v>
      </c>
      <c r="B23" s="375" t="s">
        <v>78</v>
      </c>
      <c r="C23" s="624"/>
      <c r="D23" s="624"/>
      <c r="E23" s="624"/>
      <c r="F23" s="624"/>
      <c r="G23" s="624"/>
      <c r="H23" s="624"/>
      <c r="I23" s="624"/>
      <c r="J23" s="625"/>
      <c r="K23" s="646" t="s">
        <v>615</v>
      </c>
    </row>
    <row r="24" spans="1:11" ht="12.75">
      <c r="A24" s="374" t="s">
        <v>76</v>
      </c>
      <c r="B24" s="375" t="s">
        <v>79</v>
      </c>
      <c r="C24" s="624"/>
      <c r="D24" s="624"/>
      <c r="E24" s="624"/>
      <c r="F24" s="624"/>
      <c r="G24" s="624"/>
      <c r="H24" s="624"/>
      <c r="I24" s="624"/>
      <c r="J24" s="625"/>
      <c r="K24" s="646" t="s">
        <v>615</v>
      </c>
    </row>
    <row r="25" spans="1:11" ht="15">
      <c r="A25" s="1184" t="s">
        <v>80</v>
      </c>
      <c r="B25" s="1185"/>
      <c r="C25" s="620"/>
      <c r="D25" s="620"/>
      <c r="E25" s="620"/>
      <c r="F25" s="620"/>
      <c r="G25" s="620"/>
      <c r="H25" s="620"/>
      <c r="I25" s="620"/>
      <c r="J25" s="621"/>
      <c r="K25" s="646" t="s">
        <v>615</v>
      </c>
    </row>
    <row r="26" spans="1:11" ht="12.75">
      <c r="A26" s="374" t="s">
        <v>81</v>
      </c>
      <c r="B26" s="379" t="s">
        <v>82</v>
      </c>
      <c r="C26" s="624"/>
      <c r="D26" s="624"/>
      <c r="E26" s="624"/>
      <c r="F26" s="624"/>
      <c r="G26" s="624"/>
      <c r="H26" s="624"/>
      <c r="I26" s="624"/>
      <c r="J26" s="625"/>
      <c r="K26" s="646" t="s">
        <v>615</v>
      </c>
    </row>
    <row r="27" spans="1:11" ht="12.75">
      <c r="A27" s="380">
        <v>22</v>
      </c>
      <c r="B27" s="379" t="s">
        <v>83</v>
      </c>
      <c r="C27" s="624"/>
      <c r="D27" s="624"/>
      <c r="E27" s="624"/>
      <c r="F27" s="624"/>
      <c r="G27" s="624"/>
      <c r="H27" s="624"/>
      <c r="I27" s="624"/>
      <c r="J27" s="625"/>
      <c r="K27" s="646" t="s">
        <v>615</v>
      </c>
    </row>
    <row r="28" spans="1:11" ht="12.75">
      <c r="A28" s="378">
        <v>23.2</v>
      </c>
      <c r="B28" s="379" t="s">
        <v>84</v>
      </c>
      <c r="C28" s="624"/>
      <c r="D28" s="624"/>
      <c r="E28" s="624"/>
      <c r="F28" s="624"/>
      <c r="G28" s="624"/>
      <c r="H28" s="624"/>
      <c r="I28" s="624"/>
      <c r="J28" s="625"/>
      <c r="K28" s="646" t="s">
        <v>615</v>
      </c>
    </row>
    <row r="29" spans="1:11" ht="12.75">
      <c r="A29" s="374" t="s">
        <v>85</v>
      </c>
      <c r="B29" s="379" t="s">
        <v>86</v>
      </c>
      <c r="C29" s="624"/>
      <c r="D29" s="624"/>
      <c r="E29" s="624"/>
      <c r="F29" s="624"/>
      <c r="G29" s="624"/>
      <c r="H29" s="624"/>
      <c r="I29" s="624"/>
      <c r="J29" s="625"/>
      <c r="K29" s="646" t="s">
        <v>615</v>
      </c>
    </row>
    <row r="30" spans="1:11" ht="12.75">
      <c r="A30" s="374" t="s">
        <v>87</v>
      </c>
      <c r="B30" s="379" t="s">
        <v>88</v>
      </c>
      <c r="C30" s="624"/>
      <c r="D30" s="624"/>
      <c r="E30" s="624"/>
      <c r="F30" s="624"/>
      <c r="G30" s="624"/>
      <c r="H30" s="624"/>
      <c r="I30" s="624"/>
      <c r="J30" s="625"/>
      <c r="K30" s="646" t="s">
        <v>615</v>
      </c>
    </row>
    <row r="31" spans="1:11" ht="12.75">
      <c r="A31" s="374" t="s">
        <v>87</v>
      </c>
      <c r="B31" s="375" t="s">
        <v>89</v>
      </c>
      <c r="C31" s="624"/>
      <c r="D31" s="624"/>
      <c r="E31" s="624"/>
      <c r="F31" s="624"/>
      <c r="G31" s="624"/>
      <c r="H31" s="624"/>
      <c r="I31" s="624"/>
      <c r="J31" s="625"/>
      <c r="K31" s="646" t="s">
        <v>615</v>
      </c>
    </row>
    <row r="32" spans="1:11" ht="12.75">
      <c r="A32" s="374" t="s">
        <v>87</v>
      </c>
      <c r="B32" s="375" t="s">
        <v>90</v>
      </c>
      <c r="C32" s="624"/>
      <c r="D32" s="624"/>
      <c r="E32" s="624"/>
      <c r="F32" s="624"/>
      <c r="G32" s="624"/>
      <c r="H32" s="624"/>
      <c r="I32" s="624"/>
      <c r="J32" s="625"/>
      <c r="K32" s="646" t="s">
        <v>615</v>
      </c>
    </row>
    <row r="33" spans="1:11" ht="12.75">
      <c r="A33" s="374" t="s">
        <v>87</v>
      </c>
      <c r="B33" s="379" t="s">
        <v>91</v>
      </c>
      <c r="C33" s="626"/>
      <c r="D33" s="626"/>
      <c r="E33" s="626"/>
      <c r="F33" s="626"/>
      <c r="G33" s="626"/>
      <c r="H33" s="626"/>
      <c r="I33" s="626"/>
      <c r="J33" s="627"/>
      <c r="K33" s="646" t="s">
        <v>615</v>
      </c>
    </row>
    <row r="34" spans="1:11" ht="12.75">
      <c r="A34" s="374" t="s">
        <v>92</v>
      </c>
      <c r="B34" s="379" t="s">
        <v>93</v>
      </c>
      <c r="C34" s="626"/>
      <c r="D34" s="626"/>
      <c r="E34" s="626"/>
      <c r="F34" s="626"/>
      <c r="G34" s="626"/>
      <c r="H34" s="626"/>
      <c r="I34" s="626"/>
      <c r="J34" s="627"/>
      <c r="K34" s="646" t="s">
        <v>615</v>
      </c>
    </row>
    <row r="35" spans="1:11" ht="12.75">
      <c r="A35" s="374">
        <v>25.3</v>
      </c>
      <c r="B35" s="379" t="s">
        <v>94</v>
      </c>
      <c r="C35" s="626"/>
      <c r="D35" s="626"/>
      <c r="E35" s="626"/>
      <c r="F35" s="626"/>
      <c r="G35" s="626"/>
      <c r="H35" s="626"/>
      <c r="I35" s="626"/>
      <c r="J35" s="627"/>
      <c r="K35" s="646" t="s">
        <v>615</v>
      </c>
    </row>
    <row r="36" spans="1:11" ht="12.75">
      <c r="A36" s="374">
        <v>25.3</v>
      </c>
      <c r="B36" s="375" t="s">
        <v>95</v>
      </c>
      <c r="C36" s="626"/>
      <c r="D36" s="626"/>
      <c r="E36" s="626"/>
      <c r="F36" s="626"/>
      <c r="G36" s="626"/>
      <c r="H36" s="626"/>
      <c r="I36" s="626"/>
      <c r="J36" s="627"/>
      <c r="K36" s="646" t="s">
        <v>615</v>
      </c>
    </row>
    <row r="37" spans="1:11" ht="12.75">
      <c r="A37" s="374">
        <v>25.3</v>
      </c>
      <c r="B37" s="375" t="s">
        <v>96</v>
      </c>
      <c r="C37" s="626"/>
      <c r="D37" s="626"/>
      <c r="E37" s="626"/>
      <c r="F37" s="626"/>
      <c r="G37" s="626"/>
      <c r="H37" s="626"/>
      <c r="I37" s="626"/>
      <c r="J37" s="627"/>
      <c r="K37" s="646" t="s">
        <v>615</v>
      </c>
    </row>
    <row r="38" spans="1:11" ht="12.75">
      <c r="A38" s="374">
        <v>25.3</v>
      </c>
      <c r="B38" s="375" t="s">
        <v>97</v>
      </c>
      <c r="C38" s="624"/>
      <c r="D38" s="624"/>
      <c r="E38" s="624"/>
      <c r="F38" s="624"/>
      <c r="G38" s="624"/>
      <c r="H38" s="624"/>
      <c r="I38" s="624"/>
      <c r="J38" s="625"/>
      <c r="K38" s="646" t="s">
        <v>615</v>
      </c>
    </row>
    <row r="39" spans="1:11" ht="12.75">
      <c r="A39" s="374">
        <v>25.3</v>
      </c>
      <c r="B39" s="375" t="s">
        <v>98</v>
      </c>
      <c r="C39" s="624"/>
      <c r="D39" s="624"/>
      <c r="E39" s="624"/>
      <c r="F39" s="624"/>
      <c r="G39" s="624"/>
      <c r="H39" s="624"/>
      <c r="I39" s="624"/>
      <c r="J39" s="625"/>
      <c r="K39" s="646" t="s">
        <v>615</v>
      </c>
    </row>
    <row r="40" spans="1:11" ht="12.75">
      <c r="A40" s="378">
        <v>25.2</v>
      </c>
      <c r="B40" s="379" t="s">
        <v>99</v>
      </c>
      <c r="C40" s="624"/>
      <c r="D40" s="624"/>
      <c r="E40" s="624"/>
      <c r="F40" s="624"/>
      <c r="G40" s="624"/>
      <c r="H40" s="624"/>
      <c r="I40" s="624"/>
      <c r="J40" s="625"/>
      <c r="K40" s="646" t="s">
        <v>615</v>
      </c>
    </row>
    <row r="41" spans="1:11" ht="12.75">
      <c r="A41" s="374" t="s">
        <v>100</v>
      </c>
      <c r="B41" s="379" t="s">
        <v>101</v>
      </c>
      <c r="C41" s="624"/>
      <c r="D41" s="624"/>
      <c r="E41" s="624"/>
      <c r="F41" s="624"/>
      <c r="G41" s="624"/>
      <c r="H41" s="624"/>
      <c r="I41" s="624"/>
      <c r="J41" s="625"/>
      <c r="K41" s="646" t="s">
        <v>615</v>
      </c>
    </row>
    <row r="42" spans="1:11" ht="12.75">
      <c r="A42" s="374" t="s">
        <v>100</v>
      </c>
      <c r="B42" s="375" t="s">
        <v>102</v>
      </c>
      <c r="C42" s="624"/>
      <c r="D42" s="624"/>
      <c r="E42" s="624"/>
      <c r="F42" s="624"/>
      <c r="G42" s="624"/>
      <c r="H42" s="624"/>
      <c r="I42" s="624"/>
      <c r="J42" s="625"/>
      <c r="K42" s="646" t="s">
        <v>615</v>
      </c>
    </row>
    <row r="43" spans="1:11" ht="12.75">
      <c r="A43" s="378">
        <v>25.2</v>
      </c>
      <c r="B43" s="381" t="s">
        <v>103</v>
      </c>
      <c r="C43" s="624"/>
      <c r="D43" s="624"/>
      <c r="E43" s="624"/>
      <c r="F43" s="624"/>
      <c r="G43" s="624"/>
      <c r="H43" s="624"/>
      <c r="I43" s="624"/>
      <c r="J43" s="625"/>
      <c r="K43" s="646" t="s">
        <v>615</v>
      </c>
    </row>
    <row r="44" spans="1:11" ht="12.75">
      <c r="A44" s="382" t="s">
        <v>104</v>
      </c>
      <c r="B44" s="381" t="s">
        <v>105</v>
      </c>
      <c r="C44" s="626"/>
      <c r="D44" s="626"/>
      <c r="E44" s="626"/>
      <c r="F44" s="626"/>
      <c r="G44" s="626"/>
      <c r="H44" s="626"/>
      <c r="I44" s="626"/>
      <c r="J44" s="627"/>
      <c r="K44" s="646" t="s">
        <v>615</v>
      </c>
    </row>
    <row r="45" spans="1:11" ht="12.75">
      <c r="A45" s="374" t="s">
        <v>92</v>
      </c>
      <c r="B45" s="379" t="s">
        <v>106</v>
      </c>
      <c r="C45" s="624"/>
      <c r="D45" s="624"/>
      <c r="E45" s="624"/>
      <c r="F45" s="624"/>
      <c r="G45" s="624"/>
      <c r="H45" s="624"/>
      <c r="I45" s="624"/>
      <c r="J45" s="625"/>
      <c r="K45" s="646" t="s">
        <v>615</v>
      </c>
    </row>
    <row r="46" spans="1:11" ht="12.75">
      <c r="A46" s="374" t="s">
        <v>100</v>
      </c>
      <c r="B46" s="379" t="s">
        <v>107</v>
      </c>
      <c r="C46" s="624"/>
      <c r="D46" s="624"/>
      <c r="E46" s="624"/>
      <c r="F46" s="624"/>
      <c r="G46" s="624"/>
      <c r="H46" s="624"/>
      <c r="I46" s="624"/>
      <c r="J46" s="625"/>
      <c r="K46" s="646" t="s">
        <v>615</v>
      </c>
    </row>
    <row r="47" spans="1:11" ht="12.75">
      <c r="A47" s="374" t="s">
        <v>108</v>
      </c>
      <c r="B47" s="375" t="s">
        <v>109</v>
      </c>
      <c r="C47" s="624"/>
      <c r="D47" s="624"/>
      <c r="E47" s="624"/>
      <c r="F47" s="624"/>
      <c r="G47" s="624"/>
      <c r="H47" s="624"/>
      <c r="I47" s="624"/>
      <c r="J47" s="625"/>
      <c r="K47" s="646" t="s">
        <v>615</v>
      </c>
    </row>
    <row r="48" spans="1:11" ht="12.75">
      <c r="A48" s="374" t="s">
        <v>108</v>
      </c>
      <c r="B48" s="379" t="s">
        <v>110</v>
      </c>
      <c r="C48" s="624"/>
      <c r="D48" s="624"/>
      <c r="E48" s="624"/>
      <c r="F48" s="624"/>
      <c r="G48" s="624"/>
      <c r="H48" s="624"/>
      <c r="I48" s="624"/>
      <c r="J48" s="625"/>
      <c r="K48" s="646" t="s">
        <v>615</v>
      </c>
    </row>
    <row r="49" spans="1:11" ht="12.75">
      <c r="A49" s="374" t="s">
        <v>108</v>
      </c>
      <c r="B49" s="375" t="s">
        <v>111</v>
      </c>
      <c r="C49" s="624"/>
      <c r="D49" s="624"/>
      <c r="E49" s="624"/>
      <c r="F49" s="624"/>
      <c r="G49" s="624"/>
      <c r="H49" s="624"/>
      <c r="I49" s="624"/>
      <c r="J49" s="625"/>
      <c r="K49" s="646" t="s">
        <v>615</v>
      </c>
    </row>
    <row r="50" spans="1:11" ht="12.75">
      <c r="A50" s="374" t="s">
        <v>108</v>
      </c>
      <c r="B50" s="379" t="s">
        <v>112</v>
      </c>
      <c r="C50" s="624"/>
      <c r="D50" s="624"/>
      <c r="E50" s="624"/>
      <c r="F50" s="624"/>
      <c r="G50" s="624"/>
      <c r="H50" s="624"/>
      <c r="I50" s="624"/>
      <c r="J50" s="625"/>
      <c r="K50" s="646" t="s">
        <v>615</v>
      </c>
    </row>
    <row r="51" spans="1:11" ht="12.75">
      <c r="A51" s="374" t="s">
        <v>108</v>
      </c>
      <c r="B51" s="379" t="s">
        <v>113</v>
      </c>
      <c r="C51" s="624"/>
      <c r="D51" s="624"/>
      <c r="E51" s="624"/>
      <c r="F51" s="624"/>
      <c r="G51" s="624"/>
      <c r="H51" s="624"/>
      <c r="I51" s="624"/>
      <c r="J51" s="625"/>
      <c r="K51" s="646" t="s">
        <v>615</v>
      </c>
    </row>
    <row r="52" spans="1:11" ht="15">
      <c r="A52" s="1184" t="s">
        <v>114</v>
      </c>
      <c r="B52" s="1185"/>
      <c r="C52" s="620"/>
      <c r="D52" s="620"/>
      <c r="E52" s="620"/>
      <c r="F52" s="620"/>
      <c r="G52" s="620"/>
      <c r="H52" s="620"/>
      <c r="I52" s="620"/>
      <c r="J52" s="621"/>
      <c r="K52" s="646" t="s">
        <v>615</v>
      </c>
    </row>
    <row r="53" spans="1:11" ht="12.75">
      <c r="A53" s="374" t="s">
        <v>115</v>
      </c>
      <c r="B53" s="375" t="s">
        <v>116</v>
      </c>
      <c r="C53" s="624"/>
      <c r="D53" s="624"/>
      <c r="E53" s="624"/>
      <c r="F53" s="624"/>
      <c r="G53" s="624"/>
      <c r="H53" s="624"/>
      <c r="I53" s="624"/>
      <c r="J53" s="625"/>
      <c r="K53" s="646" t="s">
        <v>615</v>
      </c>
    </row>
    <row r="54" spans="1:11" ht="12.75">
      <c r="A54" s="374" t="s">
        <v>115</v>
      </c>
      <c r="B54" s="375" t="s">
        <v>117</v>
      </c>
      <c r="C54" s="624"/>
      <c r="D54" s="624"/>
      <c r="E54" s="624"/>
      <c r="F54" s="624"/>
      <c r="G54" s="624"/>
      <c r="H54" s="624"/>
      <c r="I54" s="624"/>
      <c r="J54" s="625"/>
      <c r="K54" s="646" t="s">
        <v>615</v>
      </c>
    </row>
    <row r="55" spans="1:11" ht="12.75">
      <c r="A55" s="374" t="s">
        <v>115</v>
      </c>
      <c r="B55" s="379" t="s">
        <v>118</v>
      </c>
      <c r="C55" s="624"/>
      <c r="D55" s="624"/>
      <c r="E55" s="624"/>
      <c r="F55" s="624"/>
      <c r="G55" s="624"/>
      <c r="H55" s="624"/>
      <c r="I55" s="624"/>
      <c r="J55" s="625"/>
      <c r="K55" s="646" t="s">
        <v>615</v>
      </c>
    </row>
    <row r="56" spans="1:11" ht="12.75">
      <c r="A56" s="374" t="s">
        <v>115</v>
      </c>
      <c r="B56" s="379" t="s">
        <v>119</v>
      </c>
      <c r="C56" s="624"/>
      <c r="D56" s="624"/>
      <c r="E56" s="624"/>
      <c r="F56" s="624"/>
      <c r="G56" s="624"/>
      <c r="H56" s="624"/>
      <c r="I56" s="624"/>
      <c r="J56" s="625"/>
      <c r="K56" s="646" t="s">
        <v>615</v>
      </c>
    </row>
    <row r="57" spans="1:11" ht="12.75">
      <c r="A57" s="374" t="s">
        <v>115</v>
      </c>
      <c r="B57" s="379" t="s">
        <v>120</v>
      </c>
      <c r="C57" s="624"/>
      <c r="D57" s="624"/>
      <c r="E57" s="624"/>
      <c r="F57" s="624"/>
      <c r="G57" s="624"/>
      <c r="H57" s="624"/>
      <c r="I57" s="624"/>
      <c r="J57" s="625"/>
      <c r="K57" s="646" t="s">
        <v>615</v>
      </c>
    </row>
    <row r="58" spans="1:11" ht="12.75">
      <c r="A58" s="382" t="s">
        <v>104</v>
      </c>
      <c r="B58" s="379" t="s">
        <v>121</v>
      </c>
      <c r="C58" s="624"/>
      <c r="D58" s="624"/>
      <c r="E58" s="624"/>
      <c r="F58" s="624"/>
      <c r="G58" s="624"/>
      <c r="H58" s="624"/>
      <c r="I58" s="624"/>
      <c r="J58" s="625"/>
      <c r="K58" s="646" t="s">
        <v>615</v>
      </c>
    </row>
    <row r="59" spans="1:11" ht="12.75">
      <c r="A59" s="382" t="s">
        <v>115</v>
      </c>
      <c r="B59" s="381" t="s">
        <v>122</v>
      </c>
      <c r="C59" s="624"/>
      <c r="D59" s="624"/>
      <c r="E59" s="624"/>
      <c r="F59" s="624"/>
      <c r="G59" s="624"/>
      <c r="H59" s="624"/>
      <c r="I59" s="624"/>
      <c r="J59" s="625"/>
      <c r="K59" s="646" t="s">
        <v>615</v>
      </c>
    </row>
    <row r="60" spans="1:11" ht="12.75">
      <c r="A60" s="382" t="s">
        <v>115</v>
      </c>
      <c r="B60" s="381" t="s">
        <v>123</v>
      </c>
      <c r="C60" s="624"/>
      <c r="D60" s="624"/>
      <c r="E60" s="624"/>
      <c r="F60" s="624"/>
      <c r="G60" s="624"/>
      <c r="H60" s="624"/>
      <c r="I60" s="624"/>
      <c r="J60" s="625"/>
      <c r="K60" s="646" t="s">
        <v>615</v>
      </c>
    </row>
    <row r="61" spans="1:11" ht="12.75">
      <c r="A61" s="382" t="s">
        <v>115</v>
      </c>
      <c r="B61" s="381" t="s">
        <v>124</v>
      </c>
      <c r="C61" s="624"/>
      <c r="D61" s="624"/>
      <c r="E61" s="624"/>
      <c r="F61" s="624"/>
      <c r="G61" s="624"/>
      <c r="H61" s="624"/>
      <c r="I61" s="624"/>
      <c r="J61" s="625"/>
      <c r="K61" s="646" t="s">
        <v>615</v>
      </c>
    </row>
    <row r="62" spans="1:11" ht="12.75">
      <c r="A62" s="382" t="s">
        <v>115</v>
      </c>
      <c r="B62" s="381" t="s">
        <v>125</v>
      </c>
      <c r="C62" s="626"/>
      <c r="D62" s="626"/>
      <c r="E62" s="626"/>
      <c r="F62" s="626"/>
      <c r="G62" s="626"/>
      <c r="H62" s="626"/>
      <c r="I62" s="626"/>
      <c r="J62" s="627"/>
      <c r="K62" s="646" t="s">
        <v>615</v>
      </c>
    </row>
    <row r="63" spans="1:11" ht="12.75">
      <c r="A63" s="382" t="s">
        <v>115</v>
      </c>
      <c r="B63" s="381" t="s">
        <v>126</v>
      </c>
      <c r="C63" s="626"/>
      <c r="D63" s="626"/>
      <c r="E63" s="626"/>
      <c r="F63" s="626"/>
      <c r="G63" s="626"/>
      <c r="H63" s="626"/>
      <c r="I63" s="626"/>
      <c r="J63" s="627"/>
      <c r="K63" s="646" t="s">
        <v>615</v>
      </c>
    </row>
    <row r="64" spans="1:11" ht="12.75">
      <c r="A64" s="374" t="s">
        <v>115</v>
      </c>
      <c r="B64" s="375" t="s">
        <v>127</v>
      </c>
      <c r="C64" s="624"/>
      <c r="D64" s="624"/>
      <c r="E64" s="624"/>
      <c r="F64" s="624"/>
      <c r="G64" s="624"/>
      <c r="H64" s="624"/>
      <c r="I64" s="624"/>
      <c r="J64" s="625"/>
      <c r="K64" s="646" t="s">
        <v>615</v>
      </c>
    </row>
    <row r="65" spans="1:11" ht="12.75">
      <c r="A65" s="374" t="s">
        <v>115</v>
      </c>
      <c r="B65" s="379" t="s">
        <v>128</v>
      </c>
      <c r="C65" s="624"/>
      <c r="D65" s="624"/>
      <c r="E65" s="624"/>
      <c r="F65" s="624"/>
      <c r="G65" s="624"/>
      <c r="H65" s="624"/>
      <c r="I65" s="624"/>
      <c r="J65" s="625"/>
      <c r="K65" s="646" t="s">
        <v>615</v>
      </c>
    </row>
    <row r="66" spans="1:11" ht="12.75">
      <c r="A66" s="374" t="s">
        <v>115</v>
      </c>
      <c r="B66" s="375" t="s">
        <v>129</v>
      </c>
      <c r="C66" s="624"/>
      <c r="D66" s="624"/>
      <c r="E66" s="624"/>
      <c r="F66" s="624"/>
      <c r="G66" s="624"/>
      <c r="H66" s="624"/>
      <c r="I66" s="624"/>
      <c r="J66" s="625"/>
      <c r="K66" s="646" t="s">
        <v>615</v>
      </c>
    </row>
    <row r="67" spans="1:11" ht="12.75">
      <c r="A67" s="383">
        <v>32</v>
      </c>
      <c r="B67" s="375" t="s">
        <v>269</v>
      </c>
      <c r="C67" s="628"/>
      <c r="D67" s="628"/>
      <c r="E67" s="628"/>
      <c r="F67" s="628"/>
      <c r="G67" s="628"/>
      <c r="H67" s="628"/>
      <c r="I67" s="628"/>
      <c r="J67" s="629"/>
      <c r="K67" s="646" t="s">
        <v>615</v>
      </c>
    </row>
    <row r="68" spans="1:11" ht="15">
      <c r="A68" s="1184" t="s">
        <v>130</v>
      </c>
      <c r="B68" s="1185"/>
      <c r="C68" s="620"/>
      <c r="D68" s="620"/>
      <c r="E68" s="620"/>
      <c r="F68" s="620"/>
      <c r="G68" s="620"/>
      <c r="H68" s="620"/>
      <c r="I68" s="620"/>
      <c r="J68" s="621"/>
      <c r="K68" s="646" t="s">
        <v>615</v>
      </c>
    </row>
    <row r="69" spans="1:11" ht="12.75">
      <c r="A69" s="374" t="s">
        <v>131</v>
      </c>
      <c r="B69" s="375" t="s">
        <v>132</v>
      </c>
      <c r="C69" s="624"/>
      <c r="D69" s="624"/>
      <c r="E69" s="624"/>
      <c r="F69" s="624"/>
      <c r="G69" s="624"/>
      <c r="H69" s="624"/>
      <c r="I69" s="624"/>
      <c r="J69" s="625"/>
      <c r="K69" s="646" t="s">
        <v>615</v>
      </c>
    </row>
    <row r="70" spans="1:11" ht="12.75">
      <c r="A70" s="374" t="s">
        <v>131</v>
      </c>
      <c r="B70" s="375" t="s">
        <v>133</v>
      </c>
      <c r="C70" s="624"/>
      <c r="D70" s="624"/>
      <c r="E70" s="624"/>
      <c r="F70" s="624"/>
      <c r="G70" s="624"/>
      <c r="H70" s="624"/>
      <c r="I70" s="624"/>
      <c r="J70" s="625"/>
      <c r="K70" s="646" t="s">
        <v>615</v>
      </c>
    </row>
    <row r="71" spans="1:11" ht="12.75">
      <c r="A71" s="374" t="s">
        <v>131</v>
      </c>
      <c r="B71" s="379" t="s">
        <v>134</v>
      </c>
      <c r="C71" s="624"/>
      <c r="D71" s="624"/>
      <c r="E71" s="624"/>
      <c r="F71" s="624"/>
      <c r="G71" s="624"/>
      <c r="H71" s="624"/>
      <c r="I71" s="624"/>
      <c r="J71" s="625"/>
      <c r="K71" s="646" t="s">
        <v>615</v>
      </c>
    </row>
    <row r="72" spans="1:11" ht="12.75">
      <c r="A72" s="378" t="s">
        <v>131</v>
      </c>
      <c r="B72" s="379" t="s">
        <v>135</v>
      </c>
      <c r="C72" s="624"/>
      <c r="D72" s="624"/>
      <c r="E72" s="624"/>
      <c r="F72" s="624"/>
      <c r="G72" s="624"/>
      <c r="H72" s="624"/>
      <c r="I72" s="624"/>
      <c r="J72" s="625"/>
      <c r="K72" s="646" t="s">
        <v>615</v>
      </c>
    </row>
    <row r="73" spans="1:11" ht="12.75">
      <c r="A73" s="374" t="s">
        <v>131</v>
      </c>
      <c r="B73" s="379" t="s">
        <v>136</v>
      </c>
      <c r="C73" s="624"/>
      <c r="D73" s="624"/>
      <c r="E73" s="624"/>
      <c r="F73" s="624"/>
      <c r="G73" s="624"/>
      <c r="H73" s="624"/>
      <c r="I73" s="624"/>
      <c r="J73" s="625"/>
      <c r="K73" s="646" t="s">
        <v>615</v>
      </c>
    </row>
    <row r="74" spans="1:11" ht="12.75">
      <c r="A74" s="374" t="s">
        <v>131</v>
      </c>
      <c r="B74" s="379" t="s">
        <v>137</v>
      </c>
      <c r="C74" s="624"/>
      <c r="D74" s="624"/>
      <c r="E74" s="624"/>
      <c r="F74" s="624"/>
      <c r="G74" s="624"/>
      <c r="H74" s="624"/>
      <c r="I74" s="624"/>
      <c r="J74" s="625"/>
      <c r="K74" s="646" t="s">
        <v>615</v>
      </c>
    </row>
    <row r="75" spans="1:11" ht="12.75">
      <c r="A75" s="386" t="s">
        <v>131</v>
      </c>
      <c r="B75" s="387" t="s">
        <v>138</v>
      </c>
      <c r="C75" s="630"/>
      <c r="D75" s="630"/>
      <c r="E75" s="630"/>
      <c r="F75" s="630"/>
      <c r="G75" s="630"/>
      <c r="H75" s="630"/>
      <c r="I75" s="630"/>
      <c r="J75" s="631"/>
      <c r="K75" s="646" t="s">
        <v>615</v>
      </c>
    </row>
    <row r="76" spans="1:11" ht="12.75">
      <c r="A76" s="382" t="s">
        <v>131</v>
      </c>
      <c r="B76" s="381" t="s">
        <v>139</v>
      </c>
      <c r="C76" s="626"/>
      <c r="D76" s="626"/>
      <c r="E76" s="626"/>
      <c r="F76" s="626"/>
      <c r="G76" s="626"/>
      <c r="H76" s="626"/>
      <c r="I76" s="626"/>
      <c r="J76" s="627"/>
      <c r="K76" s="646" t="s">
        <v>615</v>
      </c>
    </row>
    <row r="77" spans="1:11" ht="12.75">
      <c r="A77" s="366"/>
      <c r="B77" s="367" t="s">
        <v>140</v>
      </c>
      <c r="C77" s="620"/>
      <c r="D77" s="620"/>
      <c r="E77" s="620"/>
      <c r="F77" s="620"/>
      <c r="G77" s="620"/>
      <c r="H77" s="620"/>
      <c r="I77" s="620"/>
      <c r="J77" s="621"/>
      <c r="K77" s="646" t="s">
        <v>615</v>
      </c>
    </row>
    <row r="78" spans="1:11" ht="15">
      <c r="A78" s="1182" t="s">
        <v>346</v>
      </c>
      <c r="B78" s="1183"/>
      <c r="C78" s="1183"/>
      <c r="D78" s="1183"/>
      <c r="E78" s="1183"/>
      <c r="F78" s="1183"/>
      <c r="G78" s="1183"/>
      <c r="H78" s="1183"/>
      <c r="I78" s="1183"/>
      <c r="J78" s="1183"/>
      <c r="K78" s="646"/>
    </row>
    <row r="80" spans="1:18" s="416" customFormat="1" ht="12.75">
      <c r="A80" s="1191"/>
      <c r="B80" s="1192"/>
      <c r="C80" s="1192"/>
      <c r="D80" s="1192"/>
      <c r="E80" s="1192"/>
      <c r="F80" s="1192"/>
      <c r="G80" s="1192"/>
      <c r="H80" s="1192"/>
      <c r="I80" s="1192"/>
      <c r="J80" s="1192"/>
      <c r="K80" s="1192"/>
      <c r="L80" s="1192"/>
      <c r="M80" s="1192"/>
      <c r="N80" s="1192"/>
      <c r="O80" s="1192"/>
      <c r="P80" s="1192"/>
      <c r="Q80" s="1192"/>
      <c r="R80" s="1192"/>
    </row>
    <row r="81" spans="1:18" ht="12.75">
      <c r="A81" s="421"/>
      <c r="B81" s="422"/>
      <c r="C81" s="423"/>
      <c r="D81" s="423"/>
      <c r="E81" s="423"/>
      <c r="F81" s="423"/>
      <c r="G81" s="423"/>
      <c r="H81" s="423"/>
      <c r="I81" s="423"/>
      <c r="J81" s="423"/>
      <c r="K81" s="647"/>
      <c r="L81" s="422"/>
      <c r="M81" s="422"/>
      <c r="N81" s="422"/>
      <c r="O81" s="422"/>
      <c r="P81" s="422"/>
      <c r="Q81" s="422"/>
      <c r="R81" s="422"/>
    </row>
  </sheetData>
  <mergeCells count="19">
    <mergeCell ref="G12:G13"/>
    <mergeCell ref="H12:H13"/>
    <mergeCell ref="A12:B13"/>
    <mergeCell ref="C12:C13"/>
    <mergeCell ref="D12:D13"/>
    <mergeCell ref="E12:E13"/>
    <mergeCell ref="F12:F13"/>
    <mergeCell ref="I12:I13"/>
    <mergeCell ref="J12:J13"/>
    <mergeCell ref="A80:R80"/>
    <mergeCell ref="A1:J1"/>
    <mergeCell ref="A3:J3"/>
    <mergeCell ref="A4:J4"/>
    <mergeCell ref="A5:J5"/>
    <mergeCell ref="A78:J78"/>
    <mergeCell ref="A14:B14"/>
    <mergeCell ref="A25:B25"/>
    <mergeCell ref="A52:B52"/>
    <mergeCell ref="A68:B68"/>
  </mergeCells>
  <printOptions horizontalCentered="1"/>
  <pageMargins left="0.75" right="0.75" top="0.3" bottom="1" header="0.1" footer="0.5"/>
  <pageSetup fitToHeight="2" horizontalDpi="600" verticalDpi="600" orientation="landscape" scale="75" r:id="rId3"/>
  <headerFooter alignWithMargins="0">
    <oddFooter>&amp;C&amp;11Exhibit N:  Modular Cost for New Positions</oddFooter>
  </headerFooter>
  <rowBreaks count="1" manualBreakCount="1">
    <brk id="51" max="10" man="1"/>
  </rowBreaks>
  <legacyDrawing r:id="rId2"/>
</worksheet>
</file>

<file path=xl/worksheets/sheet15.xml><?xml version="1.0" encoding="utf-8"?>
<worksheet xmlns="http://schemas.openxmlformats.org/spreadsheetml/2006/main" xmlns:r="http://schemas.openxmlformats.org/officeDocument/2006/relationships">
  <sheetPr codeName="Sheet5">
    <pageSetUpPr fitToPage="1"/>
  </sheetPr>
  <dimension ref="A1:J54"/>
  <sheetViews>
    <sheetView zoomScaleSheetLayoutView="75" workbookViewId="0" topLeftCell="A1">
      <selection activeCell="G22" sqref="G22"/>
    </sheetView>
  </sheetViews>
  <sheetFormatPr defaultColWidth="8.88671875" defaultRowHeight="15"/>
  <cols>
    <col min="1" max="1" width="10.6640625" style="354" customWidth="1"/>
    <col min="2" max="2" width="37.99609375" style="354" customWidth="1"/>
    <col min="3" max="8" width="9.88671875" style="359" customWidth="1"/>
    <col min="9" max="9" width="0.44140625" style="657" customWidth="1"/>
    <col min="10" max="16384" width="8.88671875" style="354" customWidth="1"/>
  </cols>
  <sheetData>
    <row r="1" spans="1:10" ht="15.75">
      <c r="A1" s="1186" t="s">
        <v>525</v>
      </c>
      <c r="B1" s="1187"/>
      <c r="C1" s="1187"/>
      <c r="D1" s="1187"/>
      <c r="E1" s="1187"/>
      <c r="F1" s="1187"/>
      <c r="G1" s="1187"/>
      <c r="H1" s="1187"/>
      <c r="I1" s="656" t="s">
        <v>615</v>
      </c>
      <c r="J1" s="353"/>
    </row>
    <row r="2" spans="1:10" ht="15.75">
      <c r="A2" s="355"/>
      <c r="B2" s="352"/>
      <c r="C2" s="353"/>
      <c r="D2" s="353"/>
      <c r="E2" s="353"/>
      <c r="F2" s="353"/>
      <c r="G2" s="353"/>
      <c r="H2" s="353"/>
      <c r="I2" s="656" t="s">
        <v>615</v>
      </c>
      <c r="J2" s="353"/>
    </row>
    <row r="3" spans="1:10" ht="15.75">
      <c r="A3" s="1207" t="s">
        <v>381</v>
      </c>
      <c r="B3" s="1189"/>
      <c r="C3" s="1189"/>
      <c r="D3" s="1189"/>
      <c r="E3" s="1189"/>
      <c r="F3" s="1189"/>
      <c r="G3" s="1189"/>
      <c r="H3" s="1189"/>
      <c r="I3" s="656" t="s">
        <v>615</v>
      </c>
      <c r="J3" s="357"/>
    </row>
    <row r="4" spans="1:10" ht="15.75">
      <c r="A4" s="1207" t="str">
        <f>+'B. Summary of Requirements '!A7</f>
        <v>Revolving Fund</v>
      </c>
      <c r="B4" s="922"/>
      <c r="C4" s="922"/>
      <c r="D4" s="922"/>
      <c r="E4" s="922"/>
      <c r="F4" s="922"/>
      <c r="G4" s="922"/>
      <c r="H4" s="922"/>
      <c r="I4" s="656" t="s">
        <v>615</v>
      </c>
      <c r="J4" s="357"/>
    </row>
    <row r="5" spans="1:10" ht="15.75">
      <c r="A5" s="1208" t="str">
        <f>+'B. Summary of Requirements '!A8</f>
        <v>(Dollars in Thousands)</v>
      </c>
      <c r="B5" s="1189"/>
      <c r="C5" s="1189"/>
      <c r="D5" s="1189"/>
      <c r="E5" s="1189"/>
      <c r="F5" s="1189"/>
      <c r="G5" s="1189"/>
      <c r="H5" s="1189"/>
      <c r="I5" s="656" t="s">
        <v>615</v>
      </c>
      <c r="J5" s="357"/>
    </row>
    <row r="6" spans="1:9" ht="15.75">
      <c r="A6" s="353"/>
      <c r="B6" s="353"/>
      <c r="C6" s="353"/>
      <c r="D6" s="353"/>
      <c r="E6" s="353"/>
      <c r="F6" s="353"/>
      <c r="G6" s="353"/>
      <c r="H6" s="353"/>
      <c r="I6" s="656" t="s">
        <v>615</v>
      </c>
    </row>
    <row r="7" spans="1:9" ht="12.75">
      <c r="A7" s="358"/>
      <c r="E7" s="358"/>
      <c r="I7" s="656" t="s">
        <v>615</v>
      </c>
    </row>
    <row r="8" spans="1:9" ht="12.75">
      <c r="A8" s="360" t="s">
        <v>58</v>
      </c>
      <c r="E8" s="358"/>
      <c r="I8" s="656" t="s">
        <v>615</v>
      </c>
    </row>
    <row r="9" spans="1:9" ht="12.75">
      <c r="A9" s="360" t="s">
        <v>59</v>
      </c>
      <c r="B9" s="361" t="s">
        <v>141</v>
      </c>
      <c r="I9" s="656" t="s">
        <v>615</v>
      </c>
    </row>
    <row r="10" spans="1:9" ht="12.75">
      <c r="A10" s="360" t="s">
        <v>61</v>
      </c>
      <c r="B10" s="361" t="s">
        <v>142</v>
      </c>
      <c r="I10" s="656" t="s">
        <v>615</v>
      </c>
    </row>
    <row r="11" spans="1:9" ht="12.75">
      <c r="A11" s="391"/>
      <c r="B11" s="392"/>
      <c r="I11" s="656" t="s">
        <v>615</v>
      </c>
    </row>
    <row r="12" spans="1:9" ht="12.75" customHeight="1">
      <c r="A12" s="1195" t="s">
        <v>264</v>
      </c>
      <c r="B12" s="1196"/>
      <c r="C12" s="1199" t="s">
        <v>281</v>
      </c>
      <c r="D12" s="1193" t="s">
        <v>276</v>
      </c>
      <c r="E12" s="1193" t="s">
        <v>63</v>
      </c>
      <c r="F12" s="1193" t="s">
        <v>64</v>
      </c>
      <c r="G12" s="1193" t="s">
        <v>279</v>
      </c>
      <c r="H12" s="1201" t="s">
        <v>284</v>
      </c>
      <c r="I12" s="656" t="s">
        <v>615</v>
      </c>
    </row>
    <row r="13" spans="1:9" ht="12.75" customHeight="1">
      <c r="A13" s="1197"/>
      <c r="B13" s="1198"/>
      <c r="C13" s="1200"/>
      <c r="D13" s="1194"/>
      <c r="E13" s="1194"/>
      <c r="F13" s="1194"/>
      <c r="G13" s="1194"/>
      <c r="H13" s="1202"/>
      <c r="I13" s="656" t="s">
        <v>615</v>
      </c>
    </row>
    <row r="14" spans="1:9" ht="15">
      <c r="A14" s="1203" t="s">
        <v>67</v>
      </c>
      <c r="B14" s="1204"/>
      <c r="C14" s="620"/>
      <c r="D14" s="620"/>
      <c r="E14" s="620"/>
      <c r="F14" s="620"/>
      <c r="G14" s="620"/>
      <c r="H14" s="621"/>
      <c r="I14" s="656" t="s">
        <v>615</v>
      </c>
    </row>
    <row r="15" spans="1:9" ht="12.75">
      <c r="A15" s="394" t="s">
        <v>68</v>
      </c>
      <c r="B15" s="371" t="s">
        <v>69</v>
      </c>
      <c r="C15" s="622"/>
      <c r="D15" s="622"/>
      <c r="E15" s="622"/>
      <c r="F15" s="622"/>
      <c r="G15" s="622"/>
      <c r="H15" s="623"/>
      <c r="I15" s="656" t="s">
        <v>615</v>
      </c>
    </row>
    <row r="16" spans="1:9" ht="12.75">
      <c r="A16" s="395" t="s">
        <v>70</v>
      </c>
      <c r="B16" s="379" t="s">
        <v>143</v>
      </c>
      <c r="C16" s="624"/>
      <c r="D16" s="624"/>
      <c r="E16" s="624"/>
      <c r="F16" s="624"/>
      <c r="G16" s="624"/>
      <c r="H16" s="625"/>
      <c r="I16" s="656" t="s">
        <v>615</v>
      </c>
    </row>
    <row r="17" spans="1:9" ht="12.75">
      <c r="A17" s="395" t="s">
        <v>70</v>
      </c>
      <c r="B17" s="379" t="s">
        <v>73</v>
      </c>
      <c r="C17" s="624"/>
      <c r="D17" s="624"/>
      <c r="E17" s="624"/>
      <c r="F17" s="624"/>
      <c r="G17" s="624"/>
      <c r="H17" s="625"/>
      <c r="I17" s="656" t="s">
        <v>615</v>
      </c>
    </row>
    <row r="18" spans="1:9" ht="12.75">
      <c r="A18" s="395" t="s">
        <v>76</v>
      </c>
      <c r="B18" s="375" t="s">
        <v>75</v>
      </c>
      <c r="C18" s="624"/>
      <c r="D18" s="624"/>
      <c r="E18" s="624"/>
      <c r="F18" s="624"/>
      <c r="G18" s="624"/>
      <c r="H18" s="625"/>
      <c r="I18" s="656" t="s">
        <v>615</v>
      </c>
    </row>
    <row r="19" spans="1:9" ht="12.75">
      <c r="A19" s="395" t="s">
        <v>76</v>
      </c>
      <c r="B19" s="379" t="s">
        <v>144</v>
      </c>
      <c r="C19" s="624"/>
      <c r="D19" s="624"/>
      <c r="E19" s="624"/>
      <c r="F19" s="624"/>
      <c r="G19" s="624"/>
      <c r="H19" s="625"/>
      <c r="I19" s="656" t="s">
        <v>615</v>
      </c>
    </row>
    <row r="20" spans="1:9" ht="15">
      <c r="A20" s="1203" t="s">
        <v>80</v>
      </c>
      <c r="B20" s="1204"/>
      <c r="C20" s="620"/>
      <c r="D20" s="620"/>
      <c r="E20" s="620"/>
      <c r="F20" s="620"/>
      <c r="G20" s="620"/>
      <c r="H20" s="621"/>
      <c r="I20" s="656" t="s">
        <v>615</v>
      </c>
    </row>
    <row r="21" spans="1:9" ht="12.75">
      <c r="A21" s="395" t="s">
        <v>81</v>
      </c>
      <c r="B21" s="379" t="s">
        <v>82</v>
      </c>
      <c r="C21" s="624"/>
      <c r="D21" s="624"/>
      <c r="E21" s="624"/>
      <c r="F21" s="624"/>
      <c r="G21" s="624"/>
      <c r="H21" s="625"/>
      <c r="I21" s="656" t="s">
        <v>615</v>
      </c>
    </row>
    <row r="22" spans="1:9" ht="12.75">
      <c r="A22" s="395" t="s">
        <v>145</v>
      </c>
      <c r="B22" s="379" t="s">
        <v>83</v>
      </c>
      <c r="C22" s="624"/>
      <c r="D22" s="624"/>
      <c r="E22" s="624"/>
      <c r="F22" s="624"/>
      <c r="G22" s="624"/>
      <c r="H22" s="625"/>
      <c r="I22" s="656" t="s">
        <v>615</v>
      </c>
    </row>
    <row r="23" spans="1:9" ht="12.75">
      <c r="A23" s="395" t="s">
        <v>146</v>
      </c>
      <c r="B23" s="379" t="s">
        <v>147</v>
      </c>
      <c r="C23" s="624"/>
      <c r="D23" s="624"/>
      <c r="E23" s="624"/>
      <c r="F23" s="624"/>
      <c r="G23" s="624"/>
      <c r="H23" s="625"/>
      <c r="I23" s="656" t="s">
        <v>615</v>
      </c>
    </row>
    <row r="24" spans="1:9" ht="12.75">
      <c r="A24" s="374">
        <v>23.2</v>
      </c>
      <c r="B24" s="375" t="s">
        <v>266</v>
      </c>
      <c r="C24" s="624"/>
      <c r="D24" s="624"/>
      <c r="E24" s="624"/>
      <c r="F24" s="624"/>
      <c r="G24" s="624"/>
      <c r="H24" s="625"/>
      <c r="I24" s="656" t="s">
        <v>615</v>
      </c>
    </row>
    <row r="25" spans="1:9" ht="12.75">
      <c r="A25" s="395" t="s">
        <v>87</v>
      </c>
      <c r="B25" s="379" t="s">
        <v>88</v>
      </c>
      <c r="C25" s="624"/>
      <c r="D25" s="624"/>
      <c r="E25" s="624"/>
      <c r="F25" s="624"/>
      <c r="G25" s="624"/>
      <c r="H25" s="625"/>
      <c r="I25" s="656" t="s">
        <v>615</v>
      </c>
    </row>
    <row r="26" spans="1:9" ht="12.75">
      <c r="A26" s="395" t="s">
        <v>87</v>
      </c>
      <c r="B26" s="379" t="s">
        <v>89</v>
      </c>
      <c r="C26" s="624"/>
      <c r="D26" s="624"/>
      <c r="E26" s="624"/>
      <c r="F26" s="624"/>
      <c r="G26" s="624"/>
      <c r="H26" s="625"/>
      <c r="I26" s="656" t="s">
        <v>615</v>
      </c>
    </row>
    <row r="27" spans="1:9" ht="12.75">
      <c r="A27" s="395" t="s">
        <v>87</v>
      </c>
      <c r="B27" s="379" t="s">
        <v>90</v>
      </c>
      <c r="C27" s="624"/>
      <c r="D27" s="624"/>
      <c r="E27" s="624"/>
      <c r="F27" s="624"/>
      <c r="G27" s="624"/>
      <c r="H27" s="625"/>
      <c r="I27" s="656" t="s">
        <v>615</v>
      </c>
    </row>
    <row r="28" spans="1:9" ht="12.75">
      <c r="A28" s="395" t="s">
        <v>87</v>
      </c>
      <c r="B28" s="375" t="s">
        <v>148</v>
      </c>
      <c r="C28" s="624"/>
      <c r="D28" s="624"/>
      <c r="E28" s="624"/>
      <c r="F28" s="624"/>
      <c r="G28" s="624"/>
      <c r="H28" s="625"/>
      <c r="I28" s="656" t="s">
        <v>615</v>
      </c>
    </row>
    <row r="29" spans="1:9" ht="12.75">
      <c r="A29" s="395" t="s">
        <v>87</v>
      </c>
      <c r="B29" s="375" t="s">
        <v>149</v>
      </c>
      <c r="C29" s="624"/>
      <c r="D29" s="624"/>
      <c r="E29" s="624"/>
      <c r="F29" s="624"/>
      <c r="G29" s="624"/>
      <c r="H29" s="625"/>
      <c r="I29" s="656" t="s">
        <v>615</v>
      </c>
    </row>
    <row r="30" spans="1:9" ht="12.75">
      <c r="A30" s="395" t="s">
        <v>150</v>
      </c>
      <c r="B30" s="379" t="s">
        <v>151</v>
      </c>
      <c r="C30" s="624"/>
      <c r="D30" s="624"/>
      <c r="E30" s="624"/>
      <c r="F30" s="624"/>
      <c r="G30" s="624"/>
      <c r="H30" s="625"/>
      <c r="I30" s="656" t="s">
        <v>615</v>
      </c>
    </row>
    <row r="31" spans="1:9" ht="12.75">
      <c r="A31" s="374">
        <v>25.3</v>
      </c>
      <c r="B31" s="379" t="s">
        <v>94</v>
      </c>
      <c r="C31" s="624"/>
      <c r="D31" s="624"/>
      <c r="E31" s="624"/>
      <c r="F31" s="624"/>
      <c r="G31" s="624"/>
      <c r="H31" s="625"/>
      <c r="I31" s="656" t="s">
        <v>615</v>
      </c>
    </row>
    <row r="32" spans="1:9" ht="12.75">
      <c r="A32" s="395" t="s">
        <v>104</v>
      </c>
      <c r="B32" s="379" t="s">
        <v>152</v>
      </c>
      <c r="C32" s="624"/>
      <c r="D32" s="624"/>
      <c r="E32" s="624"/>
      <c r="F32" s="624"/>
      <c r="G32" s="624"/>
      <c r="H32" s="625"/>
      <c r="I32" s="656" t="s">
        <v>615</v>
      </c>
    </row>
    <row r="33" spans="1:9" ht="12.75">
      <c r="A33" s="374">
        <v>25.3</v>
      </c>
      <c r="B33" s="375" t="s">
        <v>95</v>
      </c>
      <c r="C33" s="624"/>
      <c r="D33" s="624"/>
      <c r="E33" s="624"/>
      <c r="F33" s="624"/>
      <c r="G33" s="624"/>
      <c r="H33" s="625"/>
      <c r="I33" s="656" t="s">
        <v>615</v>
      </c>
    </row>
    <row r="34" spans="1:9" ht="12.75">
      <c r="A34" s="374">
        <v>25.3</v>
      </c>
      <c r="B34" s="375" t="s">
        <v>96</v>
      </c>
      <c r="C34" s="624"/>
      <c r="D34" s="624"/>
      <c r="E34" s="624"/>
      <c r="F34" s="624"/>
      <c r="G34" s="624"/>
      <c r="H34" s="625"/>
      <c r="I34" s="656" t="s">
        <v>615</v>
      </c>
    </row>
    <row r="35" spans="1:9" ht="12.75">
      <c r="A35" s="374">
        <v>25.3</v>
      </c>
      <c r="B35" s="375" t="s">
        <v>97</v>
      </c>
      <c r="C35" s="624"/>
      <c r="D35" s="624"/>
      <c r="E35" s="624"/>
      <c r="F35" s="624"/>
      <c r="G35" s="624"/>
      <c r="H35" s="625"/>
      <c r="I35" s="656" t="s">
        <v>615</v>
      </c>
    </row>
    <row r="36" spans="1:9" ht="12.75">
      <c r="A36" s="374">
        <v>25.3</v>
      </c>
      <c r="B36" s="375" t="s">
        <v>98</v>
      </c>
      <c r="C36" s="624"/>
      <c r="D36" s="624"/>
      <c r="E36" s="624"/>
      <c r="F36" s="624"/>
      <c r="G36" s="624"/>
      <c r="H36" s="625"/>
      <c r="I36" s="656" t="s">
        <v>615</v>
      </c>
    </row>
    <row r="37" spans="1:9" ht="12.75">
      <c r="A37" s="395" t="s">
        <v>104</v>
      </c>
      <c r="B37" s="375" t="s">
        <v>105</v>
      </c>
      <c r="C37" s="624"/>
      <c r="D37" s="624"/>
      <c r="E37" s="624"/>
      <c r="F37" s="624"/>
      <c r="G37" s="624"/>
      <c r="H37" s="625"/>
      <c r="I37" s="656" t="s">
        <v>615</v>
      </c>
    </row>
    <row r="38" spans="1:9" ht="12.75">
      <c r="A38" s="374">
        <v>25.3</v>
      </c>
      <c r="B38" s="375" t="s">
        <v>153</v>
      </c>
      <c r="C38" s="624"/>
      <c r="D38" s="624"/>
      <c r="E38" s="624"/>
      <c r="F38" s="624"/>
      <c r="G38" s="624"/>
      <c r="H38" s="625"/>
      <c r="I38" s="656" t="s">
        <v>615</v>
      </c>
    </row>
    <row r="39" spans="1:9" ht="12.75">
      <c r="A39" s="378">
        <v>25.6</v>
      </c>
      <c r="B39" s="379" t="s">
        <v>107</v>
      </c>
      <c r="C39" s="624"/>
      <c r="D39" s="624"/>
      <c r="E39" s="624"/>
      <c r="F39" s="624"/>
      <c r="G39" s="624"/>
      <c r="H39" s="625"/>
      <c r="I39" s="656" t="s">
        <v>615</v>
      </c>
    </row>
    <row r="40" spans="1:9" ht="12.75">
      <c r="A40" s="395" t="s">
        <v>108</v>
      </c>
      <c r="B40" s="379" t="s">
        <v>109</v>
      </c>
      <c r="C40" s="624"/>
      <c r="D40" s="624"/>
      <c r="E40" s="624"/>
      <c r="F40" s="624"/>
      <c r="G40" s="624"/>
      <c r="H40" s="625"/>
      <c r="I40" s="656" t="s">
        <v>615</v>
      </c>
    </row>
    <row r="41" spans="1:9" ht="15">
      <c r="A41" s="1203" t="s">
        <v>114</v>
      </c>
      <c r="B41" s="1204"/>
      <c r="C41" s="620"/>
      <c r="D41" s="620"/>
      <c r="E41" s="620"/>
      <c r="F41" s="620"/>
      <c r="G41" s="620"/>
      <c r="H41" s="621"/>
      <c r="I41" s="656" t="s">
        <v>615</v>
      </c>
    </row>
    <row r="42" spans="1:9" ht="12.75">
      <c r="A42" s="395" t="s">
        <v>115</v>
      </c>
      <c r="B42" s="379" t="s">
        <v>154</v>
      </c>
      <c r="C42" s="624"/>
      <c r="D42" s="624"/>
      <c r="E42" s="624"/>
      <c r="F42" s="624"/>
      <c r="G42" s="624"/>
      <c r="H42" s="625"/>
      <c r="I42" s="656" t="s">
        <v>615</v>
      </c>
    </row>
    <row r="43" spans="1:9" ht="12.75">
      <c r="A43" s="382" t="s">
        <v>115</v>
      </c>
      <c r="B43" s="381" t="s">
        <v>122</v>
      </c>
      <c r="C43" s="624"/>
      <c r="D43" s="624"/>
      <c r="E43" s="624"/>
      <c r="F43" s="624"/>
      <c r="G43" s="624"/>
      <c r="H43" s="625"/>
      <c r="I43" s="656" t="s">
        <v>615</v>
      </c>
    </row>
    <row r="44" spans="1:9" ht="12.75">
      <c r="A44" s="382" t="s">
        <v>115</v>
      </c>
      <c r="B44" s="381" t="s">
        <v>123</v>
      </c>
      <c r="C44" s="624"/>
      <c r="D44" s="624"/>
      <c r="E44" s="624"/>
      <c r="F44" s="624"/>
      <c r="G44" s="624"/>
      <c r="H44" s="625"/>
      <c r="I44" s="656" t="s">
        <v>615</v>
      </c>
    </row>
    <row r="45" spans="1:9" ht="12.75">
      <c r="A45" s="382" t="s">
        <v>115</v>
      </c>
      <c r="B45" s="381" t="s">
        <v>124</v>
      </c>
      <c r="C45" s="624"/>
      <c r="D45" s="624"/>
      <c r="E45" s="624"/>
      <c r="F45" s="624"/>
      <c r="G45" s="624"/>
      <c r="H45" s="625"/>
      <c r="I45" s="656" t="s">
        <v>615</v>
      </c>
    </row>
    <row r="46" spans="1:9" ht="12.75">
      <c r="A46" s="382" t="s">
        <v>115</v>
      </c>
      <c r="B46" s="381" t="s">
        <v>125</v>
      </c>
      <c r="C46" s="624"/>
      <c r="D46" s="624"/>
      <c r="E46" s="624"/>
      <c r="F46" s="624"/>
      <c r="G46" s="624"/>
      <c r="H46" s="625"/>
      <c r="I46" s="656" t="s">
        <v>615</v>
      </c>
    </row>
    <row r="47" spans="1:9" ht="12.75">
      <c r="A47" s="382" t="s">
        <v>115</v>
      </c>
      <c r="B47" s="381" t="s">
        <v>126</v>
      </c>
      <c r="C47" s="624"/>
      <c r="D47" s="624"/>
      <c r="E47" s="624"/>
      <c r="F47" s="624"/>
      <c r="G47" s="624"/>
      <c r="H47" s="625"/>
      <c r="I47" s="656" t="s">
        <v>615</v>
      </c>
    </row>
    <row r="48" spans="1:9" ht="12.75">
      <c r="A48" s="395" t="s">
        <v>115</v>
      </c>
      <c r="B48" s="379" t="s">
        <v>155</v>
      </c>
      <c r="C48" s="624"/>
      <c r="D48" s="624"/>
      <c r="E48" s="624"/>
      <c r="F48" s="624"/>
      <c r="G48" s="624"/>
      <c r="H48" s="625"/>
      <c r="I48" s="656" t="s">
        <v>615</v>
      </c>
    </row>
    <row r="49" spans="1:9" ht="12.75">
      <c r="A49" s="395" t="s">
        <v>156</v>
      </c>
      <c r="B49" s="379" t="s">
        <v>157</v>
      </c>
      <c r="C49" s="624"/>
      <c r="D49" s="624"/>
      <c r="E49" s="630"/>
      <c r="F49" s="630"/>
      <c r="G49" s="624"/>
      <c r="H49" s="625"/>
      <c r="I49" s="656" t="s">
        <v>615</v>
      </c>
    </row>
    <row r="50" spans="1:9" ht="15">
      <c r="A50" s="1203" t="s">
        <v>130</v>
      </c>
      <c r="B50" s="1204"/>
      <c r="C50" s="620"/>
      <c r="D50" s="620"/>
      <c r="E50" s="620"/>
      <c r="F50" s="620"/>
      <c r="G50" s="620"/>
      <c r="H50" s="621"/>
      <c r="I50" s="656" t="s">
        <v>615</v>
      </c>
    </row>
    <row r="51" spans="1:9" ht="12.75">
      <c r="A51" s="396" t="s">
        <v>131</v>
      </c>
      <c r="B51" s="387" t="s">
        <v>158</v>
      </c>
      <c r="C51" s="630"/>
      <c r="D51" s="630"/>
      <c r="E51" s="630"/>
      <c r="F51" s="630"/>
      <c r="G51" s="630"/>
      <c r="H51" s="631"/>
      <c r="I51" s="656" t="s">
        <v>615</v>
      </c>
    </row>
    <row r="52" spans="1:9" ht="12.75">
      <c r="A52" s="397" t="s">
        <v>131</v>
      </c>
      <c r="B52" s="398" t="s">
        <v>139</v>
      </c>
      <c r="C52" s="628"/>
      <c r="D52" s="628"/>
      <c r="E52" s="628"/>
      <c r="F52" s="628"/>
      <c r="G52" s="628"/>
      <c r="H52" s="629"/>
      <c r="I52" s="656" t="s">
        <v>615</v>
      </c>
    </row>
    <row r="53" spans="1:9" ht="12.75">
      <c r="A53" s="393"/>
      <c r="B53" s="367" t="s">
        <v>140</v>
      </c>
      <c r="C53" s="620"/>
      <c r="D53" s="620"/>
      <c r="E53" s="620"/>
      <c r="F53" s="620"/>
      <c r="G53" s="620"/>
      <c r="H53" s="621"/>
      <c r="I53" s="656" t="s">
        <v>615</v>
      </c>
    </row>
    <row r="54" spans="1:9" ht="12.75">
      <c r="A54" s="1205" t="s">
        <v>346</v>
      </c>
      <c r="B54" s="1205"/>
      <c r="C54" s="1206"/>
      <c r="D54" s="1206"/>
      <c r="E54" s="1206"/>
      <c r="F54" s="1206"/>
      <c r="G54" s="1206"/>
      <c r="H54" s="1206"/>
      <c r="I54" s="1205"/>
    </row>
  </sheetData>
  <mergeCells count="16">
    <mergeCell ref="G12:G13"/>
    <mergeCell ref="A12:B13"/>
    <mergeCell ref="D12:D13"/>
    <mergeCell ref="C12:C13"/>
    <mergeCell ref="H12:H13"/>
    <mergeCell ref="F12:F13"/>
    <mergeCell ref="A50:B50"/>
    <mergeCell ref="A54:I54"/>
    <mergeCell ref="A1:H1"/>
    <mergeCell ref="A14:B14"/>
    <mergeCell ref="A20:B20"/>
    <mergeCell ref="A41:B41"/>
    <mergeCell ref="E12:E13"/>
    <mergeCell ref="A3:H3"/>
    <mergeCell ref="A4:H4"/>
    <mergeCell ref="A5:H5"/>
  </mergeCells>
  <printOptions horizontalCentered="1"/>
  <pageMargins left="0.75" right="0.75" top="0.3" bottom="1" header="0.1" footer="0.5"/>
  <pageSetup cellComments="asDisplayed" fitToHeight="2" fitToWidth="1" horizontalDpi="600" verticalDpi="600" orientation="landscape" scale="93" r:id="rId3"/>
  <headerFooter alignWithMargins="0">
    <oddFooter>&amp;C&amp;11Exhibit N:  Modular Cost for New Positions</oddFooter>
  </headerFooter>
  <legacyDrawing r:id="rId2"/>
</worksheet>
</file>

<file path=xl/worksheets/sheet16.xml><?xml version="1.0" encoding="utf-8"?>
<worksheet xmlns="http://schemas.openxmlformats.org/spreadsheetml/2006/main" xmlns:r="http://schemas.openxmlformats.org/officeDocument/2006/relationships">
  <sheetPr codeName="Sheet1"/>
  <dimension ref="A1:R73"/>
  <sheetViews>
    <sheetView zoomScaleSheetLayoutView="75" workbookViewId="0" topLeftCell="A1">
      <selection activeCell="G22" sqref="G22"/>
    </sheetView>
  </sheetViews>
  <sheetFormatPr defaultColWidth="8.88671875" defaultRowHeight="15"/>
  <cols>
    <col min="1" max="1" width="10.6640625" style="354" customWidth="1"/>
    <col min="2" max="2" width="37.77734375" style="354" customWidth="1"/>
    <col min="3" max="9" width="9.88671875" style="359" customWidth="1"/>
    <col min="10" max="10" width="9.99609375" style="359" customWidth="1"/>
    <col min="11" max="11" width="0.78125" style="648" customWidth="1"/>
    <col min="12" max="16384" width="8.88671875" style="354" customWidth="1"/>
  </cols>
  <sheetData>
    <row r="1" spans="1:11" s="418" customFormat="1" ht="15.75">
      <c r="A1" s="1186" t="s">
        <v>525</v>
      </c>
      <c r="B1" s="1187"/>
      <c r="C1" s="1187"/>
      <c r="D1" s="1187"/>
      <c r="E1" s="1187"/>
      <c r="F1" s="1187"/>
      <c r="G1" s="1187"/>
      <c r="H1" s="1187"/>
      <c r="I1" s="1187"/>
      <c r="J1" s="1187"/>
      <c r="K1" s="649" t="s">
        <v>615</v>
      </c>
    </row>
    <row r="2" spans="1:11" s="418" customFormat="1" ht="15.75">
      <c r="A2" s="355"/>
      <c r="B2" s="352"/>
      <c r="C2" s="353"/>
      <c r="D2" s="353"/>
      <c r="E2" s="353"/>
      <c r="F2" s="353"/>
      <c r="G2" s="353"/>
      <c r="H2" s="353"/>
      <c r="I2" s="353"/>
      <c r="J2" s="353"/>
      <c r="K2" s="649" t="s">
        <v>615</v>
      </c>
    </row>
    <row r="3" spans="1:11" s="418" customFormat="1" ht="15.75">
      <c r="A3" s="1207" t="s">
        <v>381</v>
      </c>
      <c r="B3" s="1189"/>
      <c r="C3" s="1189"/>
      <c r="D3" s="1189"/>
      <c r="E3" s="1189"/>
      <c r="F3" s="1189"/>
      <c r="G3" s="1189"/>
      <c r="H3" s="1189"/>
      <c r="I3" s="1189"/>
      <c r="J3" s="1189"/>
      <c r="K3" s="649" t="s">
        <v>615</v>
      </c>
    </row>
    <row r="4" spans="1:11" s="418" customFormat="1" ht="15.75">
      <c r="A4" s="1207" t="str">
        <f>+'B. Summary of Requirements '!A7</f>
        <v>Revolving Fund</v>
      </c>
      <c r="B4" s="922"/>
      <c r="C4" s="922"/>
      <c r="D4" s="922"/>
      <c r="E4" s="922"/>
      <c r="F4" s="922"/>
      <c r="G4" s="922"/>
      <c r="H4" s="922"/>
      <c r="I4" s="922"/>
      <c r="J4" s="922"/>
      <c r="K4" s="649" t="s">
        <v>615</v>
      </c>
    </row>
    <row r="5" spans="1:11" s="418" customFormat="1" ht="15">
      <c r="A5" s="1208" t="str">
        <f>+'B. Summary of Requirements '!A8</f>
        <v>(Dollars in Thousands)</v>
      </c>
      <c r="B5" s="1189"/>
      <c r="C5" s="1189"/>
      <c r="D5" s="1189"/>
      <c r="E5" s="1189"/>
      <c r="F5" s="1189"/>
      <c r="G5" s="1189"/>
      <c r="H5" s="1189"/>
      <c r="I5" s="1189"/>
      <c r="J5" s="1189"/>
      <c r="K5" s="649" t="s">
        <v>615</v>
      </c>
    </row>
    <row r="6" spans="1:11" s="418" customFormat="1" ht="15.75">
      <c r="A6" s="417"/>
      <c r="B6" s="356"/>
      <c r="C6" s="357"/>
      <c r="D6" s="357"/>
      <c r="E6" s="357"/>
      <c r="F6" s="357"/>
      <c r="G6" s="357"/>
      <c r="H6" s="357"/>
      <c r="I6" s="357"/>
      <c r="J6" s="357"/>
      <c r="K6" s="649" t="s">
        <v>615</v>
      </c>
    </row>
    <row r="7" spans="1:11" ht="12.75">
      <c r="A7" s="358"/>
      <c r="E7" s="358"/>
      <c r="K7" s="649" t="s">
        <v>615</v>
      </c>
    </row>
    <row r="8" spans="1:11" ht="12.75">
      <c r="A8" s="360" t="s">
        <v>58</v>
      </c>
      <c r="E8" s="358"/>
      <c r="K8" s="649" t="s">
        <v>615</v>
      </c>
    </row>
    <row r="9" spans="1:11" ht="12.75">
      <c r="A9" s="360" t="s">
        <v>59</v>
      </c>
      <c r="B9" s="361" t="s">
        <v>141</v>
      </c>
      <c r="K9" s="649" t="s">
        <v>615</v>
      </c>
    </row>
    <row r="10" spans="1:11" ht="12.75">
      <c r="A10" s="360" t="s">
        <v>61</v>
      </c>
      <c r="B10" s="361" t="s">
        <v>62</v>
      </c>
      <c r="K10" s="649" t="s">
        <v>615</v>
      </c>
    </row>
    <row r="11" ht="12.75">
      <c r="K11" s="649" t="s">
        <v>615</v>
      </c>
    </row>
    <row r="12" spans="1:11" ht="12.75">
      <c r="A12" s="1195" t="s">
        <v>264</v>
      </c>
      <c r="B12" s="1196"/>
      <c r="C12" s="1199" t="s">
        <v>280</v>
      </c>
      <c r="D12" s="1193" t="s">
        <v>276</v>
      </c>
      <c r="E12" s="1193" t="s">
        <v>63</v>
      </c>
      <c r="F12" s="1193" t="s">
        <v>64</v>
      </c>
      <c r="G12" s="1193" t="s">
        <v>279</v>
      </c>
      <c r="H12" s="1193" t="s">
        <v>283</v>
      </c>
      <c r="I12" s="362" t="s">
        <v>63</v>
      </c>
      <c r="J12" s="363" t="s">
        <v>65</v>
      </c>
      <c r="K12" s="649" t="s">
        <v>615</v>
      </c>
    </row>
    <row r="13" spans="1:11" ht="12.75">
      <c r="A13" s="1197"/>
      <c r="B13" s="1198"/>
      <c r="C13" s="1200"/>
      <c r="D13" s="1194"/>
      <c r="E13" s="1194"/>
      <c r="F13" s="1194"/>
      <c r="G13" s="1194"/>
      <c r="H13" s="1194"/>
      <c r="I13" s="364"/>
      <c r="J13" s="365" t="s">
        <v>66</v>
      </c>
      <c r="K13" s="649" t="s">
        <v>615</v>
      </c>
    </row>
    <row r="14" spans="1:11" ht="15">
      <c r="A14" s="1209" t="s">
        <v>67</v>
      </c>
      <c r="B14" s="1210"/>
      <c r="C14" s="636"/>
      <c r="D14" s="636"/>
      <c r="E14" s="636"/>
      <c r="F14" s="636"/>
      <c r="G14" s="636"/>
      <c r="H14" s="636"/>
      <c r="I14" s="636"/>
      <c r="J14" s="637"/>
      <c r="K14" s="649" t="s">
        <v>615</v>
      </c>
    </row>
    <row r="15" spans="1:11" ht="12.75">
      <c r="A15" s="400" t="s">
        <v>68</v>
      </c>
      <c r="B15" s="371" t="s">
        <v>69</v>
      </c>
      <c r="C15" s="632"/>
      <c r="D15" s="632"/>
      <c r="E15" s="632"/>
      <c r="F15" s="632"/>
      <c r="G15" s="632"/>
      <c r="H15" s="632"/>
      <c r="I15" s="632"/>
      <c r="J15" s="633"/>
      <c r="K15" s="649" t="s">
        <v>615</v>
      </c>
    </row>
    <row r="16" spans="1:11" ht="12.75">
      <c r="A16" s="382" t="s">
        <v>70</v>
      </c>
      <c r="B16" s="381" t="s">
        <v>71</v>
      </c>
      <c r="C16" s="626"/>
      <c r="D16" s="626"/>
      <c r="E16" s="626"/>
      <c r="F16" s="626"/>
      <c r="G16" s="626"/>
      <c r="H16" s="626"/>
      <c r="I16" s="626"/>
      <c r="J16" s="627"/>
      <c r="K16" s="649" t="s">
        <v>615</v>
      </c>
    </row>
    <row r="17" spans="1:11" ht="12.75">
      <c r="A17" s="382" t="s">
        <v>70</v>
      </c>
      <c r="B17" s="381" t="s">
        <v>72</v>
      </c>
      <c r="C17" s="626"/>
      <c r="D17" s="626"/>
      <c r="E17" s="626"/>
      <c r="F17" s="626"/>
      <c r="G17" s="626"/>
      <c r="H17" s="626"/>
      <c r="I17" s="626"/>
      <c r="J17" s="627"/>
      <c r="K17" s="649" t="s">
        <v>615</v>
      </c>
    </row>
    <row r="18" spans="1:11" ht="12.75">
      <c r="A18" s="382" t="s">
        <v>70</v>
      </c>
      <c r="B18" s="381" t="s">
        <v>265</v>
      </c>
      <c r="C18" s="626"/>
      <c r="D18" s="626"/>
      <c r="E18" s="626"/>
      <c r="F18" s="626"/>
      <c r="G18" s="626"/>
      <c r="H18" s="626"/>
      <c r="I18" s="626"/>
      <c r="J18" s="627"/>
      <c r="K18" s="649" t="s">
        <v>615</v>
      </c>
    </row>
    <row r="19" spans="1:11" ht="12.75">
      <c r="A19" s="382" t="s">
        <v>70</v>
      </c>
      <c r="B19" s="381" t="s">
        <v>73</v>
      </c>
      <c r="C19" s="626"/>
      <c r="D19" s="626"/>
      <c r="E19" s="626"/>
      <c r="F19" s="626"/>
      <c r="G19" s="626"/>
      <c r="H19" s="626"/>
      <c r="I19" s="626"/>
      <c r="J19" s="627"/>
      <c r="K19" s="649" t="s">
        <v>615</v>
      </c>
    </row>
    <row r="20" spans="1:11" ht="12.75">
      <c r="A20" s="382" t="s">
        <v>76</v>
      </c>
      <c r="B20" s="381" t="s">
        <v>75</v>
      </c>
      <c r="C20" s="626"/>
      <c r="D20" s="634"/>
      <c r="E20" s="634"/>
      <c r="F20" s="634"/>
      <c r="G20" s="634"/>
      <c r="H20" s="634"/>
      <c r="I20" s="634"/>
      <c r="J20" s="635"/>
      <c r="K20" s="649" t="s">
        <v>615</v>
      </c>
    </row>
    <row r="21" spans="1:11" ht="15">
      <c r="A21" s="1209" t="s">
        <v>80</v>
      </c>
      <c r="B21" s="1210"/>
      <c r="C21" s="636"/>
      <c r="D21" s="636"/>
      <c r="E21" s="636"/>
      <c r="F21" s="636"/>
      <c r="G21" s="636"/>
      <c r="H21" s="636"/>
      <c r="I21" s="636"/>
      <c r="J21" s="637"/>
      <c r="K21" s="649" t="s">
        <v>615</v>
      </c>
    </row>
    <row r="22" spans="1:11" ht="12.75">
      <c r="A22" s="400" t="s">
        <v>81</v>
      </c>
      <c r="B22" s="401" t="s">
        <v>82</v>
      </c>
      <c r="C22" s="632"/>
      <c r="D22" s="632"/>
      <c r="E22" s="632"/>
      <c r="F22" s="632"/>
      <c r="G22" s="632"/>
      <c r="H22" s="632"/>
      <c r="I22" s="632"/>
      <c r="J22" s="633"/>
      <c r="K22" s="649" t="s">
        <v>615</v>
      </c>
    </row>
    <row r="23" spans="1:11" ht="12.75">
      <c r="A23" s="382">
        <v>22</v>
      </c>
      <c r="B23" s="381" t="s">
        <v>83</v>
      </c>
      <c r="C23" s="626"/>
      <c r="D23" s="626"/>
      <c r="E23" s="626"/>
      <c r="F23" s="626"/>
      <c r="G23" s="626"/>
      <c r="H23" s="626"/>
      <c r="I23" s="626"/>
      <c r="J23" s="627"/>
      <c r="K23" s="649" t="s">
        <v>615</v>
      </c>
    </row>
    <row r="24" spans="1:11" ht="12.75">
      <c r="A24" s="382" t="s">
        <v>146</v>
      </c>
      <c r="B24" s="381" t="s">
        <v>147</v>
      </c>
      <c r="C24" s="626"/>
      <c r="D24" s="626"/>
      <c r="E24" s="626"/>
      <c r="F24" s="626"/>
      <c r="G24" s="626"/>
      <c r="H24" s="626"/>
      <c r="I24" s="626"/>
      <c r="J24" s="627"/>
      <c r="K24" s="649" t="s">
        <v>615</v>
      </c>
    </row>
    <row r="25" spans="1:11" ht="12.75">
      <c r="A25" s="382" t="s">
        <v>85</v>
      </c>
      <c r="B25" s="381" t="s">
        <v>86</v>
      </c>
      <c r="C25" s="626"/>
      <c r="D25" s="626"/>
      <c r="E25" s="626"/>
      <c r="F25" s="626"/>
      <c r="G25" s="626"/>
      <c r="H25" s="626"/>
      <c r="I25" s="626"/>
      <c r="J25" s="627"/>
      <c r="K25" s="649" t="s">
        <v>615</v>
      </c>
    </row>
    <row r="26" spans="1:11" ht="12.75">
      <c r="A26" s="382" t="s">
        <v>87</v>
      </c>
      <c r="B26" s="381" t="s">
        <v>88</v>
      </c>
      <c r="C26" s="626"/>
      <c r="D26" s="626"/>
      <c r="E26" s="626"/>
      <c r="F26" s="626"/>
      <c r="G26" s="626"/>
      <c r="H26" s="626"/>
      <c r="I26" s="626"/>
      <c r="J26" s="627"/>
      <c r="K26" s="649" t="s">
        <v>615</v>
      </c>
    </row>
    <row r="27" spans="1:11" ht="12.75">
      <c r="A27" s="382" t="s">
        <v>87</v>
      </c>
      <c r="B27" s="381" t="s">
        <v>89</v>
      </c>
      <c r="C27" s="626"/>
      <c r="D27" s="626"/>
      <c r="E27" s="626"/>
      <c r="F27" s="626"/>
      <c r="G27" s="626"/>
      <c r="H27" s="626"/>
      <c r="I27" s="626"/>
      <c r="J27" s="627"/>
      <c r="K27" s="649" t="s">
        <v>615</v>
      </c>
    </row>
    <row r="28" spans="1:11" ht="12.75">
      <c r="A28" s="382" t="s">
        <v>87</v>
      </c>
      <c r="B28" s="381" t="s">
        <v>90</v>
      </c>
      <c r="C28" s="626"/>
      <c r="D28" s="626"/>
      <c r="E28" s="626"/>
      <c r="F28" s="626"/>
      <c r="G28" s="626"/>
      <c r="H28" s="626"/>
      <c r="I28" s="626"/>
      <c r="J28" s="627"/>
      <c r="K28" s="649" t="s">
        <v>615</v>
      </c>
    </row>
    <row r="29" spans="1:11" ht="12.75">
      <c r="A29" s="382">
        <v>25.3</v>
      </c>
      <c r="B29" s="381" t="s">
        <v>94</v>
      </c>
      <c r="C29" s="626"/>
      <c r="D29" s="626"/>
      <c r="E29" s="626"/>
      <c r="F29" s="626"/>
      <c r="G29" s="626"/>
      <c r="H29" s="626"/>
      <c r="I29" s="626"/>
      <c r="J29" s="627"/>
      <c r="K29" s="649" t="s">
        <v>615</v>
      </c>
    </row>
    <row r="30" spans="1:11" ht="12.75">
      <c r="A30" s="374">
        <v>25.3</v>
      </c>
      <c r="B30" s="375" t="s">
        <v>95</v>
      </c>
      <c r="C30" s="626"/>
      <c r="D30" s="626"/>
      <c r="E30" s="626"/>
      <c r="F30" s="626"/>
      <c r="G30" s="626"/>
      <c r="H30" s="626"/>
      <c r="I30" s="626"/>
      <c r="J30" s="627"/>
      <c r="K30" s="649" t="s">
        <v>615</v>
      </c>
    </row>
    <row r="31" spans="1:11" ht="12.75">
      <c r="A31" s="374">
        <v>25.3</v>
      </c>
      <c r="B31" s="375" t="s">
        <v>96</v>
      </c>
      <c r="C31" s="626"/>
      <c r="D31" s="626"/>
      <c r="E31" s="626"/>
      <c r="F31" s="626"/>
      <c r="G31" s="626"/>
      <c r="H31" s="626"/>
      <c r="I31" s="626"/>
      <c r="J31" s="627"/>
      <c r="K31" s="649" t="s">
        <v>615</v>
      </c>
    </row>
    <row r="32" spans="1:11" ht="12.75">
      <c r="A32" s="374">
        <v>25.3</v>
      </c>
      <c r="B32" s="375" t="s">
        <v>97</v>
      </c>
      <c r="C32" s="626"/>
      <c r="D32" s="626"/>
      <c r="E32" s="626"/>
      <c r="F32" s="626"/>
      <c r="G32" s="626"/>
      <c r="H32" s="626"/>
      <c r="I32" s="626"/>
      <c r="J32" s="627"/>
      <c r="K32" s="649" t="s">
        <v>615</v>
      </c>
    </row>
    <row r="33" spans="1:11" ht="12.75">
      <c r="A33" s="374">
        <v>25.3</v>
      </c>
      <c r="B33" s="375" t="s">
        <v>98</v>
      </c>
      <c r="C33" s="626"/>
      <c r="D33" s="626"/>
      <c r="E33" s="626"/>
      <c r="F33" s="626"/>
      <c r="G33" s="626"/>
      <c r="H33" s="626"/>
      <c r="I33" s="626"/>
      <c r="J33" s="627"/>
      <c r="K33" s="649" t="s">
        <v>615</v>
      </c>
    </row>
    <row r="34" spans="1:11" ht="12.75">
      <c r="A34" s="382">
        <v>25.2</v>
      </c>
      <c r="B34" s="381" t="s">
        <v>161</v>
      </c>
      <c r="C34" s="626"/>
      <c r="D34" s="626"/>
      <c r="E34" s="626"/>
      <c r="F34" s="626"/>
      <c r="G34" s="626"/>
      <c r="H34" s="626"/>
      <c r="I34" s="626"/>
      <c r="J34" s="627"/>
      <c r="K34" s="649" t="s">
        <v>615</v>
      </c>
    </row>
    <row r="35" spans="1:11" ht="12.75">
      <c r="A35" s="382">
        <v>25.6</v>
      </c>
      <c r="B35" s="381" t="s">
        <v>101</v>
      </c>
      <c r="C35" s="626"/>
      <c r="D35" s="626"/>
      <c r="E35" s="626"/>
      <c r="F35" s="626"/>
      <c r="G35" s="626"/>
      <c r="H35" s="626"/>
      <c r="I35" s="626"/>
      <c r="J35" s="627"/>
      <c r="K35" s="649" t="s">
        <v>615</v>
      </c>
    </row>
    <row r="36" spans="1:11" ht="12.75">
      <c r="A36" s="382">
        <v>25.6</v>
      </c>
      <c r="B36" s="381" t="s">
        <v>102</v>
      </c>
      <c r="C36" s="626"/>
      <c r="D36" s="626"/>
      <c r="E36" s="626"/>
      <c r="F36" s="626"/>
      <c r="G36" s="626"/>
      <c r="H36" s="626"/>
      <c r="I36" s="626"/>
      <c r="J36" s="627"/>
      <c r="K36" s="649" t="s">
        <v>615</v>
      </c>
    </row>
    <row r="37" spans="1:11" ht="12.75">
      <c r="A37" s="382">
        <v>25.2</v>
      </c>
      <c r="B37" s="381" t="s">
        <v>103</v>
      </c>
      <c r="C37" s="626"/>
      <c r="D37" s="626"/>
      <c r="E37" s="626"/>
      <c r="F37" s="626"/>
      <c r="G37" s="626"/>
      <c r="H37" s="626"/>
      <c r="I37" s="626"/>
      <c r="J37" s="627"/>
      <c r="K37" s="649" t="s">
        <v>615</v>
      </c>
    </row>
    <row r="38" spans="1:11" ht="12.75">
      <c r="A38" s="382">
        <v>25.2</v>
      </c>
      <c r="B38" s="381" t="s">
        <v>105</v>
      </c>
      <c r="C38" s="626"/>
      <c r="D38" s="626"/>
      <c r="E38" s="626"/>
      <c r="F38" s="626"/>
      <c r="G38" s="626"/>
      <c r="H38" s="626"/>
      <c r="I38" s="626"/>
      <c r="J38" s="627"/>
      <c r="K38" s="649" t="s">
        <v>615</v>
      </c>
    </row>
    <row r="39" spans="1:11" ht="12.75">
      <c r="A39" s="382" t="s">
        <v>100</v>
      </c>
      <c r="B39" s="381" t="s">
        <v>268</v>
      </c>
      <c r="C39" s="626"/>
      <c r="D39" s="626"/>
      <c r="E39" s="626"/>
      <c r="F39" s="626"/>
      <c r="G39" s="626"/>
      <c r="H39" s="626"/>
      <c r="I39" s="626"/>
      <c r="J39" s="627"/>
      <c r="K39" s="649" t="s">
        <v>615</v>
      </c>
    </row>
    <row r="40" spans="1:11" ht="12.75">
      <c r="A40" s="382" t="s">
        <v>108</v>
      </c>
      <c r="B40" s="381" t="s">
        <v>109</v>
      </c>
      <c r="C40" s="626"/>
      <c r="D40" s="626"/>
      <c r="E40" s="626"/>
      <c r="F40" s="626"/>
      <c r="G40" s="626"/>
      <c r="H40" s="626"/>
      <c r="I40" s="626"/>
      <c r="J40" s="627"/>
      <c r="K40" s="649" t="s">
        <v>615</v>
      </c>
    </row>
    <row r="41" spans="1:11" ht="12.75">
      <c r="A41" s="382" t="s">
        <v>108</v>
      </c>
      <c r="B41" s="381" t="s">
        <v>110</v>
      </c>
      <c r="C41" s="626"/>
      <c r="D41" s="626"/>
      <c r="E41" s="626"/>
      <c r="F41" s="626"/>
      <c r="G41" s="626"/>
      <c r="H41" s="626"/>
      <c r="I41" s="626"/>
      <c r="J41" s="627"/>
      <c r="K41" s="649" t="s">
        <v>615</v>
      </c>
    </row>
    <row r="42" spans="1:11" ht="12.75">
      <c r="A42" s="382" t="s">
        <v>108</v>
      </c>
      <c r="B42" s="381" t="s">
        <v>111</v>
      </c>
      <c r="C42" s="626"/>
      <c r="D42" s="626"/>
      <c r="E42" s="626"/>
      <c r="F42" s="626"/>
      <c r="G42" s="626"/>
      <c r="H42" s="626"/>
      <c r="I42" s="626"/>
      <c r="J42" s="627"/>
      <c r="K42" s="649" t="s">
        <v>615</v>
      </c>
    </row>
    <row r="43" spans="1:11" ht="12.75">
      <c r="A43" s="382" t="s">
        <v>108</v>
      </c>
      <c r="B43" s="381" t="s">
        <v>112</v>
      </c>
      <c r="C43" s="626"/>
      <c r="D43" s="626"/>
      <c r="E43" s="626"/>
      <c r="F43" s="626"/>
      <c r="G43" s="626"/>
      <c r="H43" s="626"/>
      <c r="I43" s="626"/>
      <c r="J43" s="627"/>
      <c r="K43" s="649" t="s">
        <v>615</v>
      </c>
    </row>
    <row r="44" spans="1:11" ht="12.75">
      <c r="A44" s="397" t="s">
        <v>108</v>
      </c>
      <c r="B44" s="398" t="s">
        <v>113</v>
      </c>
      <c r="C44" s="638"/>
      <c r="D44" s="638"/>
      <c r="E44" s="638"/>
      <c r="F44" s="638"/>
      <c r="G44" s="638"/>
      <c r="H44" s="638"/>
      <c r="I44" s="638"/>
      <c r="J44" s="639"/>
      <c r="K44" s="649" t="s">
        <v>615</v>
      </c>
    </row>
    <row r="45" spans="1:11" ht="15">
      <c r="A45" s="1209" t="s">
        <v>114</v>
      </c>
      <c r="B45" s="1210"/>
      <c r="C45" s="636"/>
      <c r="D45" s="636"/>
      <c r="E45" s="636"/>
      <c r="F45" s="636"/>
      <c r="G45" s="636"/>
      <c r="H45" s="636"/>
      <c r="I45" s="636"/>
      <c r="J45" s="637"/>
      <c r="K45" s="649" t="s">
        <v>615</v>
      </c>
    </row>
    <row r="46" spans="1:11" ht="12.75">
      <c r="A46" s="382" t="s">
        <v>115</v>
      </c>
      <c r="B46" s="401" t="s">
        <v>154</v>
      </c>
      <c r="C46" s="632"/>
      <c r="D46" s="632"/>
      <c r="E46" s="632"/>
      <c r="F46" s="632"/>
      <c r="G46" s="632"/>
      <c r="H46" s="632"/>
      <c r="I46" s="632"/>
      <c r="J46" s="633"/>
      <c r="K46" s="649" t="s">
        <v>615</v>
      </c>
    </row>
    <row r="47" spans="1:11" ht="12.75">
      <c r="A47" s="382" t="s">
        <v>115</v>
      </c>
      <c r="B47" s="381" t="s">
        <v>118</v>
      </c>
      <c r="C47" s="640"/>
      <c r="D47" s="640"/>
      <c r="E47" s="640"/>
      <c r="F47" s="640"/>
      <c r="G47" s="640"/>
      <c r="H47" s="640"/>
      <c r="I47" s="640"/>
      <c r="J47" s="641"/>
      <c r="K47" s="649" t="s">
        <v>615</v>
      </c>
    </row>
    <row r="48" spans="1:11" ht="12.75">
      <c r="A48" s="374" t="s">
        <v>115</v>
      </c>
      <c r="B48" s="379" t="s">
        <v>119</v>
      </c>
      <c r="C48" s="624"/>
      <c r="D48" s="624"/>
      <c r="E48" s="624"/>
      <c r="F48" s="624"/>
      <c r="G48" s="624"/>
      <c r="H48" s="624"/>
      <c r="I48" s="624"/>
      <c r="J48" s="625"/>
      <c r="K48" s="649" t="s">
        <v>615</v>
      </c>
    </row>
    <row r="49" spans="1:11" ht="12.75">
      <c r="A49" s="374" t="s">
        <v>115</v>
      </c>
      <c r="B49" s="379" t="s">
        <v>120</v>
      </c>
      <c r="C49" s="624"/>
      <c r="D49" s="624"/>
      <c r="E49" s="624"/>
      <c r="F49" s="624"/>
      <c r="G49" s="624"/>
      <c r="H49" s="624"/>
      <c r="I49" s="624"/>
      <c r="J49" s="625"/>
      <c r="K49" s="649" t="s">
        <v>615</v>
      </c>
    </row>
    <row r="50" spans="1:11" ht="12.75">
      <c r="A50" s="382">
        <v>25.2</v>
      </c>
      <c r="B50" s="381" t="s">
        <v>121</v>
      </c>
      <c r="C50" s="640"/>
      <c r="D50" s="640"/>
      <c r="E50" s="640"/>
      <c r="F50" s="640"/>
      <c r="G50" s="640"/>
      <c r="H50" s="640"/>
      <c r="I50" s="640"/>
      <c r="J50" s="641"/>
      <c r="K50" s="649" t="s">
        <v>615</v>
      </c>
    </row>
    <row r="51" spans="1:11" ht="12.75">
      <c r="A51" s="382" t="s">
        <v>115</v>
      </c>
      <c r="B51" s="381" t="s">
        <v>122</v>
      </c>
      <c r="C51" s="626"/>
      <c r="D51" s="626"/>
      <c r="E51" s="626"/>
      <c r="F51" s="626"/>
      <c r="G51" s="626"/>
      <c r="H51" s="626"/>
      <c r="I51" s="626"/>
      <c r="J51" s="627"/>
      <c r="K51" s="649" t="s">
        <v>615</v>
      </c>
    </row>
    <row r="52" spans="1:11" ht="12.75">
      <c r="A52" s="382" t="s">
        <v>115</v>
      </c>
      <c r="B52" s="381" t="s">
        <v>123</v>
      </c>
      <c r="C52" s="626"/>
      <c r="D52" s="626"/>
      <c r="E52" s="626"/>
      <c r="F52" s="626"/>
      <c r="G52" s="626"/>
      <c r="H52" s="626"/>
      <c r="I52" s="626"/>
      <c r="J52" s="627"/>
      <c r="K52" s="649" t="s">
        <v>615</v>
      </c>
    </row>
    <row r="53" spans="1:11" ht="12.75">
      <c r="A53" s="382" t="s">
        <v>115</v>
      </c>
      <c r="B53" s="381" t="s">
        <v>124</v>
      </c>
      <c r="C53" s="626"/>
      <c r="D53" s="626"/>
      <c r="E53" s="626"/>
      <c r="F53" s="626"/>
      <c r="G53" s="626"/>
      <c r="H53" s="626"/>
      <c r="I53" s="626"/>
      <c r="J53" s="627"/>
      <c r="K53" s="649" t="s">
        <v>615</v>
      </c>
    </row>
    <row r="54" spans="1:11" ht="12.75">
      <c r="A54" s="382" t="s">
        <v>115</v>
      </c>
      <c r="B54" s="381" t="s">
        <v>125</v>
      </c>
      <c r="C54" s="626"/>
      <c r="D54" s="626"/>
      <c r="E54" s="626"/>
      <c r="F54" s="626"/>
      <c r="G54" s="626"/>
      <c r="H54" s="626"/>
      <c r="I54" s="626"/>
      <c r="J54" s="627"/>
      <c r="K54" s="649" t="s">
        <v>615</v>
      </c>
    </row>
    <row r="55" spans="1:11" ht="12.75">
      <c r="A55" s="382" t="s">
        <v>115</v>
      </c>
      <c r="B55" s="381" t="s">
        <v>126</v>
      </c>
      <c r="C55" s="626"/>
      <c r="D55" s="626"/>
      <c r="E55" s="626"/>
      <c r="F55" s="626"/>
      <c r="G55" s="626"/>
      <c r="H55" s="626"/>
      <c r="I55" s="626"/>
      <c r="J55" s="627"/>
      <c r="K55" s="649" t="s">
        <v>615</v>
      </c>
    </row>
    <row r="56" spans="1:11" ht="12.75">
      <c r="A56" s="382" t="s">
        <v>115</v>
      </c>
      <c r="B56" s="381" t="s">
        <v>127</v>
      </c>
      <c r="C56" s="626"/>
      <c r="D56" s="626"/>
      <c r="E56" s="626"/>
      <c r="F56" s="626"/>
      <c r="G56" s="626"/>
      <c r="H56" s="626"/>
      <c r="I56" s="626"/>
      <c r="J56" s="627"/>
      <c r="K56" s="649" t="s">
        <v>615</v>
      </c>
    </row>
    <row r="57" spans="1:11" ht="12.75">
      <c r="A57" s="382" t="s">
        <v>115</v>
      </c>
      <c r="B57" s="381" t="s">
        <v>128</v>
      </c>
      <c r="C57" s="626"/>
      <c r="D57" s="626"/>
      <c r="E57" s="626"/>
      <c r="F57" s="626"/>
      <c r="G57" s="626"/>
      <c r="H57" s="626"/>
      <c r="I57" s="626"/>
      <c r="J57" s="627"/>
      <c r="K57" s="649" t="s">
        <v>615</v>
      </c>
    </row>
    <row r="58" spans="1:11" ht="12.75">
      <c r="A58" s="382" t="s">
        <v>115</v>
      </c>
      <c r="B58" s="381" t="s">
        <v>162</v>
      </c>
      <c r="C58" s="626"/>
      <c r="D58" s="626"/>
      <c r="E58" s="626"/>
      <c r="F58" s="626"/>
      <c r="G58" s="626"/>
      <c r="H58" s="626"/>
      <c r="I58" s="626"/>
      <c r="J58" s="627"/>
      <c r="K58" s="649" t="s">
        <v>615</v>
      </c>
    </row>
    <row r="59" spans="1:11" ht="12.75">
      <c r="A59" s="402" t="s">
        <v>156</v>
      </c>
      <c r="B59" s="403" t="s">
        <v>157</v>
      </c>
      <c r="C59" s="634"/>
      <c r="D59" s="634"/>
      <c r="E59" s="634"/>
      <c r="F59" s="634"/>
      <c r="G59" s="634"/>
      <c r="H59" s="634"/>
      <c r="I59" s="634"/>
      <c r="J59" s="635"/>
      <c r="K59" s="649" t="s">
        <v>615</v>
      </c>
    </row>
    <row r="60" spans="1:11" ht="15">
      <c r="A60" s="1209" t="s">
        <v>130</v>
      </c>
      <c r="B60" s="1204"/>
      <c r="C60" s="642"/>
      <c r="D60" s="642"/>
      <c r="E60" s="642"/>
      <c r="F60" s="642"/>
      <c r="G60" s="642"/>
      <c r="H60" s="642"/>
      <c r="I60" s="642"/>
      <c r="J60" s="643"/>
      <c r="K60" s="649" t="s">
        <v>615</v>
      </c>
    </row>
    <row r="61" spans="1:11" ht="12.75">
      <c r="A61" s="404" t="s">
        <v>131</v>
      </c>
      <c r="B61" s="405" t="s">
        <v>163</v>
      </c>
      <c r="C61" s="640"/>
      <c r="D61" s="640"/>
      <c r="E61" s="640"/>
      <c r="F61" s="640"/>
      <c r="G61" s="640"/>
      <c r="H61" s="640"/>
      <c r="I61" s="640"/>
      <c r="J61" s="641"/>
      <c r="K61" s="649" t="s">
        <v>615</v>
      </c>
    </row>
    <row r="62" spans="1:11" ht="12.75">
      <c r="A62" s="404" t="s">
        <v>131</v>
      </c>
      <c r="B62" s="405" t="s">
        <v>133</v>
      </c>
      <c r="C62" s="640"/>
      <c r="D62" s="640"/>
      <c r="E62" s="640"/>
      <c r="F62" s="640"/>
      <c r="G62" s="640"/>
      <c r="H62" s="640"/>
      <c r="I62" s="640"/>
      <c r="J62" s="641"/>
      <c r="K62" s="649" t="s">
        <v>615</v>
      </c>
    </row>
    <row r="63" spans="1:11" ht="12.75">
      <c r="A63" s="404" t="s">
        <v>131</v>
      </c>
      <c r="B63" s="403" t="s">
        <v>134</v>
      </c>
      <c r="C63" s="640"/>
      <c r="D63" s="640"/>
      <c r="E63" s="640"/>
      <c r="F63" s="640"/>
      <c r="G63" s="640"/>
      <c r="H63" s="640"/>
      <c r="I63" s="640"/>
      <c r="J63" s="641"/>
      <c r="K63" s="649" t="s">
        <v>615</v>
      </c>
    </row>
    <row r="64" spans="1:11" ht="12.75">
      <c r="A64" s="404" t="s">
        <v>131</v>
      </c>
      <c r="B64" s="381" t="s">
        <v>136</v>
      </c>
      <c r="C64" s="626"/>
      <c r="D64" s="626"/>
      <c r="E64" s="626"/>
      <c r="F64" s="626"/>
      <c r="G64" s="626"/>
      <c r="H64" s="626"/>
      <c r="I64" s="626"/>
      <c r="J64" s="627"/>
      <c r="K64" s="649" t="s">
        <v>615</v>
      </c>
    </row>
    <row r="65" spans="1:11" ht="12.75">
      <c r="A65" s="404" t="s">
        <v>131</v>
      </c>
      <c r="B65" s="381" t="s">
        <v>137</v>
      </c>
      <c r="C65" s="626"/>
      <c r="D65" s="626"/>
      <c r="E65" s="626"/>
      <c r="F65" s="626"/>
      <c r="G65" s="626"/>
      <c r="H65" s="626"/>
      <c r="I65" s="626"/>
      <c r="J65" s="627"/>
      <c r="K65" s="649" t="s">
        <v>615</v>
      </c>
    </row>
    <row r="66" spans="1:11" ht="12.75">
      <c r="A66" s="406" t="s">
        <v>131</v>
      </c>
      <c r="B66" s="403" t="s">
        <v>138</v>
      </c>
      <c r="C66" s="634"/>
      <c r="D66" s="634"/>
      <c r="E66" s="634"/>
      <c r="F66" s="634"/>
      <c r="G66" s="634"/>
      <c r="H66" s="634"/>
      <c r="I66" s="634"/>
      <c r="J66" s="635"/>
      <c r="K66" s="649" t="s">
        <v>615</v>
      </c>
    </row>
    <row r="67" spans="1:11" ht="12.75">
      <c r="A67" s="397" t="s">
        <v>131</v>
      </c>
      <c r="B67" s="398" t="s">
        <v>139</v>
      </c>
      <c r="C67" s="638"/>
      <c r="D67" s="638"/>
      <c r="E67" s="638"/>
      <c r="F67" s="638"/>
      <c r="G67" s="638"/>
      <c r="H67" s="638"/>
      <c r="I67" s="638"/>
      <c r="J67" s="639"/>
      <c r="K67" s="649" t="s">
        <v>615</v>
      </c>
    </row>
    <row r="68" spans="1:11" ht="12.75">
      <c r="A68" s="399"/>
      <c r="B68" s="407" t="s">
        <v>140</v>
      </c>
      <c r="C68" s="642"/>
      <c r="D68" s="642"/>
      <c r="E68" s="642"/>
      <c r="F68" s="642"/>
      <c r="G68" s="642"/>
      <c r="H68" s="642"/>
      <c r="I68" s="642"/>
      <c r="J68" s="643"/>
      <c r="K68" s="649" t="s">
        <v>615</v>
      </c>
    </row>
    <row r="69" spans="1:11" ht="15">
      <c r="A69" s="1182" t="s">
        <v>346</v>
      </c>
      <c r="B69" s="1183"/>
      <c r="C69" s="1183"/>
      <c r="D69" s="1183"/>
      <c r="E69" s="1183"/>
      <c r="F69" s="1183"/>
      <c r="G69" s="1183"/>
      <c r="H69" s="1183"/>
      <c r="I69" s="1183"/>
      <c r="J69" s="1183"/>
      <c r="K69" s="649"/>
    </row>
    <row r="70" spans="1:18" ht="12.75">
      <c r="A70" s="419"/>
      <c r="B70" s="419"/>
      <c r="C70" s="420"/>
      <c r="D70" s="420"/>
      <c r="E70" s="420"/>
      <c r="F70" s="420"/>
      <c r="G70" s="420"/>
      <c r="H70" s="420"/>
      <c r="I70" s="420"/>
      <c r="J70" s="420"/>
      <c r="L70" s="419"/>
      <c r="M70" s="419"/>
      <c r="N70" s="419"/>
      <c r="O70" s="419"/>
      <c r="P70" s="419"/>
      <c r="Q70" s="419"/>
      <c r="R70" s="419"/>
    </row>
    <row r="71" spans="1:10" ht="12.75">
      <c r="A71" s="419"/>
      <c r="B71" s="419"/>
      <c r="C71" s="420"/>
      <c r="D71" s="420"/>
      <c r="E71" s="420"/>
      <c r="F71" s="420"/>
      <c r="G71" s="420"/>
      <c r="H71" s="420"/>
      <c r="I71" s="420"/>
      <c r="J71" s="420"/>
    </row>
    <row r="73" spans="3:4" ht="12.75">
      <c r="C73" s="408"/>
      <c r="D73" s="408"/>
    </row>
  </sheetData>
  <mergeCells count="16">
    <mergeCell ref="A12:B13"/>
    <mergeCell ref="C12:C13"/>
    <mergeCell ref="D12:D13"/>
    <mergeCell ref="H12:H13"/>
    <mergeCell ref="G12:G13"/>
    <mergeCell ref="F12:F13"/>
    <mergeCell ref="A1:J1"/>
    <mergeCell ref="A3:J3"/>
    <mergeCell ref="A4:J4"/>
    <mergeCell ref="A5:J5"/>
    <mergeCell ref="E12:E13"/>
    <mergeCell ref="A69:J69"/>
    <mergeCell ref="A14:B14"/>
    <mergeCell ref="A21:B21"/>
    <mergeCell ref="A45:B45"/>
    <mergeCell ref="A60:B60"/>
  </mergeCells>
  <printOptions horizontalCentered="1"/>
  <pageMargins left="0.75" right="0.75" top="0.3" bottom="1" header="0.1" footer="0.5"/>
  <pageSetup cellComments="asDisplayed" fitToHeight="2" horizontalDpi="600" verticalDpi="600" orientation="landscape" scale="75" r:id="rId3"/>
  <headerFooter alignWithMargins="0">
    <oddFooter>&amp;C&amp;11Exhibit N:  Modular Cost for New Positions</oddFooter>
  </headerFooter>
  <rowBreaks count="1" manualBreakCount="1">
    <brk id="44" max="10" man="1"/>
  </rowBreaks>
  <legacyDrawing r:id="rId2"/>
</worksheet>
</file>

<file path=xl/worksheets/sheet17.xml><?xml version="1.0" encoding="utf-8"?>
<worksheet xmlns="http://schemas.openxmlformats.org/spreadsheetml/2006/main" xmlns:r="http://schemas.openxmlformats.org/officeDocument/2006/relationships">
  <sheetPr codeName="Sheet7"/>
  <dimension ref="A1:K55"/>
  <sheetViews>
    <sheetView zoomScaleSheetLayoutView="75" workbookViewId="0" topLeftCell="A1">
      <selection activeCell="G22" sqref="G22"/>
    </sheetView>
  </sheetViews>
  <sheetFormatPr defaultColWidth="8.88671875" defaultRowHeight="15"/>
  <cols>
    <col min="1" max="1" width="10.6640625" style="354" customWidth="1"/>
    <col min="2" max="2" width="38.5546875" style="354" customWidth="1"/>
    <col min="3" max="10" width="9.88671875" style="359" customWidth="1"/>
    <col min="11" max="11" width="0.78125" style="648" customWidth="1"/>
    <col min="12" max="16384" width="8.88671875" style="354" customWidth="1"/>
  </cols>
  <sheetData>
    <row r="1" spans="1:11" ht="15.75">
      <c r="A1" s="1186" t="s">
        <v>525</v>
      </c>
      <c r="B1" s="1187"/>
      <c r="C1" s="1187"/>
      <c r="D1" s="1187"/>
      <c r="E1" s="1187"/>
      <c r="F1" s="1187"/>
      <c r="G1" s="1187"/>
      <c r="H1" s="1187"/>
      <c r="I1" s="1187"/>
      <c r="J1" s="1187"/>
      <c r="K1" s="646" t="s">
        <v>615</v>
      </c>
    </row>
    <row r="2" spans="1:11" ht="15.75">
      <c r="A2" s="355"/>
      <c r="B2" s="352"/>
      <c r="C2" s="353"/>
      <c r="D2" s="353"/>
      <c r="E2" s="353"/>
      <c r="F2" s="353"/>
      <c r="G2" s="353"/>
      <c r="H2" s="353"/>
      <c r="I2" s="353"/>
      <c r="J2" s="353"/>
      <c r="K2" s="646" t="s">
        <v>615</v>
      </c>
    </row>
    <row r="3" spans="1:11" ht="15.75">
      <c r="A3" s="1207" t="s">
        <v>381</v>
      </c>
      <c r="B3" s="1189"/>
      <c r="C3" s="1189"/>
      <c r="D3" s="1189"/>
      <c r="E3" s="1189"/>
      <c r="F3" s="1189"/>
      <c r="G3" s="1189"/>
      <c r="H3" s="1189"/>
      <c r="I3" s="1189"/>
      <c r="J3" s="1189"/>
      <c r="K3" s="646" t="s">
        <v>615</v>
      </c>
    </row>
    <row r="4" spans="1:11" ht="15.75">
      <c r="A4" s="1207" t="str">
        <f>+'B. Summary of Requirements '!A7</f>
        <v>Revolving Fund</v>
      </c>
      <c r="B4" s="922"/>
      <c r="C4" s="922"/>
      <c r="D4" s="922"/>
      <c r="E4" s="922"/>
      <c r="F4" s="922"/>
      <c r="G4" s="922"/>
      <c r="H4" s="922"/>
      <c r="I4" s="922"/>
      <c r="J4" s="922"/>
      <c r="K4" s="646" t="s">
        <v>615</v>
      </c>
    </row>
    <row r="5" spans="1:11" ht="15">
      <c r="A5" s="1208" t="str">
        <f>+'B. Summary of Requirements '!A8</f>
        <v>(Dollars in Thousands)</v>
      </c>
      <c r="B5" s="1189"/>
      <c r="C5" s="1189"/>
      <c r="D5" s="1189"/>
      <c r="E5" s="1189"/>
      <c r="F5" s="1189"/>
      <c r="G5" s="1189"/>
      <c r="H5" s="1189"/>
      <c r="I5" s="1189"/>
      <c r="J5" s="1189"/>
      <c r="K5" s="646" t="s">
        <v>615</v>
      </c>
    </row>
    <row r="6" spans="1:11" ht="15.75">
      <c r="A6" s="353"/>
      <c r="B6" s="353"/>
      <c r="C6" s="353"/>
      <c r="D6" s="353"/>
      <c r="E6" s="353"/>
      <c r="F6" s="353"/>
      <c r="G6" s="353"/>
      <c r="H6" s="353"/>
      <c r="I6" s="353"/>
      <c r="J6" s="353"/>
      <c r="K6" s="646" t="s">
        <v>615</v>
      </c>
    </row>
    <row r="7" spans="1:11" ht="12.75">
      <c r="A7" s="358"/>
      <c r="E7" s="358"/>
      <c r="K7" s="646" t="s">
        <v>615</v>
      </c>
    </row>
    <row r="8" spans="1:11" ht="12.75">
      <c r="A8" s="360" t="s">
        <v>58</v>
      </c>
      <c r="E8" s="358"/>
      <c r="K8" s="646" t="s">
        <v>615</v>
      </c>
    </row>
    <row r="9" spans="1:11" ht="12.75">
      <c r="A9" s="360" t="s">
        <v>59</v>
      </c>
      <c r="B9" s="361" t="s">
        <v>141</v>
      </c>
      <c r="K9" s="646" t="s">
        <v>615</v>
      </c>
    </row>
    <row r="10" spans="1:11" ht="12.75">
      <c r="A10" s="360" t="s">
        <v>61</v>
      </c>
      <c r="B10" s="361" t="s">
        <v>164</v>
      </c>
      <c r="K10" s="646" t="s">
        <v>615</v>
      </c>
    </row>
    <row r="11" spans="1:11" ht="12.75">
      <c r="A11" s="391"/>
      <c r="B11" s="392"/>
      <c r="K11" s="646" t="s">
        <v>615</v>
      </c>
    </row>
    <row r="12" spans="1:11" ht="12.75" customHeight="1">
      <c r="A12" s="1195" t="s">
        <v>264</v>
      </c>
      <c r="B12" s="1196"/>
      <c r="C12" s="1199" t="s">
        <v>278</v>
      </c>
      <c r="D12" s="1193" t="s">
        <v>276</v>
      </c>
      <c r="E12" s="1193" t="s">
        <v>63</v>
      </c>
      <c r="F12" s="1193" t="s">
        <v>64</v>
      </c>
      <c r="G12" s="1193" t="s">
        <v>279</v>
      </c>
      <c r="H12" s="1193" t="s">
        <v>283</v>
      </c>
      <c r="I12" s="1193" t="s">
        <v>617</v>
      </c>
      <c r="J12" s="1201" t="s">
        <v>616</v>
      </c>
      <c r="K12" s="646" t="s">
        <v>615</v>
      </c>
    </row>
    <row r="13" spans="1:11" ht="12.75" customHeight="1">
      <c r="A13" s="1197"/>
      <c r="B13" s="1198"/>
      <c r="C13" s="1200"/>
      <c r="D13" s="1194"/>
      <c r="E13" s="1194"/>
      <c r="F13" s="1194"/>
      <c r="G13" s="1194"/>
      <c r="H13" s="1194"/>
      <c r="I13" s="1194"/>
      <c r="J13" s="1202"/>
      <c r="K13" s="646" t="s">
        <v>615</v>
      </c>
    </row>
    <row r="14" spans="1:11" ht="15">
      <c r="A14" s="1203" t="s">
        <v>67</v>
      </c>
      <c r="B14" s="1204"/>
      <c r="C14" s="368"/>
      <c r="D14" s="368"/>
      <c r="E14" s="368"/>
      <c r="F14" s="368"/>
      <c r="G14" s="368"/>
      <c r="H14" s="368"/>
      <c r="I14" s="368"/>
      <c r="J14" s="369"/>
      <c r="K14" s="646" t="s">
        <v>615</v>
      </c>
    </row>
    <row r="15" spans="1:11" ht="12.75">
      <c r="A15" s="394" t="s">
        <v>68</v>
      </c>
      <c r="B15" s="371" t="s">
        <v>69</v>
      </c>
      <c r="C15" s="372"/>
      <c r="D15" s="372"/>
      <c r="E15" s="372"/>
      <c r="F15" s="372"/>
      <c r="G15" s="372"/>
      <c r="H15" s="372"/>
      <c r="I15" s="372"/>
      <c r="J15" s="373"/>
      <c r="K15" s="646" t="s">
        <v>615</v>
      </c>
    </row>
    <row r="16" spans="1:11" ht="12.75">
      <c r="A16" s="395" t="s">
        <v>70</v>
      </c>
      <c r="B16" s="379" t="s">
        <v>143</v>
      </c>
      <c r="C16" s="376"/>
      <c r="D16" s="376"/>
      <c r="E16" s="376"/>
      <c r="F16" s="376"/>
      <c r="G16" s="376"/>
      <c r="H16" s="376"/>
      <c r="I16" s="376"/>
      <c r="J16" s="377"/>
      <c r="K16" s="646" t="s">
        <v>615</v>
      </c>
    </row>
    <row r="17" spans="1:11" ht="12.75">
      <c r="A17" s="395" t="s">
        <v>70</v>
      </c>
      <c r="B17" s="379" t="s">
        <v>73</v>
      </c>
      <c r="C17" s="376"/>
      <c r="D17" s="376"/>
      <c r="E17" s="376"/>
      <c r="F17" s="376"/>
      <c r="G17" s="376"/>
      <c r="H17" s="376"/>
      <c r="I17" s="376"/>
      <c r="J17" s="377"/>
      <c r="K17" s="646" t="s">
        <v>615</v>
      </c>
    </row>
    <row r="18" spans="1:11" ht="12.75">
      <c r="A18" s="395" t="s">
        <v>76</v>
      </c>
      <c r="B18" s="375" t="s">
        <v>75</v>
      </c>
      <c r="C18" s="376"/>
      <c r="D18" s="376"/>
      <c r="E18" s="376"/>
      <c r="F18" s="376"/>
      <c r="G18" s="376"/>
      <c r="H18" s="376"/>
      <c r="I18" s="376"/>
      <c r="J18" s="377"/>
      <c r="K18" s="646" t="s">
        <v>615</v>
      </c>
    </row>
    <row r="19" spans="1:11" ht="12.75">
      <c r="A19" s="395" t="s">
        <v>76</v>
      </c>
      <c r="B19" s="379" t="s">
        <v>144</v>
      </c>
      <c r="C19" s="376"/>
      <c r="D19" s="376"/>
      <c r="E19" s="376"/>
      <c r="F19" s="376"/>
      <c r="G19" s="376"/>
      <c r="H19" s="376"/>
      <c r="I19" s="376"/>
      <c r="J19" s="377"/>
      <c r="K19" s="646" t="s">
        <v>615</v>
      </c>
    </row>
    <row r="20" spans="1:11" ht="15">
      <c r="A20" s="1203" t="s">
        <v>80</v>
      </c>
      <c r="B20" s="1204"/>
      <c r="C20" s="368"/>
      <c r="D20" s="368"/>
      <c r="E20" s="368"/>
      <c r="F20" s="368"/>
      <c r="G20" s="368"/>
      <c r="H20" s="368"/>
      <c r="I20" s="368"/>
      <c r="J20" s="369"/>
      <c r="K20" s="646" t="s">
        <v>615</v>
      </c>
    </row>
    <row r="21" spans="1:11" ht="12.75">
      <c r="A21" s="395" t="s">
        <v>81</v>
      </c>
      <c r="B21" s="379" t="s">
        <v>82</v>
      </c>
      <c r="C21" s="376"/>
      <c r="D21" s="376"/>
      <c r="E21" s="376"/>
      <c r="F21" s="376"/>
      <c r="G21" s="376"/>
      <c r="H21" s="376"/>
      <c r="I21" s="376"/>
      <c r="J21" s="377"/>
      <c r="K21" s="646" t="s">
        <v>615</v>
      </c>
    </row>
    <row r="22" spans="1:11" ht="12.75">
      <c r="A22" s="395" t="s">
        <v>145</v>
      </c>
      <c r="B22" s="379" t="s">
        <v>83</v>
      </c>
      <c r="C22" s="376"/>
      <c r="D22" s="376"/>
      <c r="E22" s="376"/>
      <c r="F22" s="376"/>
      <c r="G22" s="376"/>
      <c r="H22" s="376"/>
      <c r="I22" s="376"/>
      <c r="J22" s="377"/>
      <c r="K22" s="646" t="s">
        <v>615</v>
      </c>
    </row>
    <row r="23" spans="1:11" ht="12.75">
      <c r="A23" s="395" t="s">
        <v>146</v>
      </c>
      <c r="B23" s="379" t="s">
        <v>147</v>
      </c>
      <c r="C23" s="376"/>
      <c r="D23" s="376"/>
      <c r="E23" s="376"/>
      <c r="F23" s="376"/>
      <c r="G23" s="376"/>
      <c r="H23" s="376"/>
      <c r="I23" s="376"/>
      <c r="J23" s="377"/>
      <c r="K23" s="646" t="s">
        <v>615</v>
      </c>
    </row>
    <row r="24" spans="1:11" ht="12.75">
      <c r="A24" s="374">
        <v>23.2</v>
      </c>
      <c r="B24" s="375" t="s">
        <v>266</v>
      </c>
      <c r="C24" s="376"/>
      <c r="D24" s="376"/>
      <c r="E24" s="376"/>
      <c r="F24" s="376"/>
      <c r="G24" s="376"/>
      <c r="H24" s="376"/>
      <c r="I24" s="376"/>
      <c r="J24" s="377"/>
      <c r="K24" s="646" t="s">
        <v>615</v>
      </c>
    </row>
    <row r="25" spans="1:11" ht="12.75">
      <c r="A25" s="395" t="s">
        <v>87</v>
      </c>
      <c r="B25" s="379" t="s">
        <v>88</v>
      </c>
      <c r="C25" s="376"/>
      <c r="D25" s="376"/>
      <c r="E25" s="376"/>
      <c r="F25" s="376"/>
      <c r="G25" s="376"/>
      <c r="H25" s="376"/>
      <c r="I25" s="376"/>
      <c r="J25" s="377"/>
      <c r="K25" s="646" t="s">
        <v>615</v>
      </c>
    </row>
    <row r="26" spans="1:11" ht="12.75">
      <c r="A26" s="395" t="s">
        <v>87</v>
      </c>
      <c r="B26" s="379" t="s">
        <v>89</v>
      </c>
      <c r="C26" s="376"/>
      <c r="D26" s="376"/>
      <c r="E26" s="376"/>
      <c r="F26" s="376"/>
      <c r="G26" s="376"/>
      <c r="H26" s="376"/>
      <c r="I26" s="376"/>
      <c r="J26" s="377"/>
      <c r="K26" s="646" t="s">
        <v>615</v>
      </c>
    </row>
    <row r="27" spans="1:11" ht="12.75">
      <c r="A27" s="395" t="s">
        <v>87</v>
      </c>
      <c r="B27" s="379" t="s">
        <v>90</v>
      </c>
      <c r="C27" s="376"/>
      <c r="D27" s="376"/>
      <c r="E27" s="376"/>
      <c r="F27" s="376"/>
      <c r="G27" s="376"/>
      <c r="H27" s="376"/>
      <c r="I27" s="376"/>
      <c r="J27" s="377"/>
      <c r="K27" s="646" t="s">
        <v>615</v>
      </c>
    </row>
    <row r="28" spans="1:11" ht="12.75">
      <c r="A28" s="395" t="s">
        <v>87</v>
      </c>
      <c r="B28" s="375" t="s">
        <v>148</v>
      </c>
      <c r="C28" s="376"/>
      <c r="D28" s="376"/>
      <c r="E28" s="376"/>
      <c r="F28" s="376"/>
      <c r="G28" s="376"/>
      <c r="H28" s="376"/>
      <c r="I28" s="409"/>
      <c r="J28" s="377"/>
      <c r="K28" s="646" t="s">
        <v>615</v>
      </c>
    </row>
    <row r="29" spans="1:11" ht="12.75">
      <c r="A29" s="395" t="s">
        <v>87</v>
      </c>
      <c r="B29" s="375" t="s">
        <v>149</v>
      </c>
      <c r="C29" s="376"/>
      <c r="D29" s="376"/>
      <c r="E29" s="376"/>
      <c r="F29" s="376"/>
      <c r="G29" s="376"/>
      <c r="H29" s="376"/>
      <c r="I29" s="409"/>
      <c r="J29" s="377"/>
      <c r="K29" s="646" t="s">
        <v>615</v>
      </c>
    </row>
    <row r="30" spans="1:11" ht="12.75">
      <c r="A30" s="395" t="s">
        <v>150</v>
      </c>
      <c r="B30" s="379" t="s">
        <v>151</v>
      </c>
      <c r="C30" s="376"/>
      <c r="D30" s="376"/>
      <c r="E30" s="376"/>
      <c r="F30" s="376"/>
      <c r="G30" s="376"/>
      <c r="H30" s="376"/>
      <c r="I30" s="376"/>
      <c r="J30" s="377"/>
      <c r="K30" s="646" t="s">
        <v>615</v>
      </c>
    </row>
    <row r="31" spans="1:11" ht="12.75">
      <c r="A31" s="374">
        <v>25.3</v>
      </c>
      <c r="B31" s="379" t="s">
        <v>94</v>
      </c>
      <c r="C31" s="376"/>
      <c r="D31" s="376"/>
      <c r="E31" s="376"/>
      <c r="F31" s="376"/>
      <c r="G31" s="376"/>
      <c r="H31" s="376"/>
      <c r="I31" s="376"/>
      <c r="J31" s="377"/>
      <c r="K31" s="646" t="s">
        <v>615</v>
      </c>
    </row>
    <row r="32" spans="1:11" ht="12.75">
      <c r="A32" s="374">
        <v>25.3</v>
      </c>
      <c r="B32" s="375" t="s">
        <v>95</v>
      </c>
      <c r="C32" s="376"/>
      <c r="D32" s="376"/>
      <c r="E32" s="376"/>
      <c r="F32" s="376"/>
      <c r="G32" s="376"/>
      <c r="H32" s="376"/>
      <c r="I32" s="376"/>
      <c r="J32" s="377"/>
      <c r="K32" s="646" t="s">
        <v>615</v>
      </c>
    </row>
    <row r="33" spans="1:11" ht="12.75">
      <c r="A33" s="374">
        <v>25.3</v>
      </c>
      <c r="B33" s="375" t="s">
        <v>96</v>
      </c>
      <c r="C33" s="376"/>
      <c r="D33" s="376"/>
      <c r="E33" s="376"/>
      <c r="F33" s="376"/>
      <c r="G33" s="376"/>
      <c r="H33" s="376"/>
      <c r="I33" s="376"/>
      <c r="J33" s="377"/>
      <c r="K33" s="646" t="s">
        <v>615</v>
      </c>
    </row>
    <row r="34" spans="1:11" ht="12.75">
      <c r="A34" s="374">
        <v>25.3</v>
      </c>
      <c r="B34" s="375" t="s">
        <v>97</v>
      </c>
      <c r="C34" s="376"/>
      <c r="D34" s="376"/>
      <c r="E34" s="376"/>
      <c r="F34" s="376"/>
      <c r="G34" s="376"/>
      <c r="H34" s="376"/>
      <c r="I34" s="376"/>
      <c r="J34" s="377"/>
      <c r="K34" s="646" t="s">
        <v>615</v>
      </c>
    </row>
    <row r="35" spans="1:11" ht="12.75">
      <c r="A35" s="374">
        <v>25.3</v>
      </c>
      <c r="B35" s="375" t="s">
        <v>98</v>
      </c>
      <c r="C35" s="376"/>
      <c r="D35" s="376"/>
      <c r="E35" s="376"/>
      <c r="F35" s="376"/>
      <c r="G35" s="376"/>
      <c r="H35" s="376"/>
      <c r="I35" s="376"/>
      <c r="J35" s="377"/>
      <c r="K35" s="646" t="s">
        <v>615</v>
      </c>
    </row>
    <row r="36" spans="1:11" ht="12.75">
      <c r="A36" s="395" t="s">
        <v>104</v>
      </c>
      <c r="B36" s="375" t="s">
        <v>105</v>
      </c>
      <c r="C36" s="376"/>
      <c r="D36" s="376"/>
      <c r="E36" s="376"/>
      <c r="F36" s="376"/>
      <c r="G36" s="376"/>
      <c r="H36" s="376"/>
      <c r="I36" s="376"/>
      <c r="J36" s="377"/>
      <c r="K36" s="646" t="s">
        <v>615</v>
      </c>
    </row>
    <row r="37" spans="1:11" ht="12.75">
      <c r="A37" s="374">
        <v>25.3</v>
      </c>
      <c r="B37" s="375" t="s">
        <v>153</v>
      </c>
      <c r="C37" s="376"/>
      <c r="D37" s="376"/>
      <c r="E37" s="376"/>
      <c r="F37" s="376"/>
      <c r="G37" s="376"/>
      <c r="H37" s="376"/>
      <c r="I37" s="376"/>
      <c r="J37" s="377"/>
      <c r="K37" s="646" t="s">
        <v>615</v>
      </c>
    </row>
    <row r="38" spans="1:11" ht="12.75">
      <c r="A38" s="395" t="s">
        <v>100</v>
      </c>
      <c r="B38" s="379" t="s">
        <v>107</v>
      </c>
      <c r="C38" s="376"/>
      <c r="D38" s="376"/>
      <c r="E38" s="376"/>
      <c r="F38" s="376"/>
      <c r="G38" s="376"/>
      <c r="H38" s="376"/>
      <c r="I38" s="376"/>
      <c r="J38" s="377"/>
      <c r="K38" s="646" t="s">
        <v>615</v>
      </c>
    </row>
    <row r="39" spans="1:11" ht="12.75">
      <c r="A39" s="395" t="s">
        <v>108</v>
      </c>
      <c r="B39" s="379" t="s">
        <v>109</v>
      </c>
      <c r="C39" s="376"/>
      <c r="D39" s="376"/>
      <c r="E39" s="376"/>
      <c r="F39" s="376"/>
      <c r="G39" s="376"/>
      <c r="H39" s="376"/>
      <c r="I39" s="376"/>
      <c r="J39" s="377"/>
      <c r="K39" s="646" t="s">
        <v>615</v>
      </c>
    </row>
    <row r="40" spans="1:11" ht="15">
      <c r="A40" s="1203" t="s">
        <v>114</v>
      </c>
      <c r="B40" s="1204"/>
      <c r="C40" s="368"/>
      <c r="D40" s="368"/>
      <c r="E40" s="368"/>
      <c r="F40" s="368"/>
      <c r="G40" s="368"/>
      <c r="H40" s="368"/>
      <c r="I40" s="368"/>
      <c r="J40" s="369"/>
      <c r="K40" s="646" t="s">
        <v>615</v>
      </c>
    </row>
    <row r="41" spans="1:11" ht="12.75">
      <c r="A41" s="395" t="s">
        <v>115</v>
      </c>
      <c r="B41" s="379" t="s">
        <v>154</v>
      </c>
      <c r="C41" s="376"/>
      <c r="D41" s="376"/>
      <c r="E41" s="376"/>
      <c r="F41" s="376"/>
      <c r="G41" s="376"/>
      <c r="H41" s="376"/>
      <c r="I41" s="376"/>
      <c r="J41" s="377"/>
      <c r="K41" s="646" t="s">
        <v>615</v>
      </c>
    </row>
    <row r="42" spans="1:11" ht="12.75">
      <c r="A42" s="382" t="s">
        <v>115</v>
      </c>
      <c r="B42" s="381" t="s">
        <v>122</v>
      </c>
      <c r="C42" s="376"/>
      <c r="D42" s="376"/>
      <c r="E42" s="376"/>
      <c r="F42" s="376"/>
      <c r="G42" s="376"/>
      <c r="H42" s="376"/>
      <c r="I42" s="376"/>
      <c r="J42" s="377"/>
      <c r="K42" s="646" t="s">
        <v>615</v>
      </c>
    </row>
    <row r="43" spans="1:11" ht="12.75">
      <c r="A43" s="382" t="s">
        <v>115</v>
      </c>
      <c r="B43" s="381" t="s">
        <v>123</v>
      </c>
      <c r="C43" s="376"/>
      <c r="D43" s="376"/>
      <c r="E43" s="376"/>
      <c r="F43" s="376"/>
      <c r="G43" s="376"/>
      <c r="H43" s="376"/>
      <c r="I43" s="376"/>
      <c r="J43" s="377"/>
      <c r="K43" s="646" t="s">
        <v>615</v>
      </c>
    </row>
    <row r="44" spans="1:11" ht="12.75">
      <c r="A44" s="382" t="s">
        <v>115</v>
      </c>
      <c r="B44" s="381" t="s">
        <v>124</v>
      </c>
      <c r="C44" s="376"/>
      <c r="D44" s="376"/>
      <c r="E44" s="376"/>
      <c r="F44" s="376"/>
      <c r="G44" s="376"/>
      <c r="H44" s="376"/>
      <c r="I44" s="376"/>
      <c r="J44" s="377"/>
      <c r="K44" s="646" t="s">
        <v>615</v>
      </c>
    </row>
    <row r="45" spans="1:11" ht="12.75">
      <c r="A45" s="382" t="s">
        <v>115</v>
      </c>
      <c r="B45" s="381" t="s">
        <v>125</v>
      </c>
      <c r="C45" s="376"/>
      <c r="D45" s="376"/>
      <c r="E45" s="376"/>
      <c r="F45" s="376"/>
      <c r="G45" s="376"/>
      <c r="H45" s="376"/>
      <c r="I45" s="376"/>
      <c r="J45" s="377"/>
      <c r="K45" s="646" t="s">
        <v>615</v>
      </c>
    </row>
    <row r="46" spans="1:11" ht="12.75">
      <c r="A46" s="382" t="s">
        <v>115</v>
      </c>
      <c r="B46" s="381" t="s">
        <v>126</v>
      </c>
      <c r="C46" s="376"/>
      <c r="D46" s="376"/>
      <c r="E46" s="376"/>
      <c r="F46" s="376"/>
      <c r="G46" s="376"/>
      <c r="H46" s="376"/>
      <c r="I46" s="376"/>
      <c r="J46" s="377"/>
      <c r="K46" s="646" t="s">
        <v>615</v>
      </c>
    </row>
    <row r="47" spans="1:11" ht="12.75">
      <c r="A47" s="380">
        <v>31</v>
      </c>
      <c r="B47" s="375" t="s">
        <v>127</v>
      </c>
      <c r="C47" s="376"/>
      <c r="D47" s="376"/>
      <c r="E47" s="388"/>
      <c r="F47" s="388"/>
      <c r="G47" s="376"/>
      <c r="H47" s="376"/>
      <c r="I47" s="376"/>
      <c r="J47" s="377"/>
      <c r="K47" s="646" t="s">
        <v>615</v>
      </c>
    </row>
    <row r="48" spans="1:11" ht="12.75">
      <c r="A48" s="395" t="s">
        <v>156</v>
      </c>
      <c r="B48" s="379" t="s">
        <v>157</v>
      </c>
      <c r="C48" s="376"/>
      <c r="D48" s="376"/>
      <c r="E48" s="388"/>
      <c r="F48" s="388"/>
      <c r="G48" s="376"/>
      <c r="H48" s="376"/>
      <c r="I48" s="376"/>
      <c r="J48" s="377"/>
      <c r="K48" s="646" t="s">
        <v>615</v>
      </c>
    </row>
    <row r="49" spans="1:11" ht="15">
      <c r="A49" s="1203" t="s">
        <v>130</v>
      </c>
      <c r="B49" s="1204"/>
      <c r="C49" s="368"/>
      <c r="D49" s="368"/>
      <c r="E49" s="368"/>
      <c r="F49" s="368"/>
      <c r="G49" s="368"/>
      <c r="H49" s="368"/>
      <c r="I49" s="368"/>
      <c r="J49" s="369"/>
      <c r="K49" s="646" t="s">
        <v>615</v>
      </c>
    </row>
    <row r="50" spans="1:11" ht="12.75">
      <c r="A50" s="410" t="s">
        <v>131</v>
      </c>
      <c r="B50" s="387" t="s">
        <v>267</v>
      </c>
      <c r="C50" s="388"/>
      <c r="D50" s="388"/>
      <c r="E50" s="388"/>
      <c r="F50" s="388"/>
      <c r="G50" s="388"/>
      <c r="H50" s="388"/>
      <c r="I50" s="388"/>
      <c r="J50" s="389"/>
      <c r="K50" s="646" t="s">
        <v>615</v>
      </c>
    </row>
    <row r="51" spans="1:11" s="411" customFormat="1" ht="12.75">
      <c r="A51" s="397" t="s">
        <v>131</v>
      </c>
      <c r="B51" s="398" t="s">
        <v>139</v>
      </c>
      <c r="C51" s="384"/>
      <c r="D51" s="384"/>
      <c r="E51" s="384"/>
      <c r="F51" s="384"/>
      <c r="G51" s="384"/>
      <c r="H51" s="384"/>
      <c r="I51" s="384"/>
      <c r="J51" s="385"/>
      <c r="K51" s="646" t="s">
        <v>615</v>
      </c>
    </row>
    <row r="52" spans="1:11" ht="12.75">
      <c r="A52" s="412"/>
      <c r="B52" s="413" t="s">
        <v>140</v>
      </c>
      <c r="C52" s="414"/>
      <c r="D52" s="414"/>
      <c r="E52" s="414"/>
      <c r="F52" s="414"/>
      <c r="G52" s="414"/>
      <c r="H52" s="414"/>
      <c r="I52" s="414"/>
      <c r="J52" s="415"/>
      <c r="K52" s="646" t="s">
        <v>615</v>
      </c>
    </row>
    <row r="53" spans="1:11" ht="15">
      <c r="A53" s="1182" t="s">
        <v>346</v>
      </c>
      <c r="B53" s="1183"/>
      <c r="C53" s="1183"/>
      <c r="D53" s="1183"/>
      <c r="E53" s="1183"/>
      <c r="F53" s="1183"/>
      <c r="G53" s="1183"/>
      <c r="H53" s="1183"/>
      <c r="I53" s="1183"/>
      <c r="J53" s="1183"/>
      <c r="K53" s="646"/>
    </row>
    <row r="55" ht="26.25" customHeight="1">
      <c r="K55" s="646"/>
    </row>
  </sheetData>
  <mergeCells count="18">
    <mergeCell ref="A1:J1"/>
    <mergeCell ref="J12:J13"/>
    <mergeCell ref="A12:B13"/>
    <mergeCell ref="C12:C13"/>
    <mergeCell ref="D12:D13"/>
    <mergeCell ref="E12:E13"/>
    <mergeCell ref="A3:J3"/>
    <mergeCell ref="A4:J4"/>
    <mergeCell ref="A5:J5"/>
    <mergeCell ref="F12:F13"/>
    <mergeCell ref="G12:G13"/>
    <mergeCell ref="H12:H13"/>
    <mergeCell ref="I12:I13"/>
    <mergeCell ref="A14:B14"/>
    <mergeCell ref="A20:B20"/>
    <mergeCell ref="A53:J53"/>
    <mergeCell ref="A40:B40"/>
    <mergeCell ref="A49:B49"/>
  </mergeCells>
  <printOptions horizontalCentered="1"/>
  <pageMargins left="0.75" right="0.75" top="0.3" bottom="1" header="0.1" footer="0.5"/>
  <pageSetup cellComments="asDisplayed" fitToHeight="2" horizontalDpi="600" verticalDpi="600" orientation="landscape" scale="59" r:id="rId3"/>
  <headerFooter alignWithMargins="0">
    <oddFooter>&amp;C&amp;11Exhibit N:  Modular Cost for New Positions</oddFooter>
  </headerFooter>
  <legacyDrawing r:id="rId2"/>
</worksheet>
</file>

<file path=xl/worksheets/sheet18.xml><?xml version="1.0" encoding="utf-8"?>
<worksheet xmlns="http://schemas.openxmlformats.org/spreadsheetml/2006/main" xmlns:r="http://schemas.openxmlformats.org/officeDocument/2006/relationships">
  <sheetPr codeName="Sheet8"/>
  <dimension ref="A1:J55"/>
  <sheetViews>
    <sheetView zoomScaleSheetLayoutView="75" workbookViewId="0" topLeftCell="A1">
      <selection activeCell="A55" sqref="A55:IV55"/>
    </sheetView>
  </sheetViews>
  <sheetFormatPr defaultColWidth="8.88671875" defaultRowHeight="15"/>
  <cols>
    <col min="1" max="1" width="10.6640625" style="354" customWidth="1"/>
    <col min="2" max="2" width="38.3359375" style="354" customWidth="1"/>
    <col min="3" max="8" width="9.88671875" style="359" customWidth="1"/>
    <col min="9" max="9" width="1.77734375" style="390" customWidth="1"/>
    <col min="10" max="16384" width="8.88671875" style="354" customWidth="1"/>
  </cols>
  <sheetData>
    <row r="1" spans="1:10" ht="15.75">
      <c r="A1" s="1186" t="s">
        <v>525</v>
      </c>
      <c r="B1" s="1187"/>
      <c r="C1" s="1187"/>
      <c r="D1" s="1187"/>
      <c r="E1" s="1187"/>
      <c r="F1" s="1187"/>
      <c r="G1" s="1187"/>
      <c r="H1" s="1187"/>
      <c r="I1" s="694" t="s">
        <v>615</v>
      </c>
      <c r="J1" s="353"/>
    </row>
    <row r="2" spans="1:10" ht="15.75">
      <c r="A2" s="355"/>
      <c r="B2" s="352"/>
      <c r="C2" s="353"/>
      <c r="D2" s="353"/>
      <c r="E2" s="353"/>
      <c r="F2" s="353"/>
      <c r="G2" s="353"/>
      <c r="H2" s="353"/>
      <c r="I2" s="694" t="s">
        <v>615</v>
      </c>
      <c r="J2" s="353"/>
    </row>
    <row r="3" spans="1:10" ht="15.75">
      <c r="A3" s="1207" t="s">
        <v>381</v>
      </c>
      <c r="B3" s="1189"/>
      <c r="C3" s="1189"/>
      <c r="D3" s="1189"/>
      <c r="E3" s="1189"/>
      <c r="F3" s="1189"/>
      <c r="G3" s="1189"/>
      <c r="H3" s="1189"/>
      <c r="I3" s="694" t="s">
        <v>615</v>
      </c>
      <c r="J3" s="357"/>
    </row>
    <row r="4" spans="1:10" ht="15.75">
      <c r="A4" s="1207" t="str">
        <f>+'B. Summary of Requirements '!A7</f>
        <v>Revolving Fund</v>
      </c>
      <c r="B4" s="922"/>
      <c r="C4" s="922"/>
      <c r="D4" s="922"/>
      <c r="E4" s="922"/>
      <c r="F4" s="922"/>
      <c r="G4" s="922"/>
      <c r="H4" s="922"/>
      <c r="I4" s="694" t="s">
        <v>615</v>
      </c>
      <c r="J4" s="357"/>
    </row>
    <row r="5" spans="1:10" ht="15.75">
      <c r="A5" s="1208" t="str">
        <f>+'B. Summary of Requirements '!A8</f>
        <v>(Dollars in Thousands)</v>
      </c>
      <c r="B5" s="1189"/>
      <c r="C5" s="1189"/>
      <c r="D5" s="1189"/>
      <c r="E5" s="1189"/>
      <c r="F5" s="1189"/>
      <c r="G5" s="1189"/>
      <c r="H5" s="1189"/>
      <c r="I5" s="694" t="s">
        <v>615</v>
      </c>
      <c r="J5" s="357"/>
    </row>
    <row r="6" spans="1:9" ht="15.75">
      <c r="A6" s="353"/>
      <c r="B6" s="353"/>
      <c r="C6" s="353"/>
      <c r="D6" s="353"/>
      <c r="E6" s="353"/>
      <c r="F6" s="353"/>
      <c r="G6" s="353"/>
      <c r="H6" s="353"/>
      <c r="I6" s="694" t="s">
        <v>615</v>
      </c>
    </row>
    <row r="7" spans="1:9" ht="12.75">
      <c r="A7" s="358"/>
      <c r="E7" s="358"/>
      <c r="I7" s="694" t="s">
        <v>615</v>
      </c>
    </row>
    <row r="8" spans="1:9" ht="12.75">
      <c r="A8" s="360" t="s">
        <v>58</v>
      </c>
      <c r="E8" s="358"/>
      <c r="I8" s="694" t="s">
        <v>615</v>
      </c>
    </row>
    <row r="9" spans="1:9" ht="12.75">
      <c r="A9" s="360" t="s">
        <v>59</v>
      </c>
      <c r="B9" s="361" t="s">
        <v>141</v>
      </c>
      <c r="I9" s="694" t="s">
        <v>615</v>
      </c>
    </row>
    <row r="10" spans="1:9" ht="12.75">
      <c r="A10" s="360" t="s">
        <v>61</v>
      </c>
      <c r="B10" s="361" t="s">
        <v>159</v>
      </c>
      <c r="I10" s="694" t="s">
        <v>615</v>
      </c>
    </row>
    <row r="11" spans="1:9" ht="12.75">
      <c r="A11" s="391"/>
      <c r="B11" s="392"/>
      <c r="I11" s="694" t="s">
        <v>615</v>
      </c>
    </row>
    <row r="12" spans="1:9" ht="12.75" customHeight="1">
      <c r="A12" s="1195" t="s">
        <v>264</v>
      </c>
      <c r="B12" s="1196"/>
      <c r="C12" s="1199" t="s">
        <v>275</v>
      </c>
      <c r="D12" s="1193" t="s">
        <v>276</v>
      </c>
      <c r="E12" s="1193" t="s">
        <v>63</v>
      </c>
      <c r="F12" s="1193" t="s">
        <v>64</v>
      </c>
      <c r="G12" s="1193" t="s">
        <v>618</v>
      </c>
      <c r="H12" s="1201" t="s">
        <v>277</v>
      </c>
      <c r="I12" s="694" t="s">
        <v>615</v>
      </c>
    </row>
    <row r="13" spans="1:9" ht="12.75" customHeight="1">
      <c r="A13" s="1197"/>
      <c r="B13" s="1198"/>
      <c r="C13" s="1200"/>
      <c r="D13" s="1194"/>
      <c r="E13" s="1194"/>
      <c r="F13" s="1194"/>
      <c r="G13" s="1194"/>
      <c r="H13" s="1202"/>
      <c r="I13" s="694" t="s">
        <v>615</v>
      </c>
    </row>
    <row r="14" spans="1:9" ht="15">
      <c r="A14" s="1203" t="s">
        <v>67</v>
      </c>
      <c r="B14" s="1204"/>
      <c r="C14" s="620"/>
      <c r="D14" s="620"/>
      <c r="E14" s="620"/>
      <c r="F14" s="620"/>
      <c r="G14" s="620"/>
      <c r="H14" s="621"/>
      <c r="I14" s="694" t="s">
        <v>615</v>
      </c>
    </row>
    <row r="15" spans="1:9" ht="12.75">
      <c r="A15" s="394" t="s">
        <v>68</v>
      </c>
      <c r="B15" s="371" t="s">
        <v>69</v>
      </c>
      <c r="C15" s="622"/>
      <c r="D15" s="622"/>
      <c r="E15" s="622"/>
      <c r="F15" s="622"/>
      <c r="G15" s="622"/>
      <c r="H15" s="623"/>
      <c r="I15" s="695" t="s">
        <v>615</v>
      </c>
    </row>
    <row r="16" spans="1:9" ht="12.75">
      <c r="A16" s="395" t="s">
        <v>70</v>
      </c>
      <c r="B16" s="379" t="s">
        <v>143</v>
      </c>
      <c r="C16" s="624"/>
      <c r="D16" s="624"/>
      <c r="E16" s="624"/>
      <c r="F16" s="624"/>
      <c r="G16" s="624"/>
      <c r="H16" s="625"/>
      <c r="I16" s="694" t="s">
        <v>615</v>
      </c>
    </row>
    <row r="17" spans="1:9" ht="12.75">
      <c r="A17" s="395" t="s">
        <v>70</v>
      </c>
      <c r="B17" s="379" t="s">
        <v>73</v>
      </c>
      <c r="C17" s="624"/>
      <c r="D17" s="624"/>
      <c r="E17" s="624"/>
      <c r="F17" s="624"/>
      <c r="G17" s="624"/>
      <c r="H17" s="625"/>
      <c r="I17" s="694" t="s">
        <v>615</v>
      </c>
    </row>
    <row r="18" spans="1:9" ht="12.75">
      <c r="A18" s="395" t="s">
        <v>76</v>
      </c>
      <c r="B18" s="375" t="s">
        <v>75</v>
      </c>
      <c r="C18" s="624"/>
      <c r="D18" s="624"/>
      <c r="E18" s="624"/>
      <c r="F18" s="624"/>
      <c r="G18" s="624"/>
      <c r="H18" s="625"/>
      <c r="I18" s="694" t="s">
        <v>615</v>
      </c>
    </row>
    <row r="19" spans="1:9" ht="12.75">
      <c r="A19" s="395" t="s">
        <v>76</v>
      </c>
      <c r="B19" s="379" t="s">
        <v>144</v>
      </c>
      <c r="C19" s="624"/>
      <c r="D19" s="624"/>
      <c r="E19" s="624"/>
      <c r="F19" s="624"/>
      <c r="G19" s="624"/>
      <c r="H19" s="625"/>
      <c r="I19" s="694" t="s">
        <v>615</v>
      </c>
    </row>
    <row r="20" spans="1:9" ht="15">
      <c r="A20" s="1203" t="s">
        <v>80</v>
      </c>
      <c r="B20" s="1204"/>
      <c r="C20" s="620"/>
      <c r="D20" s="620"/>
      <c r="E20" s="620"/>
      <c r="F20" s="620"/>
      <c r="G20" s="620"/>
      <c r="H20" s="621"/>
      <c r="I20" s="694" t="s">
        <v>615</v>
      </c>
    </row>
    <row r="21" spans="1:9" ht="12.75">
      <c r="A21" s="395" t="s">
        <v>81</v>
      </c>
      <c r="B21" s="379" t="s">
        <v>82</v>
      </c>
      <c r="C21" s="624"/>
      <c r="D21" s="624"/>
      <c r="E21" s="624"/>
      <c r="F21" s="624"/>
      <c r="G21" s="624"/>
      <c r="H21" s="625"/>
      <c r="I21" s="694" t="s">
        <v>615</v>
      </c>
    </row>
    <row r="22" spans="1:9" ht="12.75">
      <c r="A22" s="380">
        <v>22</v>
      </c>
      <c r="B22" s="375" t="s">
        <v>83</v>
      </c>
      <c r="C22" s="624"/>
      <c r="D22" s="624"/>
      <c r="E22" s="624"/>
      <c r="F22" s="624"/>
      <c r="G22" s="624"/>
      <c r="H22" s="625"/>
      <c r="I22" s="694" t="s">
        <v>615</v>
      </c>
    </row>
    <row r="23" spans="1:9" ht="12.75">
      <c r="A23" s="395" t="s">
        <v>146</v>
      </c>
      <c r="B23" s="379" t="s">
        <v>147</v>
      </c>
      <c r="C23" s="624"/>
      <c r="D23" s="624"/>
      <c r="E23" s="624"/>
      <c r="F23" s="624"/>
      <c r="G23" s="624"/>
      <c r="H23" s="625"/>
      <c r="I23" s="694" t="s">
        <v>615</v>
      </c>
    </row>
    <row r="24" spans="1:9" ht="12.75">
      <c r="A24" s="374">
        <v>23.2</v>
      </c>
      <c r="B24" s="375" t="s">
        <v>266</v>
      </c>
      <c r="C24" s="624"/>
      <c r="D24" s="624"/>
      <c r="E24" s="624"/>
      <c r="F24" s="624"/>
      <c r="G24" s="624"/>
      <c r="H24" s="625"/>
      <c r="I24" s="694" t="s">
        <v>615</v>
      </c>
    </row>
    <row r="25" spans="1:9" ht="12.75">
      <c r="A25" s="395" t="s">
        <v>87</v>
      </c>
      <c r="B25" s="379" t="s">
        <v>88</v>
      </c>
      <c r="C25" s="624"/>
      <c r="D25" s="624"/>
      <c r="E25" s="624"/>
      <c r="F25" s="624"/>
      <c r="G25" s="624"/>
      <c r="H25" s="625"/>
      <c r="I25" s="694" t="s">
        <v>615</v>
      </c>
    </row>
    <row r="26" spans="1:9" ht="12.75">
      <c r="A26" s="395" t="s">
        <v>87</v>
      </c>
      <c r="B26" s="379" t="s">
        <v>89</v>
      </c>
      <c r="C26" s="624"/>
      <c r="D26" s="624"/>
      <c r="E26" s="624"/>
      <c r="F26" s="624"/>
      <c r="G26" s="624"/>
      <c r="H26" s="625"/>
      <c r="I26" s="694" t="s">
        <v>615</v>
      </c>
    </row>
    <row r="27" spans="1:9" ht="12.75">
      <c r="A27" s="395" t="s">
        <v>87</v>
      </c>
      <c r="B27" s="379" t="s">
        <v>90</v>
      </c>
      <c r="C27" s="624"/>
      <c r="D27" s="624"/>
      <c r="E27" s="624"/>
      <c r="F27" s="624"/>
      <c r="G27" s="624"/>
      <c r="H27" s="625"/>
      <c r="I27" s="694" t="s">
        <v>615</v>
      </c>
    </row>
    <row r="28" spans="1:9" ht="12.75">
      <c r="A28" s="395" t="s">
        <v>87</v>
      </c>
      <c r="B28" s="375" t="s">
        <v>148</v>
      </c>
      <c r="C28" s="624"/>
      <c r="D28" s="624"/>
      <c r="E28" s="624"/>
      <c r="F28" s="624"/>
      <c r="G28" s="624"/>
      <c r="H28" s="625"/>
      <c r="I28" s="694" t="s">
        <v>615</v>
      </c>
    </row>
    <row r="29" spans="1:9" ht="12.75">
      <c r="A29" s="395" t="s">
        <v>87</v>
      </c>
      <c r="B29" s="375" t="s">
        <v>149</v>
      </c>
      <c r="C29" s="624"/>
      <c r="D29" s="624"/>
      <c r="E29" s="624"/>
      <c r="F29" s="624"/>
      <c r="G29" s="624"/>
      <c r="H29" s="625"/>
      <c r="I29" s="694" t="s">
        <v>615</v>
      </c>
    </row>
    <row r="30" spans="1:9" ht="12.75">
      <c r="A30" s="395" t="s">
        <v>150</v>
      </c>
      <c r="B30" s="379" t="s">
        <v>151</v>
      </c>
      <c r="C30" s="624"/>
      <c r="D30" s="624"/>
      <c r="E30" s="624"/>
      <c r="F30" s="624"/>
      <c r="G30" s="624"/>
      <c r="H30" s="625"/>
      <c r="I30" s="694" t="s">
        <v>615</v>
      </c>
    </row>
    <row r="31" spans="1:9" ht="12.75">
      <c r="A31" s="374">
        <v>25.3</v>
      </c>
      <c r="B31" s="379" t="s">
        <v>94</v>
      </c>
      <c r="C31" s="624"/>
      <c r="D31" s="624"/>
      <c r="E31" s="624"/>
      <c r="F31" s="624"/>
      <c r="G31" s="624"/>
      <c r="H31" s="625"/>
      <c r="I31" s="694" t="s">
        <v>615</v>
      </c>
    </row>
    <row r="32" spans="1:9" ht="12.75">
      <c r="A32" s="374">
        <v>25.3</v>
      </c>
      <c r="B32" s="375" t="s">
        <v>95</v>
      </c>
      <c r="C32" s="624"/>
      <c r="D32" s="624"/>
      <c r="E32" s="624"/>
      <c r="F32" s="624"/>
      <c r="G32" s="624"/>
      <c r="H32" s="625"/>
      <c r="I32" s="694" t="s">
        <v>615</v>
      </c>
    </row>
    <row r="33" spans="1:9" ht="12.75">
      <c r="A33" s="374">
        <v>25.3</v>
      </c>
      <c r="B33" s="375" t="s">
        <v>96</v>
      </c>
      <c r="C33" s="624"/>
      <c r="D33" s="624"/>
      <c r="E33" s="624"/>
      <c r="F33" s="624"/>
      <c r="G33" s="624"/>
      <c r="H33" s="625"/>
      <c r="I33" s="694" t="s">
        <v>615</v>
      </c>
    </row>
    <row r="34" spans="1:9" ht="12.75">
      <c r="A34" s="374">
        <v>25.3</v>
      </c>
      <c r="B34" s="375" t="s">
        <v>97</v>
      </c>
      <c r="C34" s="624"/>
      <c r="D34" s="624"/>
      <c r="E34" s="624"/>
      <c r="F34" s="624"/>
      <c r="G34" s="624"/>
      <c r="H34" s="625"/>
      <c r="I34" s="694" t="s">
        <v>615</v>
      </c>
    </row>
    <row r="35" spans="1:9" ht="12.75">
      <c r="A35" s="374">
        <v>25.3</v>
      </c>
      <c r="B35" s="375" t="s">
        <v>98</v>
      </c>
      <c r="C35" s="624"/>
      <c r="D35" s="624"/>
      <c r="E35" s="624"/>
      <c r="F35" s="624"/>
      <c r="G35" s="624"/>
      <c r="H35" s="625"/>
      <c r="I35" s="694" t="s">
        <v>615</v>
      </c>
    </row>
    <row r="36" spans="1:9" ht="12.75">
      <c r="A36" s="374">
        <v>25.3</v>
      </c>
      <c r="B36" s="375" t="s">
        <v>153</v>
      </c>
      <c r="C36" s="624"/>
      <c r="D36" s="624"/>
      <c r="E36" s="624"/>
      <c r="F36" s="624"/>
      <c r="G36" s="624"/>
      <c r="H36" s="625"/>
      <c r="I36" s="694" t="s">
        <v>615</v>
      </c>
    </row>
    <row r="37" spans="1:9" ht="12.75">
      <c r="A37" s="395" t="s">
        <v>100</v>
      </c>
      <c r="B37" s="379" t="s">
        <v>107</v>
      </c>
      <c r="C37" s="624"/>
      <c r="D37" s="624"/>
      <c r="E37" s="624"/>
      <c r="F37" s="624"/>
      <c r="G37" s="624"/>
      <c r="H37" s="625"/>
      <c r="I37" s="694" t="s">
        <v>615</v>
      </c>
    </row>
    <row r="38" spans="1:9" ht="12.75">
      <c r="A38" s="395" t="s">
        <v>108</v>
      </c>
      <c r="B38" s="379" t="s">
        <v>109</v>
      </c>
      <c r="C38" s="624"/>
      <c r="D38" s="624"/>
      <c r="E38" s="624"/>
      <c r="F38" s="624"/>
      <c r="G38" s="624"/>
      <c r="H38" s="625"/>
      <c r="I38" s="694" t="s">
        <v>615</v>
      </c>
    </row>
    <row r="39" spans="1:9" ht="15">
      <c r="A39" s="1203" t="s">
        <v>114</v>
      </c>
      <c r="B39" s="1204"/>
      <c r="C39" s="620"/>
      <c r="D39" s="620"/>
      <c r="E39" s="620"/>
      <c r="F39" s="620"/>
      <c r="G39" s="620"/>
      <c r="H39" s="621"/>
      <c r="I39" s="694" t="s">
        <v>615</v>
      </c>
    </row>
    <row r="40" spans="1:9" ht="12.75">
      <c r="A40" s="395" t="s">
        <v>115</v>
      </c>
      <c r="B40" s="379" t="s">
        <v>154</v>
      </c>
      <c r="C40" s="624"/>
      <c r="D40" s="624"/>
      <c r="E40" s="624"/>
      <c r="F40" s="624"/>
      <c r="G40" s="624"/>
      <c r="H40" s="625"/>
      <c r="I40" s="694" t="s">
        <v>615</v>
      </c>
    </row>
    <row r="41" spans="1:9" ht="12.75">
      <c r="A41" s="382" t="s">
        <v>115</v>
      </c>
      <c r="B41" s="381" t="s">
        <v>122</v>
      </c>
      <c r="C41" s="624"/>
      <c r="D41" s="624"/>
      <c r="E41" s="624"/>
      <c r="F41" s="624"/>
      <c r="G41" s="624"/>
      <c r="H41" s="625"/>
      <c r="I41" s="694" t="s">
        <v>615</v>
      </c>
    </row>
    <row r="42" spans="1:9" ht="12.75">
      <c r="A42" s="382" t="s">
        <v>115</v>
      </c>
      <c r="B42" s="381" t="s">
        <v>123</v>
      </c>
      <c r="C42" s="624"/>
      <c r="D42" s="624"/>
      <c r="E42" s="624"/>
      <c r="F42" s="624"/>
      <c r="G42" s="624"/>
      <c r="H42" s="625"/>
      <c r="I42" s="694" t="s">
        <v>615</v>
      </c>
    </row>
    <row r="43" spans="1:9" ht="12.75">
      <c r="A43" s="382" t="s">
        <v>115</v>
      </c>
      <c r="B43" s="381" t="s">
        <v>160</v>
      </c>
      <c r="C43" s="624"/>
      <c r="D43" s="624"/>
      <c r="E43" s="624"/>
      <c r="F43" s="624"/>
      <c r="G43" s="624"/>
      <c r="H43" s="625"/>
      <c r="I43" s="694" t="s">
        <v>615</v>
      </c>
    </row>
    <row r="44" spans="1:9" ht="12.75">
      <c r="A44" s="382" t="s">
        <v>115</v>
      </c>
      <c r="B44" s="381" t="s">
        <v>124</v>
      </c>
      <c r="C44" s="624"/>
      <c r="D44" s="624"/>
      <c r="E44" s="624"/>
      <c r="F44" s="624"/>
      <c r="G44" s="624"/>
      <c r="H44" s="625"/>
      <c r="I44" s="694" t="s">
        <v>615</v>
      </c>
    </row>
    <row r="45" spans="1:9" ht="12.75">
      <c r="A45" s="382" t="s">
        <v>115</v>
      </c>
      <c r="B45" s="381" t="s">
        <v>125</v>
      </c>
      <c r="C45" s="624"/>
      <c r="D45" s="624"/>
      <c r="E45" s="624"/>
      <c r="F45" s="624"/>
      <c r="G45" s="624"/>
      <c r="H45" s="625"/>
      <c r="I45" s="694" t="s">
        <v>615</v>
      </c>
    </row>
    <row r="46" spans="1:9" ht="12.75">
      <c r="A46" s="382" t="s">
        <v>115</v>
      </c>
      <c r="B46" s="381" t="s">
        <v>126</v>
      </c>
      <c r="C46" s="624"/>
      <c r="D46" s="624"/>
      <c r="E46" s="624"/>
      <c r="F46" s="624"/>
      <c r="G46" s="624"/>
      <c r="H46" s="625"/>
      <c r="I46" s="694" t="s">
        <v>615</v>
      </c>
    </row>
    <row r="47" spans="1:9" ht="12.75">
      <c r="A47" s="395" t="s">
        <v>115</v>
      </c>
      <c r="B47" s="375" t="s">
        <v>127</v>
      </c>
      <c r="C47" s="624"/>
      <c r="D47" s="624"/>
      <c r="E47" s="630"/>
      <c r="F47" s="630"/>
      <c r="G47" s="624"/>
      <c r="H47" s="625"/>
      <c r="I47" s="694" t="s">
        <v>615</v>
      </c>
    </row>
    <row r="48" spans="1:9" ht="12.75">
      <c r="A48" s="395" t="s">
        <v>156</v>
      </c>
      <c r="B48" s="379" t="s">
        <v>157</v>
      </c>
      <c r="C48" s="624"/>
      <c r="D48" s="624"/>
      <c r="E48" s="630"/>
      <c r="F48" s="630"/>
      <c r="G48" s="624"/>
      <c r="H48" s="625"/>
      <c r="I48" s="694" t="s">
        <v>615</v>
      </c>
    </row>
    <row r="49" spans="1:9" ht="15">
      <c r="A49" s="1203" t="s">
        <v>130</v>
      </c>
      <c r="B49" s="1204"/>
      <c r="C49" s="620"/>
      <c r="D49" s="620"/>
      <c r="E49" s="620"/>
      <c r="F49" s="620"/>
      <c r="G49" s="620"/>
      <c r="H49" s="621"/>
      <c r="I49" s="694" t="s">
        <v>615</v>
      </c>
    </row>
    <row r="50" spans="1:9" ht="12.75">
      <c r="A50" s="395" t="s">
        <v>131</v>
      </c>
      <c r="B50" s="375" t="s">
        <v>267</v>
      </c>
      <c r="C50" s="624"/>
      <c r="D50" s="624"/>
      <c r="E50" s="624"/>
      <c r="F50" s="624"/>
      <c r="G50" s="624"/>
      <c r="H50" s="625"/>
      <c r="I50" s="694" t="s">
        <v>615</v>
      </c>
    </row>
    <row r="51" spans="1:9" ht="12.75">
      <c r="A51" s="382" t="s">
        <v>131</v>
      </c>
      <c r="B51" s="381" t="s">
        <v>139</v>
      </c>
      <c r="C51" s="624"/>
      <c r="D51" s="624"/>
      <c r="E51" s="624"/>
      <c r="F51" s="624"/>
      <c r="G51" s="624"/>
      <c r="H51" s="625"/>
      <c r="I51" s="694" t="s">
        <v>615</v>
      </c>
    </row>
    <row r="52" spans="1:9" ht="12.75">
      <c r="A52" s="393"/>
      <c r="B52" s="367" t="s">
        <v>140</v>
      </c>
      <c r="C52" s="620"/>
      <c r="D52" s="620"/>
      <c r="E52" s="620"/>
      <c r="F52" s="620"/>
      <c r="G52" s="620"/>
      <c r="H52" s="621"/>
      <c r="I52" s="694" t="s">
        <v>615</v>
      </c>
    </row>
    <row r="53" spans="1:9" ht="12.75">
      <c r="A53" s="1212" t="s">
        <v>346</v>
      </c>
      <c r="B53" s="1212"/>
      <c r="C53" s="1213"/>
      <c r="D53" s="1213"/>
      <c r="E53" s="1213"/>
      <c r="F53" s="1213"/>
      <c r="G53" s="1213"/>
      <c r="H53" s="1213"/>
      <c r="I53" s="1212"/>
    </row>
    <row r="55" ht="12.75">
      <c r="I55" s="696"/>
    </row>
  </sheetData>
  <mergeCells count="16">
    <mergeCell ref="C12:C13"/>
    <mergeCell ref="A12:B13"/>
    <mergeCell ref="H12:H13"/>
    <mergeCell ref="F12:F13"/>
    <mergeCell ref="G12:G13"/>
    <mergeCell ref="E12:E13"/>
    <mergeCell ref="A49:B49"/>
    <mergeCell ref="A53:I53"/>
    <mergeCell ref="A1:H1"/>
    <mergeCell ref="A14:B14"/>
    <mergeCell ref="A20:B20"/>
    <mergeCell ref="A39:B39"/>
    <mergeCell ref="D12:D13"/>
    <mergeCell ref="A3:H3"/>
    <mergeCell ref="A4:H4"/>
    <mergeCell ref="A5:H5"/>
  </mergeCells>
  <printOptions horizontalCentered="1"/>
  <pageMargins left="0.75" right="0.75" top="0.3" bottom="1" header="0.1" footer="0.5"/>
  <pageSetup cellComments="asDisplayed" horizontalDpi="600" verticalDpi="600" orientation="landscape" scale="75" r:id="rId3"/>
  <headerFooter alignWithMargins="0">
    <oddFooter>&amp;C&amp;11Exhibit N:  Modular Cost for New Positions</oddFooter>
  </headerFooter>
  <legacyDrawing r:id="rId2"/>
</worksheet>
</file>

<file path=xl/worksheets/sheet19.xml><?xml version="1.0" encoding="utf-8"?>
<worksheet xmlns="http://schemas.openxmlformats.org/spreadsheetml/2006/main" xmlns:r="http://schemas.openxmlformats.org/officeDocument/2006/relationships">
  <sheetPr codeName="Sheet20"/>
  <dimension ref="A1:M64"/>
  <sheetViews>
    <sheetView zoomScaleSheetLayoutView="75" workbookViewId="0" topLeftCell="A1">
      <selection activeCell="G22" sqref="G22"/>
    </sheetView>
  </sheetViews>
  <sheetFormatPr defaultColWidth="8.88671875" defaultRowHeight="15"/>
  <cols>
    <col min="1" max="1" width="29.21484375" style="0" customWidth="1"/>
    <col min="13" max="13" width="0.78125" style="651" customWidth="1"/>
    <col min="14" max="14" width="8.88671875" style="645" customWidth="1"/>
  </cols>
  <sheetData>
    <row r="1" spans="1:13" ht="15.75">
      <c r="A1" s="1216" t="s">
        <v>237</v>
      </c>
      <c r="B1" s="1211"/>
      <c r="C1" s="1211"/>
      <c r="D1" s="1211"/>
      <c r="E1" s="1211"/>
      <c r="F1" s="1211"/>
      <c r="G1" s="1211"/>
      <c r="H1" s="1211"/>
      <c r="I1" s="1211"/>
      <c r="J1" s="1211"/>
      <c r="K1" s="1211"/>
      <c r="L1" s="1211"/>
      <c r="M1" s="650" t="s">
        <v>615</v>
      </c>
    </row>
    <row r="2" spans="1:13" ht="15.75">
      <c r="A2" s="338"/>
      <c r="M2" s="650" t="s">
        <v>615</v>
      </c>
    </row>
    <row r="3" spans="1:13" ht="15">
      <c r="A3" s="427" t="s">
        <v>184</v>
      </c>
      <c r="B3" s="428"/>
      <c r="C3" s="428"/>
      <c r="D3" s="428"/>
      <c r="E3" s="428"/>
      <c r="F3" s="428"/>
      <c r="G3" s="428"/>
      <c r="H3" s="428"/>
      <c r="I3" s="428"/>
      <c r="J3" s="428"/>
      <c r="K3" s="428"/>
      <c r="L3" s="428"/>
      <c r="M3" s="650" t="s">
        <v>615</v>
      </c>
    </row>
    <row r="4" spans="1:13" ht="15">
      <c r="A4" s="429" t="s">
        <v>185</v>
      </c>
      <c r="B4" s="430"/>
      <c r="C4" s="430"/>
      <c r="D4" s="428"/>
      <c r="E4" s="428"/>
      <c r="F4" s="428"/>
      <c r="G4" s="428"/>
      <c r="H4" s="428"/>
      <c r="I4" s="428"/>
      <c r="J4" s="428"/>
      <c r="K4" s="428"/>
      <c r="L4" s="428"/>
      <c r="M4" s="650" t="s">
        <v>615</v>
      </c>
    </row>
    <row r="5" spans="1:13" ht="15">
      <c r="A5" s="429" t="s">
        <v>186</v>
      </c>
      <c r="B5" s="430"/>
      <c r="C5" s="430"/>
      <c r="D5" s="428"/>
      <c r="E5" s="428"/>
      <c r="F5" s="428"/>
      <c r="G5" s="428"/>
      <c r="H5" s="428"/>
      <c r="I5" s="428"/>
      <c r="J5" s="428"/>
      <c r="K5" s="428"/>
      <c r="L5" s="428"/>
      <c r="M5" s="650" t="s">
        <v>615</v>
      </c>
    </row>
    <row r="6" spans="1:13" ht="15.75" thickBot="1">
      <c r="A6" s="430"/>
      <c r="B6" s="430"/>
      <c r="C6" s="428"/>
      <c r="D6" s="428"/>
      <c r="E6" s="428"/>
      <c r="F6" s="428"/>
      <c r="G6" s="428"/>
      <c r="H6" s="428"/>
      <c r="I6" s="428"/>
      <c r="J6" s="428"/>
      <c r="K6" s="428"/>
      <c r="L6" s="428"/>
      <c r="M6" s="650" t="s">
        <v>615</v>
      </c>
    </row>
    <row r="7" spans="1:13" ht="15">
      <c r="A7" s="431" t="s">
        <v>187</v>
      </c>
      <c r="B7" s="1214" t="s">
        <v>241</v>
      </c>
      <c r="C7" s="1214" t="s">
        <v>188</v>
      </c>
      <c r="D7" s="432"/>
      <c r="E7" s="1214" t="s">
        <v>248</v>
      </c>
      <c r="F7" s="1214" t="s">
        <v>189</v>
      </c>
      <c r="G7" s="432"/>
      <c r="H7" s="1214" t="s">
        <v>238</v>
      </c>
      <c r="I7" s="1214" t="s">
        <v>239</v>
      </c>
      <c r="J7" s="432"/>
      <c r="K7" s="1214" t="s">
        <v>240</v>
      </c>
      <c r="L7" s="1214" t="s">
        <v>188</v>
      </c>
      <c r="M7" s="650" t="s">
        <v>615</v>
      </c>
    </row>
    <row r="8" spans="1:13" ht="30.75" customHeight="1">
      <c r="A8" s="433" t="s">
        <v>190</v>
      </c>
      <c r="B8" s="1215"/>
      <c r="C8" s="1215"/>
      <c r="D8" s="434"/>
      <c r="E8" s="1215"/>
      <c r="F8" s="1215"/>
      <c r="G8" s="434"/>
      <c r="H8" s="1215"/>
      <c r="I8" s="1215"/>
      <c r="J8" s="434"/>
      <c r="K8" s="1215"/>
      <c r="L8" s="1215"/>
      <c r="M8" s="650" t="s">
        <v>615</v>
      </c>
    </row>
    <row r="9" spans="1:13" ht="15">
      <c r="A9" s="435" t="s">
        <v>193</v>
      </c>
      <c r="B9" s="436"/>
      <c r="C9" s="437"/>
      <c r="D9" s="438"/>
      <c r="E9" s="437"/>
      <c r="F9" s="439"/>
      <c r="G9" s="440"/>
      <c r="H9" s="437"/>
      <c r="I9" s="437"/>
      <c r="J9" s="440"/>
      <c r="K9" s="441"/>
      <c r="L9" s="437"/>
      <c r="M9" s="650" t="s">
        <v>615</v>
      </c>
    </row>
    <row r="10" spans="1:13" ht="15">
      <c r="A10" s="442" t="s">
        <v>194</v>
      </c>
      <c r="B10" s="675">
        <v>0</v>
      </c>
      <c r="C10" s="676">
        <v>0</v>
      </c>
      <c r="D10" s="677"/>
      <c r="E10" s="676">
        <v>0</v>
      </c>
      <c r="F10" s="678">
        <v>0</v>
      </c>
      <c r="G10" s="679"/>
      <c r="H10" s="676">
        <v>0</v>
      </c>
      <c r="I10" s="676">
        <v>0</v>
      </c>
      <c r="J10" s="679"/>
      <c r="K10" s="678">
        <f>(H10+I10)</f>
        <v>0</v>
      </c>
      <c r="L10" s="676">
        <v>0</v>
      </c>
      <c r="M10" s="650" t="s">
        <v>615</v>
      </c>
    </row>
    <row r="11" spans="1:13" ht="15">
      <c r="A11" s="442" t="s">
        <v>195</v>
      </c>
      <c r="B11" s="675">
        <v>0</v>
      </c>
      <c r="C11" s="676">
        <v>0</v>
      </c>
      <c r="D11" s="677"/>
      <c r="E11" s="676">
        <v>0</v>
      </c>
      <c r="F11" s="678">
        <v>0</v>
      </c>
      <c r="G11" s="679"/>
      <c r="H11" s="676">
        <v>0</v>
      </c>
      <c r="I11" s="676">
        <v>0</v>
      </c>
      <c r="J11" s="679"/>
      <c r="K11" s="678">
        <f aca="true" t="shared" si="0" ref="K11:K19">(H11+I11)</f>
        <v>0</v>
      </c>
      <c r="L11" s="676">
        <v>0</v>
      </c>
      <c r="M11" s="650" t="s">
        <v>615</v>
      </c>
    </row>
    <row r="12" spans="1:13" ht="15">
      <c r="A12" s="442" t="s">
        <v>196</v>
      </c>
      <c r="B12" s="675">
        <v>0</v>
      </c>
      <c r="C12" s="676">
        <v>0</v>
      </c>
      <c r="D12" s="677"/>
      <c r="E12" s="676">
        <v>0</v>
      </c>
      <c r="F12" s="678">
        <v>0</v>
      </c>
      <c r="G12" s="679"/>
      <c r="H12" s="676">
        <v>0</v>
      </c>
      <c r="I12" s="676">
        <v>0</v>
      </c>
      <c r="J12" s="679"/>
      <c r="K12" s="678">
        <f t="shared" si="0"/>
        <v>0</v>
      </c>
      <c r="L12" s="676">
        <v>0</v>
      </c>
      <c r="M12" s="650" t="s">
        <v>615</v>
      </c>
    </row>
    <row r="13" spans="1:13" ht="15">
      <c r="A13" s="442" t="s">
        <v>197</v>
      </c>
      <c r="B13" s="675">
        <v>0</v>
      </c>
      <c r="C13" s="676">
        <v>0</v>
      </c>
      <c r="D13" s="677"/>
      <c r="E13" s="676">
        <v>0</v>
      </c>
      <c r="F13" s="678">
        <v>0</v>
      </c>
      <c r="G13" s="679"/>
      <c r="H13" s="676">
        <v>0</v>
      </c>
      <c r="I13" s="676">
        <v>0</v>
      </c>
      <c r="J13" s="679"/>
      <c r="K13" s="678">
        <f t="shared" si="0"/>
        <v>0</v>
      </c>
      <c r="L13" s="676">
        <v>0</v>
      </c>
      <c r="M13" s="650" t="s">
        <v>615</v>
      </c>
    </row>
    <row r="14" spans="1:13" ht="15">
      <c r="A14" s="442" t="s">
        <v>198</v>
      </c>
      <c r="B14" s="675">
        <v>0</v>
      </c>
      <c r="C14" s="676">
        <v>0</v>
      </c>
      <c r="D14" s="677"/>
      <c r="E14" s="676">
        <v>0</v>
      </c>
      <c r="F14" s="678">
        <v>0</v>
      </c>
      <c r="G14" s="679"/>
      <c r="H14" s="676">
        <v>0</v>
      </c>
      <c r="I14" s="676">
        <v>0</v>
      </c>
      <c r="J14" s="679"/>
      <c r="K14" s="678">
        <f t="shared" si="0"/>
        <v>0</v>
      </c>
      <c r="L14" s="676">
        <v>0</v>
      </c>
      <c r="M14" s="650" t="s">
        <v>615</v>
      </c>
    </row>
    <row r="15" spans="1:13" ht="15">
      <c r="A15" s="442" t="s">
        <v>199</v>
      </c>
      <c r="B15" s="675">
        <v>0</v>
      </c>
      <c r="C15" s="676">
        <v>0</v>
      </c>
      <c r="D15" s="677"/>
      <c r="E15" s="676">
        <v>0</v>
      </c>
      <c r="F15" s="678">
        <v>0</v>
      </c>
      <c r="G15" s="679"/>
      <c r="H15" s="676">
        <v>0</v>
      </c>
      <c r="I15" s="676">
        <v>0</v>
      </c>
      <c r="J15" s="679"/>
      <c r="K15" s="678">
        <f t="shared" si="0"/>
        <v>0</v>
      </c>
      <c r="L15" s="676">
        <v>0</v>
      </c>
      <c r="M15" s="650" t="s">
        <v>615</v>
      </c>
    </row>
    <row r="16" spans="1:13" ht="15">
      <c r="A16" s="442" t="s">
        <v>200</v>
      </c>
      <c r="B16" s="676">
        <v>0</v>
      </c>
      <c r="C16" s="676">
        <v>0</v>
      </c>
      <c r="D16" s="677"/>
      <c r="E16" s="676">
        <v>0</v>
      </c>
      <c r="F16" s="678">
        <v>0</v>
      </c>
      <c r="G16" s="679"/>
      <c r="H16" s="676">
        <v>0</v>
      </c>
      <c r="I16" s="676">
        <v>0</v>
      </c>
      <c r="J16" s="679"/>
      <c r="K16" s="678">
        <f t="shared" si="0"/>
        <v>0</v>
      </c>
      <c r="L16" s="676">
        <v>0</v>
      </c>
      <c r="M16" s="650" t="s">
        <v>615</v>
      </c>
    </row>
    <row r="17" spans="1:13" ht="15">
      <c r="A17" s="442" t="s">
        <v>201</v>
      </c>
      <c r="B17" s="676">
        <v>0</v>
      </c>
      <c r="C17" s="676">
        <v>0</v>
      </c>
      <c r="D17" s="677"/>
      <c r="E17" s="676">
        <v>0</v>
      </c>
      <c r="F17" s="678">
        <v>0</v>
      </c>
      <c r="G17" s="679"/>
      <c r="H17" s="676">
        <v>0</v>
      </c>
      <c r="I17" s="676">
        <v>0</v>
      </c>
      <c r="J17" s="679"/>
      <c r="K17" s="676">
        <f t="shared" si="0"/>
        <v>0</v>
      </c>
      <c r="L17" s="676">
        <v>0</v>
      </c>
      <c r="M17" s="650" t="s">
        <v>615</v>
      </c>
    </row>
    <row r="18" spans="1:13" ht="15">
      <c r="A18" s="443" t="s">
        <v>202</v>
      </c>
      <c r="B18" s="676">
        <v>0</v>
      </c>
      <c r="C18" s="676">
        <v>0</v>
      </c>
      <c r="D18" s="677"/>
      <c r="E18" s="676">
        <v>0</v>
      </c>
      <c r="F18" s="676">
        <v>0</v>
      </c>
      <c r="G18" s="679"/>
      <c r="H18" s="676">
        <v>0</v>
      </c>
      <c r="I18" s="676">
        <v>0</v>
      </c>
      <c r="J18" s="679"/>
      <c r="K18" s="676">
        <v>0</v>
      </c>
      <c r="L18" s="676">
        <v>0</v>
      </c>
      <c r="M18" s="650" t="s">
        <v>615</v>
      </c>
    </row>
    <row r="19" spans="1:13" ht="15">
      <c r="A19" s="444" t="s">
        <v>203</v>
      </c>
      <c r="B19" s="680">
        <v>0</v>
      </c>
      <c r="C19" s="680">
        <v>0</v>
      </c>
      <c r="D19" s="681"/>
      <c r="E19" s="680">
        <v>0</v>
      </c>
      <c r="F19" s="682">
        <v>0</v>
      </c>
      <c r="G19" s="683"/>
      <c r="H19" s="680">
        <v>0</v>
      </c>
      <c r="I19" s="680">
        <v>0</v>
      </c>
      <c r="J19" s="683"/>
      <c r="K19" s="680">
        <f t="shared" si="0"/>
        <v>0</v>
      </c>
      <c r="L19" s="680">
        <v>0</v>
      </c>
      <c r="M19" s="650" t="s">
        <v>615</v>
      </c>
    </row>
    <row r="20" spans="1:13" ht="15.75" thickBot="1">
      <c r="A20" s="445" t="s">
        <v>204</v>
      </c>
      <c r="B20" s="675">
        <f>SUM(B10:B19)</f>
        <v>0</v>
      </c>
      <c r="C20" s="684">
        <f>SUM(C10:C19)</f>
        <v>0</v>
      </c>
      <c r="D20" s="677"/>
      <c r="E20" s="675">
        <f>SUM(E10:E19)</f>
        <v>0</v>
      </c>
      <c r="F20" s="675">
        <f>SUM(F10:F19)</f>
        <v>0</v>
      </c>
      <c r="G20" s="679"/>
      <c r="H20" s="675">
        <f>SUM(H10:H19)</f>
        <v>0</v>
      </c>
      <c r="I20" s="675">
        <f>SUM(I10:I19)</f>
        <v>0</v>
      </c>
      <c r="J20" s="679"/>
      <c r="K20" s="675">
        <f>SUM(K10:K19)</f>
        <v>0</v>
      </c>
      <c r="L20" s="676">
        <f>SUM(L10:L19)</f>
        <v>0</v>
      </c>
      <c r="M20" s="650" t="s">
        <v>615</v>
      </c>
    </row>
    <row r="21" spans="1:13" ht="15.75" thickBot="1">
      <c r="A21" s="437"/>
      <c r="B21" s="675"/>
      <c r="C21" s="676"/>
      <c r="D21" s="677"/>
      <c r="E21" s="676"/>
      <c r="F21" s="678"/>
      <c r="G21" s="679"/>
      <c r="H21" s="676"/>
      <c r="I21" s="676"/>
      <c r="J21" s="679"/>
      <c r="K21" s="678"/>
      <c r="L21" s="684"/>
      <c r="M21" s="650" t="s">
        <v>615</v>
      </c>
    </row>
    <row r="22" spans="1:13" ht="15">
      <c r="A22" s="435" t="s">
        <v>205</v>
      </c>
      <c r="B22" s="675"/>
      <c r="C22" s="676"/>
      <c r="D22" s="677"/>
      <c r="E22" s="676"/>
      <c r="F22" s="678"/>
      <c r="G22" s="679"/>
      <c r="H22" s="676"/>
      <c r="I22" s="676"/>
      <c r="J22" s="679"/>
      <c r="K22" s="678"/>
      <c r="L22" s="676"/>
      <c r="M22" s="650" t="s">
        <v>615</v>
      </c>
    </row>
    <row r="23" spans="1:13" ht="15">
      <c r="A23" s="446" t="s">
        <v>206</v>
      </c>
      <c r="B23" s="675">
        <v>0</v>
      </c>
      <c r="C23" s="676">
        <v>0</v>
      </c>
      <c r="D23" s="677"/>
      <c r="E23" s="676">
        <v>0</v>
      </c>
      <c r="F23" s="678">
        <v>0</v>
      </c>
      <c r="G23" s="679"/>
      <c r="H23" s="676">
        <v>0</v>
      </c>
      <c r="I23" s="676">
        <v>0</v>
      </c>
      <c r="J23" s="679"/>
      <c r="K23" s="678">
        <f aca="true" t="shared" si="1" ref="K23:K29">(H23+I23)</f>
        <v>0</v>
      </c>
      <c r="L23" s="676">
        <v>0</v>
      </c>
      <c r="M23" s="650" t="s">
        <v>615</v>
      </c>
    </row>
    <row r="24" spans="1:13" ht="15">
      <c r="A24" s="446" t="s">
        <v>207</v>
      </c>
      <c r="B24" s="675">
        <v>0</v>
      </c>
      <c r="C24" s="676">
        <v>0</v>
      </c>
      <c r="D24" s="677"/>
      <c r="E24" s="676">
        <v>0</v>
      </c>
      <c r="F24" s="678">
        <v>0</v>
      </c>
      <c r="G24" s="679"/>
      <c r="H24" s="676">
        <v>0</v>
      </c>
      <c r="I24" s="676">
        <v>0</v>
      </c>
      <c r="J24" s="679"/>
      <c r="K24" s="678">
        <f t="shared" si="1"/>
        <v>0</v>
      </c>
      <c r="L24" s="676">
        <v>0</v>
      </c>
      <c r="M24" s="650" t="s">
        <v>615</v>
      </c>
    </row>
    <row r="25" spans="1:13" ht="15">
      <c r="A25" s="446" t="s">
        <v>208</v>
      </c>
      <c r="B25" s="675">
        <v>0</v>
      </c>
      <c r="C25" s="676">
        <v>0</v>
      </c>
      <c r="D25" s="677"/>
      <c r="E25" s="676">
        <v>0</v>
      </c>
      <c r="F25" s="678">
        <v>0</v>
      </c>
      <c r="G25" s="679"/>
      <c r="H25" s="676">
        <v>0</v>
      </c>
      <c r="I25" s="676">
        <v>0</v>
      </c>
      <c r="J25" s="679"/>
      <c r="K25" s="678">
        <f t="shared" si="1"/>
        <v>0</v>
      </c>
      <c r="L25" s="676">
        <v>0</v>
      </c>
      <c r="M25" s="650" t="s">
        <v>615</v>
      </c>
    </row>
    <row r="26" spans="1:13" ht="15">
      <c r="A26" s="446" t="s">
        <v>209</v>
      </c>
      <c r="B26" s="676">
        <v>0</v>
      </c>
      <c r="C26" s="676">
        <v>0</v>
      </c>
      <c r="D26" s="677"/>
      <c r="E26" s="676">
        <v>0</v>
      </c>
      <c r="F26" s="678">
        <v>0</v>
      </c>
      <c r="G26" s="679"/>
      <c r="H26" s="676">
        <v>0</v>
      </c>
      <c r="I26" s="676">
        <v>0</v>
      </c>
      <c r="J26" s="679"/>
      <c r="K26" s="678">
        <f t="shared" si="1"/>
        <v>0</v>
      </c>
      <c r="L26" s="676">
        <v>0</v>
      </c>
      <c r="M26" s="650" t="s">
        <v>615</v>
      </c>
    </row>
    <row r="27" spans="1:13" ht="15">
      <c r="A27" s="446" t="s">
        <v>210</v>
      </c>
      <c r="B27" s="676">
        <v>0</v>
      </c>
      <c r="C27" s="676">
        <v>0</v>
      </c>
      <c r="D27" s="677"/>
      <c r="E27" s="676">
        <v>0</v>
      </c>
      <c r="F27" s="678">
        <v>0</v>
      </c>
      <c r="G27" s="679"/>
      <c r="H27" s="676">
        <v>0</v>
      </c>
      <c r="I27" s="676">
        <v>0</v>
      </c>
      <c r="J27" s="679"/>
      <c r="K27" s="678">
        <f t="shared" si="1"/>
        <v>0</v>
      </c>
      <c r="L27" s="676">
        <v>0</v>
      </c>
      <c r="M27" s="650" t="s">
        <v>615</v>
      </c>
    </row>
    <row r="28" spans="1:13" ht="15">
      <c r="A28" s="446" t="s">
        <v>211</v>
      </c>
      <c r="B28" s="676">
        <v>0</v>
      </c>
      <c r="C28" s="676">
        <v>0</v>
      </c>
      <c r="D28" s="677"/>
      <c r="E28" s="676">
        <v>0</v>
      </c>
      <c r="F28" s="678">
        <v>0</v>
      </c>
      <c r="G28" s="679"/>
      <c r="H28" s="676">
        <v>0</v>
      </c>
      <c r="I28" s="676">
        <v>0</v>
      </c>
      <c r="J28" s="679"/>
      <c r="K28" s="676">
        <f t="shared" si="1"/>
        <v>0</v>
      </c>
      <c r="L28" s="676">
        <v>0</v>
      </c>
      <c r="M28" s="650" t="s">
        <v>615</v>
      </c>
    </row>
    <row r="29" spans="1:13" ht="15">
      <c r="A29" s="447" t="s">
        <v>212</v>
      </c>
      <c r="B29" s="680">
        <v>0</v>
      </c>
      <c r="C29" s="680">
        <v>0</v>
      </c>
      <c r="D29" s="681"/>
      <c r="E29" s="680">
        <v>0</v>
      </c>
      <c r="F29" s="682">
        <v>0</v>
      </c>
      <c r="G29" s="683"/>
      <c r="H29" s="680">
        <v>0</v>
      </c>
      <c r="I29" s="680">
        <v>0</v>
      </c>
      <c r="J29" s="683"/>
      <c r="K29" s="682">
        <f t="shared" si="1"/>
        <v>0</v>
      </c>
      <c r="L29" s="680">
        <v>0</v>
      </c>
      <c r="M29" s="650" t="s">
        <v>615</v>
      </c>
    </row>
    <row r="30" spans="1:13" ht="15">
      <c r="A30" s="445" t="s">
        <v>213</v>
      </c>
      <c r="B30" s="676">
        <f>SUM(B23:B29)</f>
        <v>0</v>
      </c>
      <c r="C30" s="676">
        <f>SUM(C23:C29)</f>
        <v>0</v>
      </c>
      <c r="D30" s="677"/>
      <c r="E30" s="676">
        <f>SUM(E23:E29)</f>
        <v>0</v>
      </c>
      <c r="F30" s="676">
        <f>SUM(F23:F29)</f>
        <v>0</v>
      </c>
      <c r="G30" s="679"/>
      <c r="H30" s="676">
        <f>SUM(H23:H29)</f>
        <v>0</v>
      </c>
      <c r="I30" s="676">
        <f>SUM(I23:I29)</f>
        <v>0</v>
      </c>
      <c r="J30" s="679"/>
      <c r="K30" s="676">
        <f>SUM(K23:K29)</f>
        <v>0</v>
      </c>
      <c r="L30" s="676">
        <f>SUM(L23:L29)</f>
        <v>0</v>
      </c>
      <c r="M30" s="650" t="s">
        <v>615</v>
      </c>
    </row>
    <row r="31" spans="1:13" ht="15">
      <c r="A31" s="437"/>
      <c r="B31" s="676"/>
      <c r="C31" s="676"/>
      <c r="D31" s="677"/>
      <c r="E31" s="676"/>
      <c r="F31" s="678"/>
      <c r="G31" s="679"/>
      <c r="H31" s="676"/>
      <c r="I31" s="676"/>
      <c r="J31" s="679"/>
      <c r="K31" s="678"/>
      <c r="L31" s="676"/>
      <c r="M31" s="650" t="s">
        <v>615</v>
      </c>
    </row>
    <row r="32" spans="1:13" ht="15">
      <c r="A32" s="435" t="s">
        <v>214</v>
      </c>
      <c r="B32" s="676"/>
      <c r="C32" s="676"/>
      <c r="D32" s="677"/>
      <c r="E32" s="676"/>
      <c r="F32" s="678"/>
      <c r="G32" s="679"/>
      <c r="H32" s="676"/>
      <c r="I32" s="676"/>
      <c r="J32" s="679"/>
      <c r="K32" s="678"/>
      <c r="L32" s="676"/>
      <c r="M32" s="650" t="s">
        <v>615</v>
      </c>
    </row>
    <row r="33" spans="1:13" ht="24.75" customHeight="1">
      <c r="A33" s="448" t="s">
        <v>215</v>
      </c>
      <c r="B33" s="676">
        <v>0</v>
      </c>
      <c r="C33" s="676">
        <v>0</v>
      </c>
      <c r="D33" s="677"/>
      <c r="E33" s="676">
        <v>0</v>
      </c>
      <c r="F33" s="678">
        <v>0</v>
      </c>
      <c r="G33" s="679"/>
      <c r="H33" s="676">
        <v>0</v>
      </c>
      <c r="I33" s="676">
        <v>0</v>
      </c>
      <c r="J33" s="679"/>
      <c r="K33" s="678">
        <f aca="true" t="shared" si="2" ref="K33:K39">(H33+I33)</f>
        <v>0</v>
      </c>
      <c r="L33" s="676">
        <v>0</v>
      </c>
      <c r="M33" s="650" t="s">
        <v>615</v>
      </c>
    </row>
    <row r="34" spans="1:13" ht="15">
      <c r="A34" s="442" t="s">
        <v>216</v>
      </c>
      <c r="B34" s="676">
        <v>0</v>
      </c>
      <c r="C34" s="676">
        <v>0</v>
      </c>
      <c r="D34" s="677"/>
      <c r="E34" s="676">
        <v>0</v>
      </c>
      <c r="F34" s="678">
        <v>0</v>
      </c>
      <c r="G34" s="679"/>
      <c r="H34" s="676">
        <v>0</v>
      </c>
      <c r="I34" s="676">
        <v>0</v>
      </c>
      <c r="J34" s="679"/>
      <c r="K34" s="678">
        <f t="shared" si="2"/>
        <v>0</v>
      </c>
      <c r="L34" s="676">
        <v>0</v>
      </c>
      <c r="M34" s="650" t="s">
        <v>615</v>
      </c>
    </row>
    <row r="35" spans="1:13" ht="15">
      <c r="A35" s="442" t="s">
        <v>217</v>
      </c>
      <c r="B35" s="676">
        <v>0</v>
      </c>
      <c r="C35" s="676">
        <v>0</v>
      </c>
      <c r="D35" s="677"/>
      <c r="E35" s="676">
        <v>0</v>
      </c>
      <c r="F35" s="678">
        <v>0</v>
      </c>
      <c r="G35" s="679"/>
      <c r="H35" s="676">
        <v>0</v>
      </c>
      <c r="I35" s="676">
        <v>0</v>
      </c>
      <c r="J35" s="679"/>
      <c r="K35" s="678">
        <f t="shared" si="2"/>
        <v>0</v>
      </c>
      <c r="L35" s="676">
        <v>0</v>
      </c>
      <c r="M35" s="650" t="s">
        <v>615</v>
      </c>
    </row>
    <row r="36" spans="1:13" ht="15">
      <c r="A36" s="442" t="s">
        <v>218</v>
      </c>
      <c r="B36" s="676">
        <v>0</v>
      </c>
      <c r="C36" s="676">
        <v>0</v>
      </c>
      <c r="D36" s="677"/>
      <c r="E36" s="676">
        <v>0</v>
      </c>
      <c r="F36" s="678">
        <v>0</v>
      </c>
      <c r="G36" s="679"/>
      <c r="H36" s="676">
        <v>0</v>
      </c>
      <c r="I36" s="676">
        <v>0</v>
      </c>
      <c r="J36" s="679"/>
      <c r="K36" s="678">
        <f t="shared" si="2"/>
        <v>0</v>
      </c>
      <c r="L36" s="676">
        <v>0</v>
      </c>
      <c r="M36" s="650" t="s">
        <v>615</v>
      </c>
    </row>
    <row r="37" spans="1:13" ht="17.25" customHeight="1">
      <c r="A37" s="448" t="s">
        <v>219</v>
      </c>
      <c r="B37" s="676">
        <v>0</v>
      </c>
      <c r="C37" s="676">
        <v>0</v>
      </c>
      <c r="D37" s="677"/>
      <c r="E37" s="676">
        <v>0</v>
      </c>
      <c r="F37" s="678">
        <v>0</v>
      </c>
      <c r="G37" s="679"/>
      <c r="H37" s="676">
        <v>0</v>
      </c>
      <c r="I37" s="676">
        <v>0</v>
      </c>
      <c r="J37" s="679"/>
      <c r="K37" s="678">
        <f t="shared" si="2"/>
        <v>0</v>
      </c>
      <c r="L37" s="676">
        <v>0</v>
      </c>
      <c r="M37" s="650" t="s">
        <v>615</v>
      </c>
    </row>
    <row r="38" spans="1:13" ht="15">
      <c r="A38" s="442" t="s">
        <v>220</v>
      </c>
      <c r="B38" s="676">
        <v>0</v>
      </c>
      <c r="C38" s="676">
        <v>0</v>
      </c>
      <c r="D38" s="677"/>
      <c r="E38" s="676">
        <v>0</v>
      </c>
      <c r="F38" s="678">
        <v>0</v>
      </c>
      <c r="G38" s="679"/>
      <c r="H38" s="676">
        <v>0</v>
      </c>
      <c r="I38" s="676">
        <v>0</v>
      </c>
      <c r="J38" s="679"/>
      <c r="K38" s="678">
        <f t="shared" si="2"/>
        <v>0</v>
      </c>
      <c r="L38" s="676">
        <v>0</v>
      </c>
      <c r="M38" s="650" t="s">
        <v>615</v>
      </c>
    </row>
    <row r="39" spans="1:13" ht="15">
      <c r="A39" s="442" t="s">
        <v>221</v>
      </c>
      <c r="B39" s="676">
        <v>0</v>
      </c>
      <c r="C39" s="676">
        <v>0</v>
      </c>
      <c r="D39" s="677"/>
      <c r="E39" s="676">
        <v>0</v>
      </c>
      <c r="F39" s="678">
        <v>0</v>
      </c>
      <c r="G39" s="679"/>
      <c r="H39" s="676">
        <v>0</v>
      </c>
      <c r="I39" s="676">
        <v>0</v>
      </c>
      <c r="J39" s="679"/>
      <c r="K39" s="678">
        <f t="shared" si="2"/>
        <v>0</v>
      </c>
      <c r="L39" s="676">
        <v>0</v>
      </c>
      <c r="M39" s="650" t="s">
        <v>615</v>
      </c>
    </row>
    <row r="40" spans="1:13" ht="15">
      <c r="A40" s="443" t="s">
        <v>222</v>
      </c>
      <c r="B40" s="676">
        <v>0</v>
      </c>
      <c r="C40" s="676">
        <v>0</v>
      </c>
      <c r="D40" s="679"/>
      <c r="E40" s="676">
        <v>0</v>
      </c>
      <c r="F40" s="676">
        <v>0</v>
      </c>
      <c r="G40" s="679"/>
      <c r="H40" s="676">
        <v>0</v>
      </c>
      <c r="I40" s="676">
        <v>0</v>
      </c>
      <c r="J40" s="679"/>
      <c r="K40" s="676">
        <v>0</v>
      </c>
      <c r="L40" s="676">
        <v>0</v>
      </c>
      <c r="M40" s="650" t="s">
        <v>615</v>
      </c>
    </row>
    <row r="41" spans="1:13" ht="15">
      <c r="A41" s="442" t="s">
        <v>223</v>
      </c>
      <c r="B41" s="676">
        <v>0</v>
      </c>
      <c r="C41" s="676">
        <v>0</v>
      </c>
      <c r="D41" s="679"/>
      <c r="E41" s="676">
        <v>0</v>
      </c>
      <c r="F41" s="676">
        <v>0</v>
      </c>
      <c r="G41" s="679"/>
      <c r="H41" s="676">
        <v>0</v>
      </c>
      <c r="I41" s="676">
        <v>0</v>
      </c>
      <c r="J41" s="679"/>
      <c r="K41" s="676">
        <v>0</v>
      </c>
      <c r="L41" s="676">
        <v>0</v>
      </c>
      <c r="M41" s="650" t="s">
        <v>615</v>
      </c>
    </row>
    <row r="42" spans="1:13" ht="15">
      <c r="A42" s="442"/>
      <c r="B42" s="675"/>
      <c r="C42" s="676"/>
      <c r="D42" s="677"/>
      <c r="E42" s="676"/>
      <c r="F42" s="678"/>
      <c r="G42" s="679"/>
      <c r="H42" s="676"/>
      <c r="I42" s="676"/>
      <c r="J42" s="679"/>
      <c r="K42" s="678"/>
      <c r="L42" s="676"/>
      <c r="M42" s="650" t="s">
        <v>615</v>
      </c>
    </row>
    <row r="43" spans="1:13" ht="15">
      <c r="A43" s="445" t="s">
        <v>224</v>
      </c>
      <c r="B43" s="675">
        <f>SUM(B33:B42)</f>
        <v>0</v>
      </c>
      <c r="C43" s="676">
        <f>SUM(C33:C42)</f>
        <v>0</v>
      </c>
      <c r="D43" s="677"/>
      <c r="E43" s="675">
        <f>SUM(E33:E42)</f>
        <v>0</v>
      </c>
      <c r="F43" s="675">
        <f>SUM(F33:F42)</f>
        <v>0</v>
      </c>
      <c r="G43" s="679"/>
      <c r="H43" s="675">
        <f>SUM(H33:H42)</f>
        <v>0</v>
      </c>
      <c r="I43" s="675">
        <f>SUM(I33:I42)</f>
        <v>0</v>
      </c>
      <c r="J43" s="679"/>
      <c r="K43" s="675">
        <f>SUM(K33:K42)</f>
        <v>0</v>
      </c>
      <c r="L43" s="676">
        <f>SUM(L33:L42)</f>
        <v>0</v>
      </c>
      <c r="M43" s="650" t="s">
        <v>615</v>
      </c>
    </row>
    <row r="44" spans="1:13" ht="15">
      <c r="A44" s="449"/>
      <c r="B44" s="685"/>
      <c r="C44" s="680"/>
      <c r="D44" s="681"/>
      <c r="E44" s="680"/>
      <c r="F44" s="682"/>
      <c r="G44" s="683"/>
      <c r="H44" s="680"/>
      <c r="I44" s="680"/>
      <c r="J44" s="683"/>
      <c r="K44" s="682"/>
      <c r="L44" s="680"/>
      <c r="M44" s="650" t="s">
        <v>615</v>
      </c>
    </row>
    <row r="45" spans="1:13" ht="15.75" thickBot="1">
      <c r="A45" s="450" t="s">
        <v>225</v>
      </c>
      <c r="B45" s="686">
        <f>SUM(B20+B30+B43)</f>
        <v>0</v>
      </c>
      <c r="C45" s="687">
        <f>SUM(C20+C30+C43)</f>
        <v>0</v>
      </c>
      <c r="D45" s="688"/>
      <c r="E45" s="686">
        <f>SUM(E20+E30+E43)</f>
        <v>0</v>
      </c>
      <c r="F45" s="686">
        <f>SUM(F20+F30+F43)</f>
        <v>0</v>
      </c>
      <c r="G45" s="689"/>
      <c r="H45" s="686">
        <f>SUM(H20+H30+H43)</f>
        <v>0</v>
      </c>
      <c r="I45" s="686">
        <f>SUM(I20+I30+I43)</f>
        <v>0</v>
      </c>
      <c r="J45" s="689"/>
      <c r="K45" s="686">
        <f>SUM(K20+K30+K43)</f>
        <v>0</v>
      </c>
      <c r="L45" s="687">
        <f>SUM(L20+L30+L43)</f>
        <v>0</v>
      </c>
      <c r="M45" s="650" t="s">
        <v>615</v>
      </c>
    </row>
    <row r="46" spans="1:13" ht="15">
      <c r="A46" s="451"/>
      <c r="B46" s="452"/>
      <c r="C46" s="452"/>
      <c r="D46" s="453"/>
      <c r="E46" s="452"/>
      <c r="F46" s="452"/>
      <c r="G46" s="453"/>
      <c r="H46" s="454"/>
      <c r="I46" s="454"/>
      <c r="J46" s="453"/>
      <c r="K46" s="454"/>
      <c r="L46" s="452"/>
      <c r="M46" s="650" t="s">
        <v>615</v>
      </c>
    </row>
    <row r="47" spans="1:13" ht="15.75" thickBot="1">
      <c r="A47" s="455"/>
      <c r="B47" s="456"/>
      <c r="C47" s="456"/>
      <c r="D47" s="456"/>
      <c r="E47" s="456"/>
      <c r="F47" s="456"/>
      <c r="G47" s="456"/>
      <c r="H47" s="456"/>
      <c r="I47" s="456"/>
      <c r="J47" s="456"/>
      <c r="K47" s="456"/>
      <c r="L47" s="456"/>
      <c r="M47" s="650" t="s">
        <v>615</v>
      </c>
    </row>
    <row r="48" spans="1:13" ht="90.75" thickBot="1">
      <c r="A48" s="457" t="s">
        <v>249</v>
      </c>
      <c r="B48" s="458" t="s">
        <v>244</v>
      </c>
      <c r="C48" s="459"/>
      <c r="D48" s="460"/>
      <c r="E48" s="458" t="s">
        <v>245</v>
      </c>
      <c r="F48" s="459"/>
      <c r="G48" s="461"/>
      <c r="H48" s="462"/>
      <c r="I48" s="462"/>
      <c r="J48" s="461"/>
      <c r="K48" s="458" t="s">
        <v>246</v>
      </c>
      <c r="L48" s="458" t="s">
        <v>247</v>
      </c>
      <c r="M48" s="650" t="s">
        <v>615</v>
      </c>
    </row>
    <row r="49" spans="1:13" ht="15">
      <c r="A49" s="463" t="s">
        <v>226</v>
      </c>
      <c r="B49" s="690"/>
      <c r="C49" s="690"/>
      <c r="D49" s="691"/>
      <c r="E49" s="690"/>
      <c r="F49" s="690"/>
      <c r="G49" s="691"/>
      <c r="H49" s="690"/>
      <c r="I49" s="690"/>
      <c r="J49" s="691"/>
      <c r="K49" s="690"/>
      <c r="L49" s="690"/>
      <c r="M49" s="650" t="s">
        <v>615</v>
      </c>
    </row>
    <row r="50" spans="1:13" ht="21" customHeight="1">
      <c r="A50" s="464" t="s">
        <v>227</v>
      </c>
      <c r="B50" s="676">
        <v>0</v>
      </c>
      <c r="C50" s="676"/>
      <c r="D50" s="679"/>
      <c r="E50" s="692">
        <v>0</v>
      </c>
      <c r="F50" s="676"/>
      <c r="G50" s="679"/>
      <c r="H50" s="676"/>
      <c r="I50" s="676"/>
      <c r="J50" s="679"/>
      <c r="K50" s="676">
        <v>0</v>
      </c>
      <c r="L50" s="676">
        <v>0</v>
      </c>
      <c r="M50" s="650" t="s">
        <v>615</v>
      </c>
    </row>
    <row r="51" spans="1:13" ht="14.25" customHeight="1">
      <c r="A51" s="464" t="s">
        <v>228</v>
      </c>
      <c r="B51" s="676">
        <v>0</v>
      </c>
      <c r="C51" s="676"/>
      <c r="D51" s="679"/>
      <c r="E51" s="676">
        <v>0</v>
      </c>
      <c r="F51" s="676"/>
      <c r="G51" s="679"/>
      <c r="H51" s="676"/>
      <c r="I51" s="676"/>
      <c r="J51" s="679"/>
      <c r="K51" s="676">
        <v>0</v>
      </c>
      <c r="L51" s="676">
        <v>0</v>
      </c>
      <c r="M51" s="650" t="s">
        <v>615</v>
      </c>
    </row>
    <row r="52" spans="1:13" ht="15">
      <c r="A52" s="446" t="s">
        <v>229</v>
      </c>
      <c r="B52" s="676">
        <v>0</v>
      </c>
      <c r="C52" s="676"/>
      <c r="D52" s="679"/>
      <c r="E52" s="692">
        <v>0</v>
      </c>
      <c r="F52" s="676"/>
      <c r="G52" s="679"/>
      <c r="H52" s="676"/>
      <c r="I52" s="676"/>
      <c r="J52" s="679"/>
      <c r="K52" s="676">
        <v>0</v>
      </c>
      <c r="L52" s="676">
        <v>0</v>
      </c>
      <c r="M52" s="650" t="s">
        <v>615</v>
      </c>
    </row>
    <row r="53" spans="1:13" ht="15">
      <c r="A53" s="435" t="s">
        <v>230</v>
      </c>
      <c r="B53" s="676"/>
      <c r="C53" s="676"/>
      <c r="D53" s="679"/>
      <c r="E53" s="692"/>
      <c r="F53" s="676"/>
      <c r="G53" s="679"/>
      <c r="H53" s="676"/>
      <c r="I53" s="676"/>
      <c r="J53" s="679"/>
      <c r="K53" s="676"/>
      <c r="L53" s="676"/>
      <c r="M53" s="650" t="s">
        <v>615</v>
      </c>
    </row>
    <row r="54" spans="1:13" ht="15">
      <c r="A54" s="465" t="s">
        <v>231</v>
      </c>
      <c r="B54" s="676">
        <v>0</v>
      </c>
      <c r="C54" s="676"/>
      <c r="D54" s="679"/>
      <c r="E54" s="692">
        <v>0</v>
      </c>
      <c r="F54" s="676"/>
      <c r="G54" s="679"/>
      <c r="H54" s="676"/>
      <c r="I54" s="676"/>
      <c r="J54" s="679"/>
      <c r="K54" s="676">
        <v>0</v>
      </c>
      <c r="L54" s="676">
        <v>0</v>
      </c>
      <c r="M54" s="650" t="s">
        <v>615</v>
      </c>
    </row>
    <row r="55" spans="1:13" ht="25.5" customHeight="1">
      <c r="A55" s="464" t="s">
        <v>232</v>
      </c>
      <c r="B55" s="676">
        <v>0</v>
      </c>
      <c r="C55" s="676"/>
      <c r="D55" s="679"/>
      <c r="E55" s="692">
        <v>0</v>
      </c>
      <c r="F55" s="676"/>
      <c r="G55" s="679"/>
      <c r="H55" s="676"/>
      <c r="I55" s="676"/>
      <c r="J55" s="679"/>
      <c r="K55" s="676">
        <v>0</v>
      </c>
      <c r="L55" s="676">
        <v>0</v>
      </c>
      <c r="M55" s="650" t="s">
        <v>615</v>
      </c>
    </row>
    <row r="56" spans="1:13" ht="19.5" customHeight="1">
      <c r="A56" s="464" t="s">
        <v>233</v>
      </c>
      <c r="B56" s="676">
        <v>0</v>
      </c>
      <c r="C56" s="676"/>
      <c r="D56" s="679"/>
      <c r="E56" s="692">
        <v>0</v>
      </c>
      <c r="F56" s="676"/>
      <c r="G56" s="679"/>
      <c r="H56" s="676"/>
      <c r="I56" s="676"/>
      <c r="J56" s="679"/>
      <c r="K56" s="676">
        <v>0</v>
      </c>
      <c r="L56" s="676">
        <v>0</v>
      </c>
      <c r="M56" s="650" t="s">
        <v>615</v>
      </c>
    </row>
    <row r="57" spans="1:13" ht="25.5" customHeight="1">
      <c r="A57" s="464" t="s">
        <v>234</v>
      </c>
      <c r="B57" s="676">
        <v>0</v>
      </c>
      <c r="C57" s="676"/>
      <c r="D57" s="679"/>
      <c r="E57" s="692">
        <v>0</v>
      </c>
      <c r="F57" s="676"/>
      <c r="G57" s="679"/>
      <c r="H57" s="676"/>
      <c r="I57" s="676"/>
      <c r="J57" s="679"/>
      <c r="K57" s="676">
        <v>0</v>
      </c>
      <c r="L57" s="676">
        <v>0</v>
      </c>
      <c r="M57" s="650" t="s">
        <v>615</v>
      </c>
    </row>
    <row r="58" spans="1:13" ht="15">
      <c r="A58" s="447" t="s">
        <v>235</v>
      </c>
      <c r="B58" s="680">
        <v>0</v>
      </c>
      <c r="C58" s="680"/>
      <c r="D58" s="683"/>
      <c r="E58" s="680">
        <v>0</v>
      </c>
      <c r="F58" s="680"/>
      <c r="G58" s="679"/>
      <c r="H58" s="680"/>
      <c r="I58" s="680"/>
      <c r="J58" s="683"/>
      <c r="K58" s="680">
        <v>0</v>
      </c>
      <c r="L58" s="680">
        <v>0</v>
      </c>
      <c r="M58" s="650" t="s">
        <v>615</v>
      </c>
    </row>
    <row r="59" spans="1:13" ht="15.75" thickBot="1">
      <c r="A59" s="466" t="s">
        <v>236</v>
      </c>
      <c r="B59" s="687">
        <f>SUM(B50:B58)</f>
        <v>0</v>
      </c>
      <c r="C59" s="687"/>
      <c r="D59" s="693"/>
      <c r="E59" s="687">
        <f>SUM(E50:E58)</f>
        <v>0</v>
      </c>
      <c r="F59" s="684"/>
      <c r="G59" s="693"/>
      <c r="H59" s="684"/>
      <c r="I59" s="684"/>
      <c r="J59" s="693"/>
      <c r="K59" s="687">
        <f>SUM(K50:K58)</f>
        <v>0</v>
      </c>
      <c r="L59" s="687">
        <f>SUM(L50:L58)</f>
        <v>0</v>
      </c>
      <c r="M59" s="650" t="s">
        <v>615</v>
      </c>
    </row>
    <row r="60" spans="1:13" ht="15">
      <c r="A60" s="1220" t="s">
        <v>587</v>
      </c>
      <c r="B60" s="1220"/>
      <c r="C60" s="1220"/>
      <c r="D60" s="1220"/>
      <c r="E60" s="1220"/>
      <c r="F60" s="1220"/>
      <c r="G60" s="456"/>
      <c r="H60" s="456"/>
      <c r="I60" s="456"/>
      <c r="J60" s="456"/>
      <c r="K60" s="456"/>
      <c r="L60" s="456"/>
      <c r="M60" s="650" t="s">
        <v>615</v>
      </c>
    </row>
    <row r="61" spans="1:13" ht="15">
      <c r="A61" s="468" t="s">
        <v>242</v>
      </c>
      <c r="B61" s="467"/>
      <c r="C61" s="467"/>
      <c r="D61" s="467"/>
      <c r="E61" s="467"/>
      <c r="F61" s="467"/>
      <c r="G61" s="456"/>
      <c r="H61" s="456"/>
      <c r="I61" s="456"/>
      <c r="J61" s="456"/>
      <c r="K61" s="456"/>
      <c r="L61" s="456"/>
      <c r="M61" s="650" t="s">
        <v>615</v>
      </c>
    </row>
    <row r="62" spans="1:13" ht="15">
      <c r="A62" s="430" t="s">
        <v>243</v>
      </c>
      <c r="B62" s="456"/>
      <c r="C62" s="456"/>
      <c r="D62" s="456"/>
      <c r="E62" s="456"/>
      <c r="F62" s="456"/>
      <c r="G62" s="456"/>
      <c r="H62" s="456"/>
      <c r="I62" s="456"/>
      <c r="J62" s="456"/>
      <c r="K62" s="456"/>
      <c r="L62" s="456" t="s">
        <v>587</v>
      </c>
      <c r="M62" s="650" t="s">
        <v>615</v>
      </c>
    </row>
    <row r="63" spans="1:12" ht="15">
      <c r="A63" s="1217" t="s">
        <v>346</v>
      </c>
      <c r="B63" s="1218"/>
      <c r="C63" s="1218"/>
      <c r="D63" s="1218"/>
      <c r="E63" s="1218"/>
      <c r="F63" s="1218"/>
      <c r="G63" s="1218"/>
      <c r="H63" s="1218"/>
      <c r="I63" s="1218"/>
      <c r="J63" s="1218"/>
      <c r="K63" s="1218"/>
      <c r="L63" s="1219"/>
    </row>
    <row r="64" spans="1:12" ht="15">
      <c r="A64" s="469"/>
      <c r="B64" s="470"/>
      <c r="C64" s="469"/>
      <c r="D64" s="470"/>
      <c r="E64" s="469"/>
      <c r="F64" s="469"/>
      <c r="G64" s="456"/>
      <c r="H64" s="456"/>
      <c r="I64" s="456"/>
      <c r="J64" s="456"/>
      <c r="K64" s="456"/>
      <c r="L64" s="456"/>
    </row>
  </sheetData>
  <mergeCells count="11">
    <mergeCell ref="H7:H8"/>
    <mergeCell ref="I7:I8"/>
    <mergeCell ref="A1:L1"/>
    <mergeCell ref="A63:L63"/>
    <mergeCell ref="K7:K8"/>
    <mergeCell ref="L7:L8"/>
    <mergeCell ref="B7:B8"/>
    <mergeCell ref="C7:C8"/>
    <mergeCell ref="E7:E8"/>
    <mergeCell ref="F7:F8"/>
    <mergeCell ref="A60:F60"/>
  </mergeCells>
  <printOptions/>
  <pageMargins left="0.75" right="0.75" top="0.61" bottom="0.32" header="0.5" footer="0.17"/>
  <pageSetup horizontalDpi="600" verticalDpi="600" orientation="landscape" scale="50" r:id="rId1"/>
  <colBreaks count="1" manualBreakCount="1">
    <brk id="13" max="68" man="1"/>
  </colBreaks>
</worksheet>
</file>

<file path=xl/worksheets/sheet2.xml><?xml version="1.0" encoding="utf-8"?>
<worksheet xmlns="http://schemas.openxmlformats.org/spreadsheetml/2006/main" xmlns:r="http://schemas.openxmlformats.org/officeDocument/2006/relationships">
  <sheetPr codeName="Sheet4">
    <pageSetUpPr fitToPage="1"/>
  </sheetPr>
  <dimension ref="A1:AH90"/>
  <sheetViews>
    <sheetView showGridLines="0" showOutlineSymbols="0" zoomScale="75" zoomScaleNormal="75" zoomScaleSheetLayoutView="75" workbookViewId="0" topLeftCell="A1">
      <selection activeCell="G22" sqref="G22"/>
    </sheetView>
  </sheetViews>
  <sheetFormatPr defaultColWidth="8.88671875" defaultRowHeight="15"/>
  <cols>
    <col min="1" max="2" width="2.5546875" style="5" customWidth="1"/>
    <col min="3" max="3" width="24.99609375" style="5" customWidth="1"/>
    <col min="4" max="4" width="6.6640625" style="5" customWidth="1"/>
    <col min="5" max="5" width="1.66796875" style="5" customWidth="1"/>
    <col min="6" max="6" width="1.99609375" style="5" customWidth="1"/>
    <col min="7" max="7" width="1.77734375" style="5" customWidth="1"/>
    <col min="8" max="8" width="6.88671875" style="11" customWidth="1"/>
    <col min="9" max="9" width="6.21484375" style="11" customWidth="1"/>
    <col min="10" max="10" width="10.21484375" style="11" customWidth="1"/>
    <col min="11" max="11" width="5.6640625" style="11" customWidth="1"/>
    <col min="12" max="12" width="6.21484375" style="11" customWidth="1"/>
    <col min="13" max="13" width="9.77734375" style="11" customWidth="1"/>
    <col min="14" max="15" width="5.6640625" style="11" customWidth="1"/>
    <col min="16" max="16" width="7.6640625" style="11" customWidth="1"/>
    <col min="17" max="17" width="5.6640625" style="11" customWidth="1"/>
    <col min="18" max="18" width="6.10546875" style="11" customWidth="1"/>
    <col min="19" max="19" width="9.77734375" style="11" customWidth="1"/>
    <col min="20" max="21" width="5.6640625" style="11" customWidth="1"/>
    <col min="22" max="22" width="8.5546875" style="11" customWidth="1"/>
    <col min="23" max="23" width="6.10546875" style="11" customWidth="1"/>
    <col min="24" max="24" width="5.6640625" style="11" customWidth="1"/>
    <col min="25" max="25" width="6.99609375" style="11" customWidth="1"/>
    <col min="26" max="26" width="1.66796875" style="11" hidden="1" customWidth="1"/>
    <col min="27" max="27" width="9.5546875" style="11" customWidth="1"/>
    <col min="28" max="28" width="6.21484375" style="11" customWidth="1"/>
    <col min="29" max="29" width="9.21484375" style="11" customWidth="1"/>
    <col min="30" max="30" width="3.3359375" style="11" hidden="1" customWidth="1"/>
    <col min="31" max="31" width="0.23046875" style="11" hidden="1" customWidth="1"/>
    <col min="32" max="32" width="8.4453125" style="11" hidden="1" customWidth="1"/>
    <col min="33" max="33" width="7.99609375" style="11" hidden="1" customWidth="1"/>
    <col min="34" max="34" width="0.9921875" style="670" customWidth="1"/>
    <col min="35" max="35" width="5.6640625" style="5" customWidth="1"/>
    <col min="36" max="36" width="7.6640625" style="5" customWidth="1"/>
    <col min="37" max="16384" width="9.6640625" style="5" customWidth="1"/>
  </cols>
  <sheetData>
    <row r="1" spans="1:34" ht="25.5">
      <c r="A1" s="873" t="s">
        <v>360</v>
      </c>
      <c r="B1" s="874"/>
      <c r="C1" s="874"/>
      <c r="D1" s="874"/>
      <c r="E1" s="874"/>
      <c r="F1" s="874"/>
      <c r="G1" s="874"/>
      <c r="H1" s="874"/>
      <c r="I1" s="874"/>
      <c r="J1" s="874"/>
      <c r="K1" s="874"/>
      <c r="L1" s="874"/>
      <c r="M1" s="874"/>
      <c r="N1" s="874"/>
      <c r="O1" s="874"/>
      <c r="P1" s="874"/>
      <c r="Q1" s="874"/>
      <c r="R1" s="874"/>
      <c r="S1" s="874"/>
      <c r="T1" s="874"/>
      <c r="U1" s="874"/>
      <c r="V1" s="874"/>
      <c r="W1" s="874"/>
      <c r="X1" s="874"/>
      <c r="Y1" s="874"/>
      <c r="Z1" s="874"/>
      <c r="AA1" s="874"/>
      <c r="AB1" s="874"/>
      <c r="AC1" s="874"/>
      <c r="AH1" s="667" t="s">
        <v>615</v>
      </c>
    </row>
    <row r="2" ht="15.75">
      <c r="AH2" s="667" t="s">
        <v>615</v>
      </c>
    </row>
    <row r="3" spans="1:34" ht="15.75">
      <c r="A3" s="6"/>
      <c r="B3" s="6"/>
      <c r="C3" s="6"/>
      <c r="D3" s="6"/>
      <c r="E3" s="6"/>
      <c r="F3" s="6"/>
      <c r="G3" s="6"/>
      <c r="H3" s="10"/>
      <c r="I3" s="10"/>
      <c r="J3" s="10"/>
      <c r="K3" s="10"/>
      <c r="L3" s="10"/>
      <c r="M3" s="10"/>
      <c r="N3" s="10"/>
      <c r="O3" s="10"/>
      <c r="P3" s="10"/>
      <c r="Q3" s="10"/>
      <c r="R3" s="10"/>
      <c r="S3" s="10"/>
      <c r="T3" s="10"/>
      <c r="U3" s="10"/>
      <c r="V3" s="10"/>
      <c r="W3" s="10"/>
      <c r="X3" s="10"/>
      <c r="Y3" s="10"/>
      <c r="Z3" s="10"/>
      <c r="AA3" s="10"/>
      <c r="AB3" s="10"/>
      <c r="AC3" s="10"/>
      <c r="AD3" s="10"/>
      <c r="AE3" s="10"/>
      <c r="AF3" s="10"/>
      <c r="AG3" s="10"/>
      <c r="AH3" s="667" t="s">
        <v>615</v>
      </c>
    </row>
    <row r="4" spans="1:34" ht="25.5">
      <c r="A4" s="880" t="s">
        <v>568</v>
      </c>
      <c r="B4" s="881"/>
      <c r="C4" s="881"/>
      <c r="D4" s="881"/>
      <c r="E4" s="881"/>
      <c r="F4" s="881"/>
      <c r="G4" s="881"/>
      <c r="H4" s="881"/>
      <c r="I4" s="881"/>
      <c r="J4" s="881"/>
      <c r="K4" s="881"/>
      <c r="L4" s="881"/>
      <c r="M4" s="881"/>
      <c r="N4" s="881"/>
      <c r="O4" s="881"/>
      <c r="P4" s="881"/>
      <c r="Q4" s="881"/>
      <c r="R4" s="881"/>
      <c r="S4" s="881"/>
      <c r="T4" s="881"/>
      <c r="U4" s="881"/>
      <c r="V4" s="881"/>
      <c r="W4" s="881"/>
      <c r="X4" s="881"/>
      <c r="Y4" s="881"/>
      <c r="Z4" s="881"/>
      <c r="AA4" s="881"/>
      <c r="AB4" s="881"/>
      <c r="AC4" s="881"/>
      <c r="AD4" s="13"/>
      <c r="AE4" s="13"/>
      <c r="AF4" s="13"/>
      <c r="AG4" s="13"/>
      <c r="AH4" s="667" t="s">
        <v>615</v>
      </c>
    </row>
    <row r="5" spans="1:34" ht="26.25">
      <c r="A5" s="882" t="s">
        <v>295</v>
      </c>
      <c r="B5" s="830"/>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27"/>
      <c r="AD5" s="13"/>
      <c r="AE5" s="13"/>
      <c r="AF5" s="13"/>
      <c r="AG5" s="13"/>
      <c r="AH5" s="667"/>
    </row>
    <row r="6" spans="1:34" ht="26.25">
      <c r="A6" s="882" t="s">
        <v>287</v>
      </c>
      <c r="B6" s="883"/>
      <c r="C6" s="883"/>
      <c r="D6" s="883"/>
      <c r="E6" s="883"/>
      <c r="F6" s="883"/>
      <c r="G6" s="883"/>
      <c r="H6" s="883"/>
      <c r="I6" s="883"/>
      <c r="J6" s="883"/>
      <c r="K6" s="883"/>
      <c r="L6" s="883"/>
      <c r="M6" s="883"/>
      <c r="N6" s="883"/>
      <c r="O6" s="883"/>
      <c r="P6" s="883"/>
      <c r="Q6" s="883"/>
      <c r="R6" s="883"/>
      <c r="S6" s="883"/>
      <c r="T6" s="883"/>
      <c r="U6" s="883"/>
      <c r="V6" s="883"/>
      <c r="W6" s="883"/>
      <c r="X6" s="883"/>
      <c r="Y6" s="883"/>
      <c r="Z6" s="883"/>
      <c r="AA6" s="883"/>
      <c r="AB6" s="883"/>
      <c r="AC6" s="883"/>
      <c r="AD6" s="13"/>
      <c r="AE6" s="13"/>
      <c r="AF6" s="13"/>
      <c r="AG6" s="13"/>
      <c r="AH6" s="667" t="s">
        <v>615</v>
      </c>
    </row>
    <row r="7" spans="1:34" ht="26.25">
      <c r="A7" s="882" t="s">
        <v>9</v>
      </c>
      <c r="B7" s="881"/>
      <c r="C7" s="881"/>
      <c r="D7" s="881"/>
      <c r="E7" s="881"/>
      <c r="F7" s="881"/>
      <c r="G7" s="881"/>
      <c r="H7" s="881"/>
      <c r="I7" s="881"/>
      <c r="J7" s="881"/>
      <c r="K7" s="881"/>
      <c r="L7" s="881"/>
      <c r="M7" s="881"/>
      <c r="N7" s="881"/>
      <c r="O7" s="881"/>
      <c r="P7" s="881"/>
      <c r="Q7" s="881"/>
      <c r="R7" s="881"/>
      <c r="S7" s="881"/>
      <c r="T7" s="881"/>
      <c r="U7" s="881"/>
      <c r="V7" s="881"/>
      <c r="W7" s="881"/>
      <c r="X7" s="881"/>
      <c r="Y7" s="881"/>
      <c r="Z7" s="881"/>
      <c r="AA7" s="881"/>
      <c r="AB7" s="881"/>
      <c r="AC7" s="881"/>
      <c r="AD7" s="13"/>
      <c r="AE7" s="13"/>
      <c r="AF7" s="13"/>
      <c r="AG7" s="13"/>
      <c r="AH7" s="667" t="s">
        <v>615</v>
      </c>
    </row>
    <row r="8" spans="1:34" ht="26.25">
      <c r="A8" s="882" t="s">
        <v>558</v>
      </c>
      <c r="B8" s="883"/>
      <c r="C8" s="883"/>
      <c r="D8" s="883"/>
      <c r="E8" s="883"/>
      <c r="F8" s="883"/>
      <c r="G8" s="883"/>
      <c r="H8" s="883"/>
      <c r="I8" s="883"/>
      <c r="J8" s="883"/>
      <c r="K8" s="883"/>
      <c r="L8" s="883"/>
      <c r="M8" s="883"/>
      <c r="N8" s="883"/>
      <c r="O8" s="883"/>
      <c r="P8" s="883"/>
      <c r="Q8" s="883"/>
      <c r="R8" s="883"/>
      <c r="S8" s="883"/>
      <c r="T8" s="883"/>
      <c r="U8" s="883"/>
      <c r="V8" s="883"/>
      <c r="W8" s="883"/>
      <c r="X8" s="883"/>
      <c r="Y8" s="883"/>
      <c r="Z8" s="883"/>
      <c r="AA8" s="883"/>
      <c r="AB8" s="883"/>
      <c r="AC8" s="883"/>
      <c r="AD8" s="13"/>
      <c r="AE8" s="13"/>
      <c r="AF8" s="13"/>
      <c r="AG8" s="13"/>
      <c r="AH8" s="667" t="s">
        <v>615</v>
      </c>
    </row>
    <row r="9" spans="1:34" ht="23.25">
      <c r="A9" s="157"/>
      <c r="B9" s="7"/>
      <c r="C9" s="7"/>
      <c r="D9" s="7"/>
      <c r="E9" s="7"/>
      <c r="F9" s="7"/>
      <c r="G9" s="7"/>
      <c r="H9" s="13"/>
      <c r="I9" s="13"/>
      <c r="J9" s="13"/>
      <c r="K9" s="13"/>
      <c r="L9" s="13"/>
      <c r="M9" s="13"/>
      <c r="N9" s="13"/>
      <c r="O9" s="13"/>
      <c r="P9" s="13"/>
      <c r="Q9" s="13"/>
      <c r="R9" s="13"/>
      <c r="S9" s="13"/>
      <c r="T9" s="13"/>
      <c r="U9" s="13"/>
      <c r="V9" s="13"/>
      <c r="W9" s="13"/>
      <c r="X9" s="13"/>
      <c r="Y9" s="13"/>
      <c r="Z9" s="13"/>
      <c r="AA9" s="13"/>
      <c r="AB9" s="13"/>
      <c r="AC9" s="13"/>
      <c r="AD9" s="13"/>
      <c r="AE9" s="13"/>
      <c r="AF9" s="13"/>
      <c r="AG9" s="13"/>
      <c r="AH9" s="667"/>
    </row>
    <row r="10" spans="1:34" ht="15.75">
      <c r="A10" s="107"/>
      <c r="B10" s="7"/>
      <c r="C10" s="7"/>
      <c r="D10" s="7"/>
      <c r="E10" s="7"/>
      <c r="F10" s="7"/>
      <c r="G10" s="7"/>
      <c r="H10" s="13"/>
      <c r="I10" s="13"/>
      <c r="J10" s="13"/>
      <c r="K10" s="13"/>
      <c r="L10" s="13"/>
      <c r="M10" s="13"/>
      <c r="N10" s="13"/>
      <c r="O10" s="13"/>
      <c r="P10" s="13"/>
      <c r="Q10" s="13"/>
      <c r="R10" s="13"/>
      <c r="S10" s="13"/>
      <c r="T10" s="13"/>
      <c r="U10" s="13"/>
      <c r="V10" s="13"/>
      <c r="W10" s="13"/>
      <c r="X10" s="13"/>
      <c r="Y10" s="13"/>
      <c r="Z10" s="13"/>
      <c r="AA10" s="888" t="s">
        <v>536</v>
      </c>
      <c r="AB10" s="889"/>
      <c r="AC10" s="890"/>
      <c r="AD10" s="310"/>
      <c r="AE10" s="888" t="s">
        <v>569</v>
      </c>
      <c r="AF10" s="889"/>
      <c r="AG10" s="890"/>
      <c r="AH10" s="667" t="s">
        <v>615</v>
      </c>
    </row>
    <row r="11" spans="1:34" ht="15.75">
      <c r="A11" s="9"/>
      <c r="B11" s="9"/>
      <c r="C11" s="9"/>
      <c r="D11" s="9"/>
      <c r="E11" s="9"/>
      <c r="F11" s="9"/>
      <c r="G11" s="9"/>
      <c r="H11" s="332"/>
      <c r="I11" s="332"/>
      <c r="J11" s="332"/>
      <c r="K11" s="332"/>
      <c r="L11" s="332"/>
      <c r="M11" s="332"/>
      <c r="N11" s="332"/>
      <c r="O11" s="332"/>
      <c r="P11" s="332"/>
      <c r="Q11" s="332"/>
      <c r="R11" s="332"/>
      <c r="S11" s="332"/>
      <c r="T11" s="332"/>
      <c r="U11" s="332"/>
      <c r="V11" s="332"/>
      <c r="W11" s="332"/>
      <c r="X11" s="332"/>
      <c r="Y11" s="134"/>
      <c r="Z11" s="136"/>
      <c r="AA11" s="906" t="s">
        <v>285</v>
      </c>
      <c r="AB11" s="903" t="s">
        <v>426</v>
      </c>
      <c r="AC11" s="901" t="s">
        <v>588</v>
      </c>
      <c r="AD11" s="137"/>
      <c r="AE11" s="150" t="s">
        <v>589</v>
      </c>
      <c r="AF11" s="155"/>
      <c r="AG11" s="148"/>
      <c r="AH11" s="667" t="s">
        <v>615</v>
      </c>
    </row>
    <row r="12" spans="1:34" ht="16.5" thickBot="1">
      <c r="A12" s="340"/>
      <c r="B12" s="145"/>
      <c r="C12" s="145"/>
      <c r="D12" s="145"/>
      <c r="E12" s="145"/>
      <c r="F12" s="145"/>
      <c r="G12" s="145"/>
      <c r="H12" s="146"/>
      <c r="I12" s="146"/>
      <c r="J12" s="146"/>
      <c r="K12" s="146"/>
      <c r="L12" s="146"/>
      <c r="M12" s="146"/>
      <c r="N12" s="146"/>
      <c r="O12" s="146"/>
      <c r="P12" s="146"/>
      <c r="Q12" s="146"/>
      <c r="R12" s="146"/>
      <c r="S12" s="146"/>
      <c r="T12" s="146"/>
      <c r="U12" s="146"/>
      <c r="V12" s="146"/>
      <c r="W12" s="146"/>
      <c r="X12" s="146"/>
      <c r="Y12" s="146"/>
      <c r="Z12" s="146"/>
      <c r="AA12" s="907"/>
      <c r="AB12" s="902"/>
      <c r="AC12" s="902"/>
      <c r="AD12" s="147"/>
      <c r="AE12" s="151" t="s">
        <v>586</v>
      </c>
      <c r="AF12" s="151" t="s">
        <v>426</v>
      </c>
      <c r="AG12" s="149" t="s">
        <v>588</v>
      </c>
      <c r="AH12" s="667" t="s">
        <v>615</v>
      </c>
    </row>
    <row r="13" spans="1:34" ht="15.75">
      <c r="A13" s="875" t="s">
        <v>5</v>
      </c>
      <c r="B13" s="876"/>
      <c r="C13" s="876"/>
      <c r="D13" s="876"/>
      <c r="E13" s="876"/>
      <c r="F13" s="876"/>
      <c r="G13" s="876"/>
      <c r="H13" s="876"/>
      <c r="I13" s="876"/>
      <c r="J13" s="876"/>
      <c r="K13" s="876"/>
      <c r="L13" s="876"/>
      <c r="M13" s="876"/>
      <c r="N13" s="876"/>
      <c r="O13" s="876"/>
      <c r="P13" s="876"/>
      <c r="Q13" s="876"/>
      <c r="R13" s="876"/>
      <c r="S13" s="876"/>
      <c r="T13" s="876"/>
      <c r="U13" s="876"/>
      <c r="V13" s="876"/>
      <c r="W13" s="876"/>
      <c r="X13" s="876"/>
      <c r="Y13" s="876"/>
      <c r="Z13" s="330"/>
      <c r="AA13" s="492">
        <v>170</v>
      </c>
      <c r="AB13" s="492">
        <v>170</v>
      </c>
      <c r="AC13" s="818">
        <v>133414</v>
      </c>
      <c r="AD13" s="159"/>
      <c r="AE13" s="160"/>
      <c r="AF13" s="160"/>
      <c r="AG13" s="161">
        <v>0</v>
      </c>
      <c r="AH13" s="667" t="s">
        <v>615</v>
      </c>
    </row>
    <row r="14" spans="1:34" ht="15.75">
      <c r="A14" s="799"/>
      <c r="B14" s="800"/>
      <c r="C14" s="800"/>
      <c r="D14" s="800"/>
      <c r="E14" s="800"/>
      <c r="F14" s="800"/>
      <c r="G14" s="800"/>
      <c r="H14" s="800"/>
      <c r="I14" s="800"/>
      <c r="J14" s="800"/>
      <c r="K14" s="800"/>
      <c r="L14" s="800"/>
      <c r="M14" s="800"/>
      <c r="N14" s="800"/>
      <c r="O14" s="800"/>
      <c r="P14" s="800"/>
      <c r="Q14" s="800"/>
      <c r="R14" s="800"/>
      <c r="S14" s="800"/>
      <c r="T14" s="800"/>
      <c r="U14" s="800"/>
      <c r="V14" s="800"/>
      <c r="W14" s="800"/>
      <c r="X14" s="800"/>
      <c r="Y14" s="800"/>
      <c r="Z14" s="330"/>
      <c r="AA14" s="492"/>
      <c r="AB14" s="492"/>
      <c r="AC14" s="703"/>
      <c r="AD14" s="159"/>
      <c r="AE14" s="160"/>
      <c r="AF14" s="160"/>
      <c r="AG14" s="161"/>
      <c r="AH14" s="667"/>
    </row>
    <row r="15" spans="1:34" ht="15.75">
      <c r="A15" s="875" t="s">
        <v>6</v>
      </c>
      <c r="B15" s="876"/>
      <c r="C15" s="876"/>
      <c r="D15" s="876"/>
      <c r="E15" s="876"/>
      <c r="F15" s="876"/>
      <c r="G15" s="876"/>
      <c r="H15" s="876"/>
      <c r="I15" s="876"/>
      <c r="J15" s="876"/>
      <c r="K15" s="876"/>
      <c r="L15" s="876"/>
      <c r="M15" s="876"/>
      <c r="N15" s="876"/>
      <c r="O15" s="876"/>
      <c r="P15" s="876"/>
      <c r="Q15" s="876"/>
      <c r="R15" s="876"/>
      <c r="S15" s="876"/>
      <c r="T15" s="876"/>
      <c r="U15" s="876"/>
      <c r="V15" s="876"/>
      <c r="W15" s="876"/>
      <c r="X15" s="876"/>
      <c r="Y15" s="876"/>
      <c r="Z15" s="330"/>
      <c r="AA15" s="492">
        <v>196</v>
      </c>
      <c r="AB15" s="492">
        <v>196</v>
      </c>
      <c r="AC15" s="703">
        <v>154380</v>
      </c>
      <c r="AD15" s="159" t="s">
        <v>587</v>
      </c>
      <c r="AE15" s="160"/>
      <c r="AF15" s="160"/>
      <c r="AG15" s="158"/>
      <c r="AH15" s="667" t="s">
        <v>615</v>
      </c>
    </row>
    <row r="16" spans="1:34" ht="15.75">
      <c r="A16" s="799"/>
      <c r="B16" s="800"/>
      <c r="C16" s="800"/>
      <c r="D16" s="800"/>
      <c r="E16" s="800"/>
      <c r="F16" s="800"/>
      <c r="G16" s="800"/>
      <c r="H16" s="800"/>
      <c r="I16" s="800"/>
      <c r="J16" s="800"/>
      <c r="K16" s="800"/>
      <c r="L16" s="800"/>
      <c r="M16" s="800"/>
      <c r="N16" s="800"/>
      <c r="O16" s="800"/>
      <c r="P16" s="800"/>
      <c r="Q16" s="800"/>
      <c r="R16" s="800"/>
      <c r="S16" s="800"/>
      <c r="T16" s="800"/>
      <c r="U16" s="800"/>
      <c r="V16" s="800"/>
      <c r="W16" s="800"/>
      <c r="X16" s="800"/>
      <c r="Y16" s="800"/>
      <c r="Z16" s="330"/>
      <c r="AA16" s="492"/>
      <c r="AB16" s="492"/>
      <c r="AC16" s="801"/>
      <c r="AD16" s="328"/>
      <c r="AE16" s="329"/>
      <c r="AF16" s="329"/>
      <c r="AG16" s="331"/>
      <c r="AH16" s="667"/>
    </row>
    <row r="17" spans="1:34" ht="15.75" hidden="1">
      <c r="A17" s="862" t="s">
        <v>367</v>
      </c>
      <c r="B17" s="887"/>
      <c r="C17" s="887"/>
      <c r="D17" s="887"/>
      <c r="E17" s="887"/>
      <c r="F17" s="887"/>
      <c r="G17" s="887"/>
      <c r="H17" s="887"/>
      <c r="I17" s="887"/>
      <c r="J17" s="887"/>
      <c r="K17" s="887"/>
      <c r="L17" s="887"/>
      <c r="M17" s="887"/>
      <c r="N17" s="887"/>
      <c r="O17" s="887"/>
      <c r="P17" s="887"/>
      <c r="Q17" s="887"/>
      <c r="R17" s="887"/>
      <c r="S17" s="887"/>
      <c r="T17" s="887"/>
      <c r="U17" s="887"/>
      <c r="V17" s="887"/>
      <c r="W17" s="887"/>
      <c r="X17" s="887"/>
      <c r="Y17" s="887"/>
      <c r="Z17" s="142"/>
      <c r="AA17" s="742"/>
      <c r="AB17" s="742"/>
      <c r="AC17" s="743"/>
      <c r="AD17" s="142"/>
      <c r="AE17" s="153"/>
      <c r="AF17" s="153"/>
      <c r="AG17" s="144"/>
      <c r="AH17" s="667" t="s">
        <v>615</v>
      </c>
    </row>
    <row r="18" spans="1:34" ht="15.75" hidden="1">
      <c r="A18" s="857" t="s">
        <v>53</v>
      </c>
      <c r="B18" s="858"/>
      <c r="C18" s="858"/>
      <c r="D18" s="858"/>
      <c r="E18" s="858"/>
      <c r="F18" s="858"/>
      <c r="G18" s="858"/>
      <c r="H18" s="858"/>
      <c r="I18" s="858"/>
      <c r="J18" s="858"/>
      <c r="K18" s="858"/>
      <c r="L18" s="858"/>
      <c r="M18" s="858"/>
      <c r="N18" s="858"/>
      <c r="O18" s="858"/>
      <c r="P18" s="858"/>
      <c r="Q18" s="858"/>
      <c r="R18" s="858"/>
      <c r="S18" s="858"/>
      <c r="T18" s="858"/>
      <c r="U18" s="858"/>
      <c r="V18" s="858"/>
      <c r="W18" s="858"/>
      <c r="X18" s="858"/>
      <c r="Y18" s="858"/>
      <c r="Z18" s="142"/>
      <c r="AA18" s="742"/>
      <c r="AB18" s="742"/>
      <c r="AC18" s="743"/>
      <c r="AD18" s="142"/>
      <c r="AE18" s="153"/>
      <c r="AF18" s="153"/>
      <c r="AG18" s="144"/>
      <c r="AH18" s="667" t="s">
        <v>615</v>
      </c>
    </row>
    <row r="19" spans="1:34" ht="15.75" hidden="1">
      <c r="A19" s="859" t="s">
        <v>419</v>
      </c>
      <c r="B19" s="860"/>
      <c r="C19" s="860"/>
      <c r="D19" s="860"/>
      <c r="E19" s="860"/>
      <c r="F19" s="860"/>
      <c r="G19" s="860"/>
      <c r="H19" s="860"/>
      <c r="I19" s="860"/>
      <c r="J19" s="860"/>
      <c r="K19" s="860"/>
      <c r="L19" s="860"/>
      <c r="M19" s="860"/>
      <c r="N19" s="860"/>
      <c r="O19" s="860"/>
      <c r="P19" s="860"/>
      <c r="Q19" s="860"/>
      <c r="R19" s="860"/>
      <c r="S19" s="860"/>
      <c r="T19" s="860"/>
      <c r="U19" s="860"/>
      <c r="V19" s="860"/>
      <c r="W19" s="860"/>
      <c r="X19" s="860"/>
      <c r="Y19" s="860"/>
      <c r="Z19" s="142"/>
      <c r="AA19" s="742"/>
      <c r="AB19" s="742"/>
      <c r="AC19" s="743"/>
      <c r="AD19" s="142"/>
      <c r="AE19" s="153"/>
      <c r="AF19" s="153"/>
      <c r="AG19" s="144"/>
      <c r="AH19" s="667" t="s">
        <v>615</v>
      </c>
    </row>
    <row r="20" spans="1:34" ht="15.75" hidden="1">
      <c r="A20" s="861" t="s">
        <v>529</v>
      </c>
      <c r="B20" s="887"/>
      <c r="C20" s="887"/>
      <c r="D20" s="887"/>
      <c r="E20" s="887"/>
      <c r="F20" s="887"/>
      <c r="G20" s="887"/>
      <c r="H20" s="887"/>
      <c r="I20" s="887"/>
      <c r="J20" s="887"/>
      <c r="K20" s="887"/>
      <c r="L20" s="887"/>
      <c r="M20" s="887"/>
      <c r="N20" s="887"/>
      <c r="O20" s="887"/>
      <c r="P20" s="887"/>
      <c r="Q20" s="887"/>
      <c r="R20" s="887"/>
      <c r="S20" s="887"/>
      <c r="T20" s="887"/>
      <c r="U20" s="887"/>
      <c r="V20" s="887"/>
      <c r="W20" s="887"/>
      <c r="X20" s="887"/>
      <c r="Y20" s="887"/>
      <c r="Z20" s="142"/>
      <c r="AA20" s="742"/>
      <c r="AB20" s="742"/>
      <c r="AC20" s="743"/>
      <c r="AD20" s="142"/>
      <c r="AE20" s="153"/>
      <c r="AF20" s="153"/>
      <c r="AG20" s="144"/>
      <c r="AH20" s="667" t="s">
        <v>615</v>
      </c>
    </row>
    <row r="21" spans="1:34" ht="15.75" hidden="1">
      <c r="A21" s="139"/>
      <c r="B21" s="9"/>
      <c r="C21" s="5" t="s">
        <v>52</v>
      </c>
      <c r="D21" s="8"/>
      <c r="E21" s="8"/>
      <c r="F21" s="8"/>
      <c r="G21" s="8"/>
      <c r="H21" s="16"/>
      <c r="I21" s="16"/>
      <c r="J21" s="16"/>
      <c r="K21" s="16"/>
      <c r="L21" s="16"/>
      <c r="M21" s="16"/>
      <c r="N21" s="16"/>
      <c r="O21" s="16"/>
      <c r="P21" s="16"/>
      <c r="Q21" s="16"/>
      <c r="R21" s="16"/>
      <c r="S21" s="16"/>
      <c r="T21" s="16"/>
      <c r="U21" s="16"/>
      <c r="V21" s="16"/>
      <c r="W21" s="16"/>
      <c r="X21" s="16"/>
      <c r="Y21" s="16"/>
      <c r="Z21" s="16"/>
      <c r="AA21" s="742"/>
      <c r="AB21" s="742"/>
      <c r="AC21" s="743"/>
      <c r="AD21" s="16"/>
      <c r="AE21" s="152"/>
      <c r="AF21" s="152"/>
      <c r="AG21" s="134"/>
      <c r="AH21" s="667" t="s">
        <v>615</v>
      </c>
    </row>
    <row r="22" spans="1:34" ht="15.75" hidden="1">
      <c r="A22" s="139"/>
      <c r="B22" s="9"/>
      <c r="C22" s="5" t="s">
        <v>603</v>
      </c>
      <c r="D22" s="8"/>
      <c r="E22" s="8"/>
      <c r="F22" s="8"/>
      <c r="G22" s="8"/>
      <c r="H22" s="16"/>
      <c r="I22" s="16"/>
      <c r="J22" s="16"/>
      <c r="K22" s="16"/>
      <c r="L22" s="16"/>
      <c r="M22" s="16"/>
      <c r="N22" s="16"/>
      <c r="O22" s="16"/>
      <c r="P22" s="16"/>
      <c r="Q22" s="16"/>
      <c r="R22" s="16"/>
      <c r="S22" s="16"/>
      <c r="T22" s="16"/>
      <c r="U22" s="16"/>
      <c r="V22" s="16"/>
      <c r="W22" s="16"/>
      <c r="X22" s="16"/>
      <c r="Y22" s="16"/>
      <c r="Z22" s="16"/>
      <c r="AA22" s="742"/>
      <c r="AB22" s="742"/>
      <c r="AC22" s="743"/>
      <c r="AD22" s="16"/>
      <c r="AE22" s="152"/>
      <c r="AF22" s="152"/>
      <c r="AG22" s="134"/>
      <c r="AH22" s="667" t="s">
        <v>615</v>
      </c>
    </row>
    <row r="23" spans="1:34" ht="15.75" hidden="1">
      <c r="A23" s="884" t="s">
        <v>511</v>
      </c>
      <c r="B23" s="885"/>
      <c r="C23" s="885"/>
      <c r="D23" s="885"/>
      <c r="E23" s="885"/>
      <c r="F23" s="885"/>
      <c r="G23" s="885"/>
      <c r="H23" s="885"/>
      <c r="I23" s="885"/>
      <c r="J23" s="885"/>
      <c r="K23" s="885"/>
      <c r="L23" s="885"/>
      <c r="M23" s="885"/>
      <c r="N23" s="885"/>
      <c r="O23" s="885"/>
      <c r="P23" s="885"/>
      <c r="Q23" s="885"/>
      <c r="R23" s="885"/>
      <c r="S23" s="885"/>
      <c r="T23" s="885"/>
      <c r="U23" s="885"/>
      <c r="V23" s="885"/>
      <c r="W23" s="885"/>
      <c r="X23" s="885"/>
      <c r="Y23" s="885"/>
      <c r="Z23" s="142"/>
      <c r="AA23" s="742"/>
      <c r="AB23" s="742"/>
      <c r="AC23" s="743"/>
      <c r="AD23" s="142"/>
      <c r="AE23" s="153"/>
      <c r="AF23" s="153"/>
      <c r="AG23" s="144"/>
      <c r="AH23" s="667" t="s">
        <v>615</v>
      </c>
    </row>
    <row r="24" spans="1:34" ht="15.75" hidden="1">
      <c r="A24" s="886" t="s">
        <v>368</v>
      </c>
      <c r="B24" s="887"/>
      <c r="C24" s="887"/>
      <c r="D24" s="887"/>
      <c r="E24" s="887"/>
      <c r="F24" s="887"/>
      <c r="G24" s="887"/>
      <c r="H24" s="887"/>
      <c r="I24" s="887"/>
      <c r="J24" s="887"/>
      <c r="K24" s="887"/>
      <c r="L24" s="887"/>
      <c r="M24" s="887"/>
      <c r="N24" s="887"/>
      <c r="O24" s="887"/>
      <c r="P24" s="887"/>
      <c r="Q24" s="887"/>
      <c r="R24" s="887"/>
      <c r="S24" s="887"/>
      <c r="T24" s="887"/>
      <c r="U24" s="887"/>
      <c r="V24" s="887"/>
      <c r="W24" s="887"/>
      <c r="X24" s="887"/>
      <c r="Y24" s="887"/>
      <c r="Z24" s="142"/>
      <c r="AA24" s="742"/>
      <c r="AB24" s="742"/>
      <c r="AC24" s="743"/>
      <c r="AD24" s="142"/>
      <c r="AE24" s="153"/>
      <c r="AF24" s="153"/>
      <c r="AG24" s="144"/>
      <c r="AH24" s="667" t="s">
        <v>615</v>
      </c>
    </row>
    <row r="25" spans="1:34" ht="15.75" hidden="1">
      <c r="A25" s="886" t="s">
        <v>369</v>
      </c>
      <c r="B25" s="887"/>
      <c r="C25" s="887"/>
      <c r="D25" s="887"/>
      <c r="E25" s="887"/>
      <c r="F25" s="887"/>
      <c r="G25" s="887"/>
      <c r="H25" s="887"/>
      <c r="I25" s="887"/>
      <c r="J25" s="887"/>
      <c r="K25" s="887"/>
      <c r="L25" s="887"/>
      <c r="M25" s="887"/>
      <c r="N25" s="887"/>
      <c r="O25" s="887"/>
      <c r="P25" s="887"/>
      <c r="Q25" s="887"/>
      <c r="R25" s="887"/>
      <c r="S25" s="887"/>
      <c r="T25" s="887"/>
      <c r="U25" s="887"/>
      <c r="V25" s="887"/>
      <c r="W25" s="887"/>
      <c r="X25" s="887"/>
      <c r="Y25" s="887"/>
      <c r="Z25" s="142"/>
      <c r="AA25" s="742"/>
      <c r="AB25" s="742"/>
      <c r="AC25" s="743"/>
      <c r="AD25" s="142"/>
      <c r="AE25" s="153"/>
      <c r="AF25" s="153"/>
      <c r="AG25" s="144"/>
      <c r="AH25" s="667" t="s">
        <v>615</v>
      </c>
    </row>
    <row r="26" spans="1:34" ht="15.75" hidden="1">
      <c r="A26" s="886" t="s">
        <v>370</v>
      </c>
      <c r="B26" s="887"/>
      <c r="C26" s="887"/>
      <c r="D26" s="887"/>
      <c r="E26" s="887"/>
      <c r="F26" s="887"/>
      <c r="G26" s="887"/>
      <c r="H26" s="887"/>
      <c r="I26" s="887"/>
      <c r="J26" s="887"/>
      <c r="K26" s="887"/>
      <c r="L26" s="887"/>
      <c r="M26" s="887"/>
      <c r="N26" s="887"/>
      <c r="O26" s="887"/>
      <c r="P26" s="887"/>
      <c r="Q26" s="887"/>
      <c r="R26" s="887"/>
      <c r="S26" s="887"/>
      <c r="T26" s="887"/>
      <c r="U26" s="887"/>
      <c r="V26" s="887"/>
      <c r="W26" s="887"/>
      <c r="X26" s="887"/>
      <c r="Y26" s="887"/>
      <c r="Z26" s="142"/>
      <c r="AA26" s="742"/>
      <c r="AB26" s="742"/>
      <c r="AC26" s="743"/>
      <c r="AD26" s="142"/>
      <c r="AE26" s="153"/>
      <c r="AF26" s="153"/>
      <c r="AG26" s="144"/>
      <c r="AH26" s="667" t="s">
        <v>615</v>
      </c>
    </row>
    <row r="27" spans="1:34" ht="15.75" hidden="1">
      <c r="A27" s="139"/>
      <c r="B27" s="9"/>
      <c r="C27" s="5" t="s">
        <v>592</v>
      </c>
      <c r="D27" s="8"/>
      <c r="E27" s="8"/>
      <c r="F27" s="8"/>
      <c r="G27" s="8"/>
      <c r="H27" s="16"/>
      <c r="I27" s="16"/>
      <c r="J27" s="16"/>
      <c r="K27" s="16"/>
      <c r="L27" s="16"/>
      <c r="M27" s="16"/>
      <c r="N27" s="16"/>
      <c r="O27" s="16"/>
      <c r="P27" s="16"/>
      <c r="Q27" s="16"/>
      <c r="R27" s="16"/>
      <c r="S27" s="16"/>
      <c r="T27" s="16"/>
      <c r="U27" s="16"/>
      <c r="V27" s="16"/>
      <c r="W27" s="16"/>
      <c r="X27" s="16"/>
      <c r="Y27" s="16"/>
      <c r="Z27" s="16"/>
      <c r="AA27" s="742"/>
      <c r="AB27" s="742"/>
      <c r="AC27" s="743"/>
      <c r="AD27" s="16"/>
      <c r="AE27" s="152"/>
      <c r="AF27" s="152"/>
      <c r="AG27" s="134"/>
      <c r="AH27" s="667" t="s">
        <v>615</v>
      </c>
    </row>
    <row r="28" spans="1:34" ht="15.75" hidden="1">
      <c r="A28" s="139"/>
      <c r="B28" s="9"/>
      <c r="C28" s="5" t="s">
        <v>604</v>
      </c>
      <c r="D28" s="8"/>
      <c r="E28" s="8"/>
      <c r="F28" s="8"/>
      <c r="G28" s="8"/>
      <c r="H28" s="16"/>
      <c r="I28" s="16"/>
      <c r="J28" s="16"/>
      <c r="K28" s="16"/>
      <c r="L28" s="16"/>
      <c r="M28" s="16"/>
      <c r="N28" s="16"/>
      <c r="O28" s="16"/>
      <c r="P28" s="16"/>
      <c r="Q28" s="16"/>
      <c r="R28" s="16"/>
      <c r="S28" s="16"/>
      <c r="T28" s="16"/>
      <c r="U28" s="16"/>
      <c r="V28" s="16"/>
      <c r="W28" s="16"/>
      <c r="X28" s="16"/>
      <c r="Y28" s="16"/>
      <c r="Z28" s="16"/>
      <c r="AA28" s="742"/>
      <c r="AB28" s="744"/>
      <c r="AC28" s="743"/>
      <c r="AD28" s="16"/>
      <c r="AE28" s="152"/>
      <c r="AF28" s="156"/>
      <c r="AG28" s="134"/>
      <c r="AH28" s="667" t="s">
        <v>615</v>
      </c>
    </row>
    <row r="29" spans="1:34" ht="15.75" hidden="1">
      <c r="A29" s="139"/>
      <c r="B29" s="9"/>
      <c r="C29" s="5" t="s">
        <v>557</v>
      </c>
      <c r="D29" s="8"/>
      <c r="E29" s="8"/>
      <c r="F29" s="8"/>
      <c r="G29" s="8"/>
      <c r="H29" s="16"/>
      <c r="I29" s="16"/>
      <c r="J29" s="16"/>
      <c r="K29" s="16"/>
      <c r="L29" s="16"/>
      <c r="M29" s="16"/>
      <c r="N29" s="16"/>
      <c r="O29" s="16"/>
      <c r="P29" s="16"/>
      <c r="Q29" s="16"/>
      <c r="R29" s="16"/>
      <c r="S29" s="16"/>
      <c r="T29" s="16"/>
      <c r="U29" s="16"/>
      <c r="V29" s="16"/>
      <c r="W29" s="16"/>
      <c r="X29" s="16"/>
      <c r="Y29" s="16"/>
      <c r="Z29" s="16"/>
      <c r="AA29" s="742"/>
      <c r="AB29" s="742"/>
      <c r="AC29" s="743"/>
      <c r="AD29" s="16"/>
      <c r="AE29" s="152"/>
      <c r="AF29" s="152"/>
      <c r="AG29" s="134"/>
      <c r="AH29" s="667" t="s">
        <v>615</v>
      </c>
    </row>
    <row r="30" spans="1:34" ht="15.75" hidden="1">
      <c r="A30" s="139"/>
      <c r="B30" s="9"/>
      <c r="C30" s="5" t="s">
        <v>605</v>
      </c>
      <c r="D30" s="8"/>
      <c r="E30" s="8"/>
      <c r="F30" s="8"/>
      <c r="G30" s="8"/>
      <c r="H30" s="16"/>
      <c r="I30" s="16"/>
      <c r="J30" s="16"/>
      <c r="K30" s="16"/>
      <c r="L30" s="16"/>
      <c r="M30" s="16"/>
      <c r="N30" s="16"/>
      <c r="O30" s="16"/>
      <c r="P30" s="16"/>
      <c r="Q30" s="16"/>
      <c r="R30" s="16"/>
      <c r="S30" s="16"/>
      <c r="T30" s="16"/>
      <c r="U30" s="16"/>
      <c r="V30" s="16"/>
      <c r="W30" s="16"/>
      <c r="X30" s="16"/>
      <c r="Y30" s="16"/>
      <c r="Z30" s="16"/>
      <c r="AA30" s="742"/>
      <c r="AB30" s="742"/>
      <c r="AC30" s="743"/>
      <c r="AD30" s="16"/>
      <c r="AE30" s="152"/>
      <c r="AF30" s="152"/>
      <c r="AG30" s="134"/>
      <c r="AH30" s="667" t="s">
        <v>615</v>
      </c>
    </row>
    <row r="31" spans="1:34" ht="15.75" hidden="1">
      <c r="A31" s="139"/>
      <c r="B31" s="9"/>
      <c r="C31" s="5" t="s">
        <v>610</v>
      </c>
      <c r="D31" s="8"/>
      <c r="E31" s="8"/>
      <c r="F31" s="8"/>
      <c r="G31" s="8"/>
      <c r="H31" s="16"/>
      <c r="I31" s="16"/>
      <c r="J31" s="16"/>
      <c r="K31" s="16"/>
      <c r="L31" s="16"/>
      <c r="M31" s="16"/>
      <c r="N31" s="16"/>
      <c r="O31" s="16"/>
      <c r="P31" s="16"/>
      <c r="Q31" s="16"/>
      <c r="R31" s="16"/>
      <c r="S31" s="16"/>
      <c r="T31" s="16"/>
      <c r="U31" s="16"/>
      <c r="V31" s="16"/>
      <c r="W31" s="16"/>
      <c r="X31" s="16"/>
      <c r="Y31" s="16"/>
      <c r="Z31" s="16"/>
      <c r="AA31" s="742"/>
      <c r="AB31" s="742"/>
      <c r="AC31" s="743"/>
      <c r="AD31" s="16"/>
      <c r="AE31" s="154"/>
      <c r="AF31" s="154"/>
      <c r="AG31" s="135"/>
      <c r="AH31" s="667" t="s">
        <v>615</v>
      </c>
    </row>
    <row r="32" spans="1:34" ht="15.75" hidden="1">
      <c r="A32" s="904" t="s">
        <v>361</v>
      </c>
      <c r="B32" s="905"/>
      <c r="C32" s="905"/>
      <c r="D32" s="905"/>
      <c r="E32" s="905"/>
      <c r="F32" s="905"/>
      <c r="G32" s="905"/>
      <c r="H32" s="905"/>
      <c r="I32" s="905"/>
      <c r="J32" s="905"/>
      <c r="K32" s="905"/>
      <c r="L32" s="905"/>
      <c r="M32" s="905"/>
      <c r="N32" s="905"/>
      <c r="O32" s="905"/>
      <c r="P32" s="905"/>
      <c r="Q32" s="905"/>
      <c r="R32" s="905"/>
      <c r="S32" s="905"/>
      <c r="T32" s="905"/>
      <c r="U32" s="905"/>
      <c r="V32" s="905"/>
      <c r="W32" s="905"/>
      <c r="X32" s="905"/>
      <c r="Y32" s="905"/>
      <c r="Z32" s="16"/>
      <c r="AA32" s="742"/>
      <c r="AB32" s="742"/>
      <c r="AC32" s="743"/>
      <c r="AD32" s="16"/>
      <c r="AE32" s="152"/>
      <c r="AF32" s="152"/>
      <c r="AG32" s="134"/>
      <c r="AH32" s="667" t="s">
        <v>615</v>
      </c>
    </row>
    <row r="33" spans="1:34" ht="0.75" customHeight="1" hidden="1">
      <c r="A33" s="908"/>
      <c r="B33" s="909"/>
      <c r="C33" s="909"/>
      <c r="D33" s="909"/>
      <c r="E33" s="909"/>
      <c r="F33" s="909"/>
      <c r="G33" s="909"/>
      <c r="H33" s="909"/>
      <c r="I33" s="909"/>
      <c r="J33" s="909"/>
      <c r="K33" s="909"/>
      <c r="L33" s="909"/>
      <c r="M33" s="909"/>
      <c r="N33" s="909"/>
      <c r="O33" s="909"/>
      <c r="P33" s="909"/>
      <c r="Q33" s="909"/>
      <c r="R33" s="909"/>
      <c r="S33" s="909"/>
      <c r="T33" s="909"/>
      <c r="U33" s="909"/>
      <c r="V33" s="909"/>
      <c r="W33" s="909"/>
      <c r="X33" s="909"/>
      <c r="Y33" s="909"/>
      <c r="Z33" s="142"/>
      <c r="AA33" s="742"/>
      <c r="AB33" s="742"/>
      <c r="AC33" s="743"/>
      <c r="AD33" s="142"/>
      <c r="AE33" s="153"/>
      <c r="AF33" s="153"/>
      <c r="AG33" s="144"/>
      <c r="AH33" s="667" t="s">
        <v>615</v>
      </c>
    </row>
    <row r="34" spans="1:34" ht="15.75" hidden="1">
      <c r="A34" s="886" t="s">
        <v>578</v>
      </c>
      <c r="B34" s="887"/>
      <c r="C34" s="887"/>
      <c r="D34" s="887"/>
      <c r="E34" s="887"/>
      <c r="F34" s="887"/>
      <c r="G34" s="887"/>
      <c r="H34" s="887"/>
      <c r="I34" s="887"/>
      <c r="J34" s="887"/>
      <c r="K34" s="887"/>
      <c r="L34" s="887"/>
      <c r="M34" s="887"/>
      <c r="N34" s="887"/>
      <c r="O34" s="887"/>
      <c r="P34" s="887"/>
      <c r="Q34" s="887"/>
      <c r="R34" s="887"/>
      <c r="S34" s="887"/>
      <c r="T34" s="887"/>
      <c r="U34" s="887"/>
      <c r="V34" s="887"/>
      <c r="W34" s="887"/>
      <c r="X34" s="887"/>
      <c r="Y34" s="887"/>
      <c r="Z34" s="142"/>
      <c r="AA34" s="742">
        <f>SUM(AA20:AA33)</f>
        <v>0</v>
      </c>
      <c r="AB34" s="742">
        <f>SUM(AB20:AB33)</f>
        <v>0</v>
      </c>
      <c r="AC34" s="745">
        <f>SUM(AC20:AC33)</f>
        <v>0</v>
      </c>
      <c r="AD34" s="142"/>
      <c r="AE34" s="153">
        <f>SUM(AE20:AE31)</f>
        <v>0</v>
      </c>
      <c r="AF34" s="153">
        <f>SUM(AF20:AF31)</f>
        <v>0</v>
      </c>
      <c r="AG34" s="144">
        <f>SUM(AG20:AG31)</f>
        <v>0</v>
      </c>
      <c r="AH34" s="667" t="s">
        <v>615</v>
      </c>
    </row>
    <row r="35" spans="1:34" ht="15.75" hidden="1">
      <c r="A35" s="859" t="s">
        <v>420</v>
      </c>
      <c r="B35" s="860"/>
      <c r="C35" s="860"/>
      <c r="D35" s="860"/>
      <c r="E35" s="860"/>
      <c r="F35" s="860"/>
      <c r="G35" s="860"/>
      <c r="H35" s="860"/>
      <c r="I35" s="860"/>
      <c r="J35" s="860"/>
      <c r="K35" s="860"/>
      <c r="L35" s="860"/>
      <c r="M35" s="860"/>
      <c r="N35" s="860"/>
      <c r="O35" s="860"/>
      <c r="P35" s="860"/>
      <c r="Q35" s="860"/>
      <c r="R35" s="860"/>
      <c r="S35" s="860"/>
      <c r="T35" s="860"/>
      <c r="U35" s="860"/>
      <c r="V35" s="860"/>
      <c r="W35" s="860"/>
      <c r="X35" s="860"/>
      <c r="Y35" s="860"/>
      <c r="Z35" s="142"/>
      <c r="AA35" s="742"/>
      <c r="AB35" s="742"/>
      <c r="AC35" s="743"/>
      <c r="AD35" s="142"/>
      <c r="AE35" s="153"/>
      <c r="AF35" s="153"/>
      <c r="AG35" s="144"/>
      <c r="AH35" s="667" t="s">
        <v>615</v>
      </c>
    </row>
    <row r="36" spans="1:34" ht="15.75" hidden="1">
      <c r="A36" s="862" t="s">
        <v>371</v>
      </c>
      <c r="B36" s="887"/>
      <c r="C36" s="887"/>
      <c r="D36" s="887"/>
      <c r="E36" s="887"/>
      <c r="F36" s="887"/>
      <c r="G36" s="887"/>
      <c r="H36" s="887"/>
      <c r="I36" s="887"/>
      <c r="J36" s="887"/>
      <c r="K36" s="887"/>
      <c r="L36" s="887"/>
      <c r="M36" s="887"/>
      <c r="N36" s="887"/>
      <c r="O36" s="887"/>
      <c r="P36" s="887"/>
      <c r="Q36" s="887"/>
      <c r="R36" s="887"/>
      <c r="S36" s="887"/>
      <c r="T36" s="887"/>
      <c r="U36" s="887"/>
      <c r="V36" s="887"/>
      <c r="W36" s="887"/>
      <c r="X36" s="887"/>
      <c r="Y36" s="887"/>
      <c r="Z36" s="142"/>
      <c r="AA36" s="742">
        <v>0</v>
      </c>
      <c r="AB36" s="742">
        <v>0</v>
      </c>
      <c r="AC36" s="743">
        <v>0</v>
      </c>
      <c r="AD36" s="142"/>
      <c r="AE36" s="153"/>
      <c r="AF36" s="153"/>
      <c r="AG36" s="144"/>
      <c r="AH36" s="667" t="s">
        <v>615</v>
      </c>
    </row>
    <row r="37" spans="1:34" ht="15.75" hidden="1">
      <c r="A37" s="861" t="s">
        <v>362</v>
      </c>
      <c r="B37" s="887"/>
      <c r="C37" s="887"/>
      <c r="D37" s="887"/>
      <c r="E37" s="887"/>
      <c r="F37" s="887"/>
      <c r="G37" s="887"/>
      <c r="H37" s="887"/>
      <c r="I37" s="887"/>
      <c r="J37" s="887"/>
      <c r="K37" s="887"/>
      <c r="L37" s="887"/>
      <c r="M37" s="887"/>
      <c r="N37" s="887"/>
      <c r="O37" s="887"/>
      <c r="P37" s="887"/>
      <c r="Q37" s="887"/>
      <c r="R37" s="887"/>
      <c r="S37" s="887"/>
      <c r="T37" s="887"/>
      <c r="U37" s="887"/>
      <c r="V37" s="887"/>
      <c r="W37" s="887"/>
      <c r="X37" s="887"/>
      <c r="Y37" s="887"/>
      <c r="Z37" s="142"/>
      <c r="AA37" s="742">
        <v>0</v>
      </c>
      <c r="AB37" s="742">
        <v>0</v>
      </c>
      <c r="AC37" s="743">
        <v>0</v>
      </c>
      <c r="AD37" s="142"/>
      <c r="AE37" s="153">
        <v>0</v>
      </c>
      <c r="AF37" s="153">
        <v>0</v>
      </c>
      <c r="AG37" s="144"/>
      <c r="AH37" s="667" t="s">
        <v>615</v>
      </c>
    </row>
    <row r="38" spans="1:34" ht="15.75" hidden="1">
      <c r="A38" s="886" t="s">
        <v>579</v>
      </c>
      <c r="B38" s="887"/>
      <c r="C38" s="887"/>
      <c r="D38" s="887"/>
      <c r="E38" s="887"/>
      <c r="F38" s="887"/>
      <c r="G38" s="887"/>
      <c r="H38" s="887"/>
      <c r="I38" s="887"/>
      <c r="J38" s="887"/>
      <c r="K38" s="887"/>
      <c r="L38" s="887"/>
      <c r="M38" s="887"/>
      <c r="N38" s="887"/>
      <c r="O38" s="887"/>
      <c r="P38" s="887"/>
      <c r="Q38" s="887"/>
      <c r="R38" s="887"/>
      <c r="S38" s="887"/>
      <c r="T38" s="887"/>
      <c r="U38" s="887"/>
      <c r="V38" s="887"/>
      <c r="W38" s="887"/>
      <c r="X38" s="887"/>
      <c r="Y38" s="887"/>
      <c r="Z38" s="142"/>
      <c r="AA38" s="742">
        <f>+AA36+AA37</f>
        <v>0</v>
      </c>
      <c r="AB38" s="742">
        <f>+AB36+AB37</f>
        <v>0</v>
      </c>
      <c r="AC38" s="745">
        <f>+AC36+AC37</f>
        <v>0</v>
      </c>
      <c r="AD38" s="142"/>
      <c r="AE38" s="153">
        <f>AE37</f>
        <v>0</v>
      </c>
      <c r="AF38" s="153">
        <f>AF37</f>
        <v>0</v>
      </c>
      <c r="AG38" s="144">
        <f>AG37</f>
        <v>0</v>
      </c>
      <c r="AH38" s="667" t="s">
        <v>615</v>
      </c>
    </row>
    <row r="39" spans="1:34" ht="15.75" hidden="1">
      <c r="A39" s="829" t="s">
        <v>418</v>
      </c>
      <c r="B39" s="860"/>
      <c r="C39" s="860"/>
      <c r="D39" s="860"/>
      <c r="E39" s="860"/>
      <c r="F39" s="860"/>
      <c r="G39" s="860"/>
      <c r="H39" s="860"/>
      <c r="I39" s="860"/>
      <c r="J39" s="860"/>
      <c r="K39" s="860"/>
      <c r="L39" s="860"/>
      <c r="M39" s="860"/>
      <c r="N39" s="860"/>
      <c r="O39" s="860"/>
      <c r="P39" s="860"/>
      <c r="Q39" s="860"/>
      <c r="R39" s="860"/>
      <c r="S39" s="860"/>
      <c r="T39" s="860"/>
      <c r="U39" s="860"/>
      <c r="V39" s="860"/>
      <c r="W39" s="860"/>
      <c r="X39" s="860"/>
      <c r="Y39" s="860"/>
      <c r="Z39" s="142"/>
      <c r="AA39" s="742">
        <f>+AA34+AA38</f>
        <v>0</v>
      </c>
      <c r="AB39" s="742">
        <f>+AB34+AB38</f>
        <v>0</v>
      </c>
      <c r="AC39" s="745">
        <f>+AC34+AC38</f>
        <v>0</v>
      </c>
      <c r="AD39" s="142"/>
      <c r="AE39" s="153" t="e">
        <f>AE38+AE34+#REF!</f>
        <v>#REF!</v>
      </c>
      <c r="AF39" s="153" t="e">
        <f>AF38+AF34+#REF!</f>
        <v>#REF!</v>
      </c>
      <c r="AG39" s="144" t="e">
        <f>AG38+AG34+#REF!</f>
        <v>#REF!</v>
      </c>
      <c r="AH39" s="667" t="s">
        <v>615</v>
      </c>
    </row>
    <row r="40" spans="1:34" ht="15.75" hidden="1">
      <c r="A40" s="829" t="s">
        <v>417</v>
      </c>
      <c r="B40" s="860"/>
      <c r="C40" s="860"/>
      <c r="D40" s="860"/>
      <c r="E40" s="860"/>
      <c r="F40" s="860"/>
      <c r="G40" s="860"/>
      <c r="H40" s="860"/>
      <c r="I40" s="860"/>
      <c r="J40" s="860"/>
      <c r="K40" s="860"/>
      <c r="L40" s="860"/>
      <c r="M40" s="860"/>
      <c r="N40" s="860"/>
      <c r="O40" s="860"/>
      <c r="P40" s="860"/>
      <c r="Q40" s="860"/>
      <c r="R40" s="860"/>
      <c r="S40" s="860"/>
      <c r="T40" s="860"/>
      <c r="U40" s="860"/>
      <c r="V40" s="860"/>
      <c r="W40" s="860"/>
      <c r="X40" s="860"/>
      <c r="Y40" s="860"/>
      <c r="Z40" s="142"/>
      <c r="AA40" s="742">
        <f>AA39+AA17</f>
        <v>0</v>
      </c>
      <c r="AB40" s="742">
        <f>AB39+AB17</f>
        <v>0</v>
      </c>
      <c r="AC40" s="745">
        <f>AC39+AC17</f>
        <v>0</v>
      </c>
      <c r="AD40" s="142"/>
      <c r="AE40" s="153"/>
      <c r="AF40" s="153"/>
      <c r="AG40" s="144"/>
      <c r="AH40" s="667" t="s">
        <v>615</v>
      </c>
    </row>
    <row r="41" spans="1:34" ht="15.75">
      <c r="A41" s="476" t="s">
        <v>372</v>
      </c>
      <c r="B41" s="710"/>
      <c r="C41" s="710"/>
      <c r="D41" s="710"/>
      <c r="E41" s="710"/>
      <c r="F41" s="710"/>
      <c r="G41" s="710"/>
      <c r="H41" s="710"/>
      <c r="I41" s="710"/>
      <c r="J41" s="710"/>
      <c r="K41" s="710"/>
      <c r="L41" s="710"/>
      <c r="M41" s="710"/>
      <c r="N41" s="710"/>
      <c r="O41" s="710"/>
      <c r="P41" s="710"/>
      <c r="Q41" s="710"/>
      <c r="R41" s="710"/>
      <c r="S41" s="710"/>
      <c r="T41" s="710"/>
      <c r="U41" s="710"/>
      <c r="V41" s="710"/>
      <c r="W41" s="710"/>
      <c r="X41" s="710"/>
      <c r="Y41" s="710"/>
      <c r="Z41" s="327"/>
      <c r="AA41" s="746">
        <f>AA40+AA15</f>
        <v>196</v>
      </c>
      <c r="AB41" s="746">
        <f>AB40+AB15</f>
        <v>196</v>
      </c>
      <c r="AC41" s="747">
        <f>AC40+AC15</f>
        <v>154380</v>
      </c>
      <c r="AD41" s="327"/>
      <c r="AE41" s="152"/>
      <c r="AF41" s="152"/>
      <c r="AG41" s="134"/>
      <c r="AH41" s="667" t="s">
        <v>615</v>
      </c>
    </row>
    <row r="42" spans="1:34" ht="15.75">
      <c r="A42" s="857" t="s">
        <v>7</v>
      </c>
      <c r="B42" s="858"/>
      <c r="C42" s="858"/>
      <c r="D42" s="858"/>
      <c r="E42" s="858"/>
      <c r="F42" s="858"/>
      <c r="G42" s="858"/>
      <c r="H42" s="858"/>
      <c r="I42" s="858"/>
      <c r="J42" s="858"/>
      <c r="K42" s="858"/>
      <c r="L42" s="858"/>
      <c r="M42" s="858"/>
      <c r="N42" s="858"/>
      <c r="O42" s="858"/>
      <c r="P42" s="858"/>
      <c r="Q42" s="858"/>
      <c r="R42" s="858"/>
      <c r="S42" s="858"/>
      <c r="T42" s="858"/>
      <c r="U42" s="858"/>
      <c r="V42" s="858"/>
      <c r="W42" s="858"/>
      <c r="X42" s="858"/>
      <c r="Y42" s="858"/>
      <c r="Z42" s="142"/>
      <c r="AA42" s="742"/>
      <c r="AB42" s="742"/>
      <c r="AC42" s="745"/>
      <c r="AD42" s="142"/>
      <c r="AE42" s="153"/>
      <c r="AF42" s="153"/>
      <c r="AG42" s="144"/>
      <c r="AH42" s="667" t="s">
        <v>615</v>
      </c>
    </row>
    <row r="43" spans="1:34" ht="15.75">
      <c r="A43" s="886" t="s">
        <v>286</v>
      </c>
      <c r="B43" s="887"/>
      <c r="C43" s="887"/>
      <c r="D43" s="887"/>
      <c r="E43" s="887"/>
      <c r="F43" s="887"/>
      <c r="G43" s="887"/>
      <c r="H43" s="887"/>
      <c r="I43" s="887"/>
      <c r="J43" s="887"/>
      <c r="K43" s="887"/>
      <c r="L43" s="887"/>
      <c r="M43" s="887"/>
      <c r="N43" s="887"/>
      <c r="O43" s="887"/>
      <c r="P43" s="887"/>
      <c r="Q43" s="887"/>
      <c r="R43" s="887"/>
      <c r="S43" s="887"/>
      <c r="T43" s="887"/>
      <c r="U43" s="887"/>
      <c r="V43" s="887"/>
      <c r="W43" s="887"/>
      <c r="X43" s="887"/>
      <c r="Y43" s="887"/>
      <c r="Z43" s="142"/>
      <c r="AA43" s="490">
        <v>9</v>
      </c>
      <c r="AB43" s="490">
        <v>9</v>
      </c>
      <c r="AC43" s="701">
        <f>(484282*3)/1000</f>
        <v>1452.846</v>
      </c>
      <c r="AD43" s="142"/>
      <c r="AE43" s="153"/>
      <c r="AF43" s="153"/>
      <c r="AG43" s="144"/>
      <c r="AH43" s="667" t="s">
        <v>615</v>
      </c>
    </row>
    <row r="44" spans="1:34" ht="15.75">
      <c r="A44" s="886" t="s">
        <v>8</v>
      </c>
      <c r="B44" s="887"/>
      <c r="C44" s="887"/>
      <c r="D44" s="887"/>
      <c r="E44" s="887"/>
      <c r="F44" s="887"/>
      <c r="G44" s="887"/>
      <c r="H44" s="887"/>
      <c r="I44" s="887"/>
      <c r="J44" s="887"/>
      <c r="K44" s="887"/>
      <c r="L44" s="887"/>
      <c r="M44" s="887"/>
      <c r="N44" s="887"/>
      <c r="O44" s="887"/>
      <c r="P44" s="887"/>
      <c r="Q44" s="887"/>
      <c r="R44" s="887"/>
      <c r="S44" s="887"/>
      <c r="T44" s="887"/>
      <c r="U44" s="887"/>
      <c r="V44" s="887"/>
      <c r="W44" s="887"/>
      <c r="X44" s="887"/>
      <c r="Y44" s="887"/>
      <c r="Z44" s="142"/>
      <c r="AA44" s="490">
        <v>44</v>
      </c>
      <c r="AB44" s="490">
        <v>44</v>
      </c>
      <c r="AC44" s="701">
        <v>3589</v>
      </c>
      <c r="AD44" s="142"/>
      <c r="AE44" s="153"/>
      <c r="AF44" s="153"/>
      <c r="AG44" s="144"/>
      <c r="AH44" s="667" t="s">
        <v>615</v>
      </c>
    </row>
    <row r="45" spans="1:34" ht="15.75" hidden="1">
      <c r="A45" s="140"/>
      <c r="B45" s="141"/>
      <c r="C45" s="141" t="s">
        <v>42</v>
      </c>
      <c r="D45" s="141"/>
      <c r="E45" s="141"/>
      <c r="F45" s="141"/>
      <c r="G45" s="141"/>
      <c r="H45" s="143"/>
      <c r="I45" s="143"/>
      <c r="J45" s="143"/>
      <c r="K45" s="142"/>
      <c r="L45" s="142"/>
      <c r="M45" s="142"/>
      <c r="N45" s="142"/>
      <c r="O45" s="142"/>
      <c r="P45" s="142"/>
      <c r="Q45" s="142"/>
      <c r="R45" s="142"/>
      <c r="S45" s="142"/>
      <c r="T45" s="142"/>
      <c r="U45" s="142"/>
      <c r="V45" s="142"/>
      <c r="W45" s="142"/>
      <c r="X45" s="142"/>
      <c r="Y45" s="142"/>
      <c r="Z45" s="142"/>
      <c r="AA45" s="490">
        <f>SUM(AA43:AA44)</f>
        <v>53</v>
      </c>
      <c r="AB45" s="490"/>
      <c r="AC45" s="701"/>
      <c r="AD45" s="142"/>
      <c r="AE45" s="153"/>
      <c r="AF45" s="153"/>
      <c r="AG45" s="144"/>
      <c r="AH45" s="667" t="s">
        <v>615</v>
      </c>
    </row>
    <row r="46" spans="1:34" ht="16.5" customHeight="1" hidden="1">
      <c r="A46" s="139"/>
      <c r="B46" s="9"/>
      <c r="C46" s="5" t="s">
        <v>611</v>
      </c>
      <c r="K46" s="16"/>
      <c r="L46" s="16"/>
      <c r="M46" s="16"/>
      <c r="N46" s="16"/>
      <c r="O46" s="16"/>
      <c r="P46" s="16"/>
      <c r="Q46" s="16"/>
      <c r="R46" s="16"/>
      <c r="S46" s="16"/>
      <c r="T46" s="16"/>
      <c r="U46" s="16"/>
      <c r="V46" s="16"/>
      <c r="W46" s="16"/>
      <c r="X46" s="16"/>
      <c r="Y46" s="16"/>
      <c r="Z46" s="16"/>
      <c r="AA46" s="491"/>
      <c r="AB46" s="491"/>
      <c r="AC46" s="702"/>
      <c r="AD46" s="16"/>
      <c r="AE46" s="152"/>
      <c r="AF46" s="152"/>
      <c r="AG46" s="134"/>
      <c r="AH46" s="667" t="s">
        <v>615</v>
      </c>
    </row>
    <row r="47" spans="1:34" ht="15.75" hidden="1">
      <c r="A47" s="139"/>
      <c r="B47" s="9"/>
      <c r="C47" s="5" t="s">
        <v>38</v>
      </c>
      <c r="K47" s="16"/>
      <c r="L47" s="16"/>
      <c r="M47" s="16"/>
      <c r="N47" s="16"/>
      <c r="O47" s="16"/>
      <c r="P47" s="16"/>
      <c r="Q47" s="16"/>
      <c r="R47" s="16"/>
      <c r="S47" s="16"/>
      <c r="T47" s="16"/>
      <c r="U47" s="16"/>
      <c r="V47" s="16"/>
      <c r="W47" s="16"/>
      <c r="X47" s="16"/>
      <c r="Y47" s="16"/>
      <c r="Z47" s="16"/>
      <c r="AA47" s="491"/>
      <c r="AB47" s="491"/>
      <c r="AC47" s="702"/>
      <c r="AD47" s="16"/>
      <c r="AE47" s="152"/>
      <c r="AF47" s="152"/>
      <c r="AG47" s="134"/>
      <c r="AH47" s="667" t="s">
        <v>615</v>
      </c>
    </row>
    <row r="48" spans="1:34" ht="15.75" hidden="1">
      <c r="A48" s="139"/>
      <c r="B48" s="9"/>
      <c r="C48" s="5" t="s">
        <v>39</v>
      </c>
      <c r="K48" s="16"/>
      <c r="L48" s="16"/>
      <c r="M48" s="16"/>
      <c r="N48" s="16"/>
      <c r="O48" s="16"/>
      <c r="P48" s="16"/>
      <c r="Q48" s="16"/>
      <c r="R48" s="16"/>
      <c r="S48" s="16"/>
      <c r="T48" s="16"/>
      <c r="U48" s="16"/>
      <c r="V48" s="16"/>
      <c r="W48" s="16"/>
      <c r="X48" s="16"/>
      <c r="Y48" s="16"/>
      <c r="Z48" s="16"/>
      <c r="AA48" s="493"/>
      <c r="AB48" s="493"/>
      <c r="AC48" s="704"/>
      <c r="AD48" s="16"/>
      <c r="AE48" s="154"/>
      <c r="AF48" s="154"/>
      <c r="AG48" s="135"/>
      <c r="AH48" s="667" t="s">
        <v>615</v>
      </c>
    </row>
    <row r="49" spans="1:34" ht="15.75" hidden="1">
      <c r="A49" s="859" t="s">
        <v>600</v>
      </c>
      <c r="B49" s="860"/>
      <c r="C49" s="860"/>
      <c r="D49" s="860"/>
      <c r="E49" s="860"/>
      <c r="F49" s="860"/>
      <c r="G49" s="860"/>
      <c r="H49" s="860"/>
      <c r="I49" s="860"/>
      <c r="J49" s="860"/>
      <c r="K49" s="860"/>
      <c r="L49" s="860"/>
      <c r="M49" s="860"/>
      <c r="N49" s="860"/>
      <c r="O49" s="860"/>
      <c r="P49" s="860"/>
      <c r="Q49" s="860"/>
      <c r="R49" s="860"/>
      <c r="S49" s="860"/>
      <c r="T49" s="860"/>
      <c r="U49" s="860"/>
      <c r="V49" s="860"/>
      <c r="W49" s="860"/>
      <c r="X49" s="860"/>
      <c r="Y49" s="860"/>
      <c r="Z49" s="142"/>
      <c r="AA49" s="490"/>
      <c r="AB49" s="490"/>
      <c r="AC49" s="701"/>
      <c r="AD49" s="142"/>
      <c r="AE49" s="153"/>
      <c r="AF49" s="153"/>
      <c r="AG49" s="144"/>
      <c r="AH49" s="667" t="s">
        <v>615</v>
      </c>
    </row>
    <row r="50" spans="1:34" ht="15.75" hidden="1">
      <c r="A50" s="886" t="s">
        <v>42</v>
      </c>
      <c r="B50" s="887"/>
      <c r="C50" s="887"/>
      <c r="D50" s="887"/>
      <c r="E50" s="887"/>
      <c r="F50" s="887"/>
      <c r="G50" s="887"/>
      <c r="H50" s="887"/>
      <c r="I50" s="887"/>
      <c r="J50" s="887"/>
      <c r="K50" s="887"/>
      <c r="L50" s="887"/>
      <c r="M50" s="887"/>
      <c r="N50" s="887"/>
      <c r="O50" s="887"/>
      <c r="P50" s="887"/>
      <c r="Q50" s="887"/>
      <c r="R50" s="887"/>
      <c r="S50" s="887"/>
      <c r="T50" s="887"/>
      <c r="U50" s="887"/>
      <c r="V50" s="887"/>
      <c r="W50" s="887"/>
      <c r="X50" s="887"/>
      <c r="Y50" s="887"/>
      <c r="Z50" s="142"/>
      <c r="AA50" s="490"/>
      <c r="AB50" s="490"/>
      <c r="AC50" s="701"/>
      <c r="AD50" s="142"/>
      <c r="AE50" s="153"/>
      <c r="AF50" s="153"/>
      <c r="AG50" s="144"/>
      <c r="AH50" s="667" t="s">
        <v>615</v>
      </c>
    </row>
    <row r="51" spans="1:34" ht="15.75" hidden="1">
      <c r="A51" s="886" t="s">
        <v>43</v>
      </c>
      <c r="B51" s="887"/>
      <c r="C51" s="887"/>
      <c r="D51" s="887"/>
      <c r="E51" s="887"/>
      <c r="F51" s="887"/>
      <c r="G51" s="887"/>
      <c r="H51" s="887"/>
      <c r="I51" s="887"/>
      <c r="J51" s="887"/>
      <c r="K51" s="887"/>
      <c r="L51" s="887"/>
      <c r="M51" s="887"/>
      <c r="N51" s="887"/>
      <c r="O51" s="887"/>
      <c r="P51" s="887"/>
      <c r="Q51" s="887"/>
      <c r="R51" s="887"/>
      <c r="S51" s="887"/>
      <c r="T51" s="887"/>
      <c r="U51" s="887"/>
      <c r="V51" s="887"/>
      <c r="W51" s="887"/>
      <c r="X51" s="887"/>
      <c r="Y51" s="887"/>
      <c r="Z51" s="142"/>
      <c r="AA51" s="490"/>
      <c r="AB51" s="490"/>
      <c r="AC51" s="701"/>
      <c r="AD51" s="142"/>
      <c r="AE51" s="153"/>
      <c r="AF51" s="153"/>
      <c r="AG51" s="144"/>
      <c r="AH51" s="667" t="s">
        <v>615</v>
      </c>
    </row>
    <row r="52" spans="1:34" ht="15.75" hidden="1">
      <c r="A52" s="886" t="s">
        <v>499</v>
      </c>
      <c r="B52" s="887"/>
      <c r="C52" s="887"/>
      <c r="D52" s="887"/>
      <c r="E52" s="887"/>
      <c r="F52" s="887"/>
      <c r="G52" s="887"/>
      <c r="H52" s="887"/>
      <c r="I52" s="887"/>
      <c r="J52" s="887"/>
      <c r="K52" s="887"/>
      <c r="L52" s="887"/>
      <c r="M52" s="887"/>
      <c r="N52" s="887"/>
      <c r="O52" s="887"/>
      <c r="P52" s="887"/>
      <c r="Q52" s="887"/>
      <c r="R52" s="887"/>
      <c r="S52" s="887"/>
      <c r="T52" s="887"/>
      <c r="U52" s="887"/>
      <c r="V52" s="887"/>
      <c r="W52" s="887"/>
      <c r="X52" s="887"/>
      <c r="Y52" s="887"/>
      <c r="Z52" s="142"/>
      <c r="AA52" s="490">
        <f>SUM(AA50:AA51)</f>
        <v>0</v>
      </c>
      <c r="AB52" s="490">
        <f>SUM(AB50:AB51)</f>
        <v>0</v>
      </c>
      <c r="AC52" s="705">
        <f>SUM(AC50:AC51)</f>
        <v>0</v>
      </c>
      <c r="AD52" s="142"/>
      <c r="AE52" s="153"/>
      <c r="AF52" s="153"/>
      <c r="AG52" s="144"/>
      <c r="AH52" s="667" t="s">
        <v>615</v>
      </c>
    </row>
    <row r="53" spans="1:34" ht="15.75">
      <c r="A53" s="859" t="s">
        <v>10</v>
      </c>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142"/>
      <c r="AA53" s="494">
        <f>SUM(AA52,AA45)</f>
        <v>53</v>
      </c>
      <c r="AB53" s="494">
        <f>9+44</f>
        <v>53</v>
      </c>
      <c r="AC53" s="706">
        <f>1453+3589</f>
        <v>5042</v>
      </c>
      <c r="AD53" s="142"/>
      <c r="AE53" s="153">
        <f>SUM(AE49+AE51)</f>
        <v>0</v>
      </c>
      <c r="AF53" s="153">
        <f>SUM(AF49+AF51)</f>
        <v>0</v>
      </c>
      <c r="AG53" s="153">
        <f>SUM(AG49+AG51)</f>
        <v>0</v>
      </c>
      <c r="AH53" s="667" t="s">
        <v>615</v>
      </c>
    </row>
    <row r="54" spans="1:34" ht="15.75">
      <c r="A54" s="828" t="s">
        <v>11</v>
      </c>
      <c r="B54" s="834"/>
      <c r="C54" s="834"/>
      <c r="D54" s="834"/>
      <c r="E54" s="834"/>
      <c r="F54" s="834"/>
      <c r="G54" s="834"/>
      <c r="H54" s="834"/>
      <c r="I54" s="834"/>
      <c r="J54" s="834"/>
      <c r="K54" s="834"/>
      <c r="L54" s="834"/>
      <c r="M54" s="834"/>
      <c r="N54" s="834"/>
      <c r="O54" s="834"/>
      <c r="P54" s="834"/>
      <c r="Q54" s="834"/>
      <c r="R54" s="834"/>
      <c r="S54" s="834"/>
      <c r="T54" s="834"/>
      <c r="U54" s="834"/>
      <c r="V54" s="834"/>
      <c r="W54" s="834"/>
      <c r="X54" s="834"/>
      <c r="Y54" s="834"/>
      <c r="Z54" s="159"/>
      <c r="AA54" s="495">
        <f>AA41+AA53</f>
        <v>249</v>
      </c>
      <c r="AB54" s="495">
        <f>AB41+AB53</f>
        <v>249</v>
      </c>
      <c r="AC54" s="819">
        <f>AC41+AC53</f>
        <v>159422</v>
      </c>
      <c r="AD54" s="159"/>
      <c r="AE54" s="160"/>
      <c r="AF54" s="160"/>
      <c r="AG54" s="158"/>
      <c r="AH54" s="667" t="s">
        <v>615</v>
      </c>
    </row>
    <row r="55" spans="1:34" ht="15.75">
      <c r="A55" s="833" t="s">
        <v>373</v>
      </c>
      <c r="B55" s="834"/>
      <c r="C55" s="834"/>
      <c r="D55" s="834"/>
      <c r="E55" s="834"/>
      <c r="F55" s="834"/>
      <c r="G55" s="834"/>
      <c r="H55" s="834"/>
      <c r="I55" s="834"/>
      <c r="J55" s="834"/>
      <c r="K55" s="834"/>
      <c r="L55" s="834"/>
      <c r="M55" s="834"/>
      <c r="N55" s="834"/>
      <c r="O55" s="834"/>
      <c r="P55" s="834"/>
      <c r="Q55" s="834"/>
      <c r="R55" s="834"/>
      <c r="S55" s="834"/>
      <c r="T55" s="834"/>
      <c r="U55" s="834"/>
      <c r="V55" s="834"/>
      <c r="W55" s="834"/>
      <c r="X55" s="834"/>
      <c r="Y55" s="834"/>
      <c r="Z55" s="138"/>
      <c r="AA55" s="493">
        <f>AA53</f>
        <v>53</v>
      </c>
      <c r="AB55" s="493">
        <f>AB53</f>
        <v>53</v>
      </c>
      <c r="AC55" s="820">
        <f>AC53</f>
        <v>5042</v>
      </c>
      <c r="AD55" s="138"/>
      <c r="AE55" s="154" t="e">
        <f>#REF!-AE15</f>
        <v>#REF!</v>
      </c>
      <c r="AF55" s="154" t="e">
        <f>#REF!-AF15</f>
        <v>#REF!</v>
      </c>
      <c r="AG55" s="135" t="e">
        <f>#REF!-AG15</f>
        <v>#REF!</v>
      </c>
      <c r="AH55" s="667" t="s">
        <v>615</v>
      </c>
    </row>
    <row r="56" spans="1:34" ht="15.75">
      <c r="A56" s="5" t="s">
        <v>416</v>
      </c>
      <c r="AH56" s="667" t="s">
        <v>615</v>
      </c>
    </row>
    <row r="57" spans="15:34" ht="15.75">
      <c r="O57" s="483" t="s">
        <v>619</v>
      </c>
      <c r="AH57" s="667" t="s">
        <v>615</v>
      </c>
    </row>
    <row r="58" ht="15.75">
      <c r="AH58" s="667" t="s">
        <v>615</v>
      </c>
    </row>
    <row r="59" spans="1:34" ht="18" customHeight="1">
      <c r="A59" s="311"/>
      <c r="B59" s="311"/>
      <c r="C59" s="311"/>
      <c r="D59" s="311"/>
      <c r="E59" s="311"/>
      <c r="F59" s="311"/>
      <c r="G59" s="311"/>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667" t="s">
        <v>615</v>
      </c>
    </row>
    <row r="60" spans="1:34" ht="18" customHeight="1">
      <c r="A60" s="854" t="s">
        <v>585</v>
      </c>
      <c r="B60" s="855"/>
      <c r="C60" s="855"/>
      <c r="D60" s="855"/>
      <c r="E60" s="855"/>
      <c r="F60" s="855"/>
      <c r="G60" s="851"/>
      <c r="H60" s="892" t="s">
        <v>5</v>
      </c>
      <c r="I60" s="896"/>
      <c r="J60" s="899"/>
      <c r="K60" s="910" t="s">
        <v>6</v>
      </c>
      <c r="L60" s="911"/>
      <c r="M60" s="912"/>
      <c r="N60" s="892" t="s">
        <v>340</v>
      </c>
      <c r="O60" s="896"/>
      <c r="P60" s="899"/>
      <c r="Q60" s="892" t="s">
        <v>372</v>
      </c>
      <c r="R60" s="896"/>
      <c r="S60" s="899"/>
      <c r="T60" s="892" t="s">
        <v>341</v>
      </c>
      <c r="U60" s="893"/>
      <c r="V60" s="893"/>
      <c r="W60" s="892" t="s">
        <v>342</v>
      </c>
      <c r="X60" s="896"/>
      <c r="Y60" s="896"/>
      <c r="Z60" s="477"/>
      <c r="AA60" s="892" t="s">
        <v>11</v>
      </c>
      <c r="AB60" s="896"/>
      <c r="AC60" s="899"/>
      <c r="AD60" s="219"/>
      <c r="AE60" s="217" t="s">
        <v>519</v>
      </c>
      <c r="AF60" s="218"/>
      <c r="AG60" s="222"/>
      <c r="AH60" s="667" t="s">
        <v>615</v>
      </c>
    </row>
    <row r="61" spans="1:34" ht="28.5" customHeight="1">
      <c r="A61" s="849"/>
      <c r="B61" s="850"/>
      <c r="C61" s="850"/>
      <c r="D61" s="850"/>
      <c r="E61" s="850"/>
      <c r="F61" s="850"/>
      <c r="G61" s="844"/>
      <c r="H61" s="897"/>
      <c r="I61" s="898"/>
      <c r="J61" s="900"/>
      <c r="K61" s="913"/>
      <c r="L61" s="914"/>
      <c r="M61" s="915"/>
      <c r="N61" s="897"/>
      <c r="O61" s="898"/>
      <c r="P61" s="900"/>
      <c r="Q61" s="897"/>
      <c r="R61" s="898"/>
      <c r="S61" s="900"/>
      <c r="T61" s="894"/>
      <c r="U61" s="895"/>
      <c r="V61" s="895"/>
      <c r="W61" s="897"/>
      <c r="X61" s="898"/>
      <c r="Y61" s="898"/>
      <c r="Z61" s="478"/>
      <c r="AA61" s="897"/>
      <c r="AB61" s="898"/>
      <c r="AC61" s="900"/>
      <c r="AD61" s="229"/>
      <c r="AE61" s="227" t="s">
        <v>590</v>
      </c>
      <c r="AF61" s="228"/>
      <c r="AG61" s="231"/>
      <c r="AH61" s="667" t="s">
        <v>615</v>
      </c>
    </row>
    <row r="62" spans="1:34" ht="18" customHeight="1" thickBot="1">
      <c r="A62" s="845"/>
      <c r="B62" s="846"/>
      <c r="C62" s="846"/>
      <c r="D62" s="846"/>
      <c r="E62" s="846"/>
      <c r="F62" s="846"/>
      <c r="G62" s="847"/>
      <c r="H62" s="234" t="s">
        <v>586</v>
      </c>
      <c r="I62" s="235" t="s">
        <v>426</v>
      </c>
      <c r="J62" s="236" t="s">
        <v>588</v>
      </c>
      <c r="K62" s="234" t="s">
        <v>586</v>
      </c>
      <c r="L62" s="235" t="s">
        <v>426</v>
      </c>
      <c r="M62" s="236" t="s">
        <v>588</v>
      </c>
      <c r="N62" s="234" t="s">
        <v>586</v>
      </c>
      <c r="O62" s="235" t="s">
        <v>426</v>
      </c>
      <c r="P62" s="236" t="s">
        <v>588</v>
      </c>
      <c r="Q62" s="234" t="s">
        <v>586</v>
      </c>
      <c r="R62" s="235" t="s">
        <v>426</v>
      </c>
      <c r="S62" s="236" t="s">
        <v>588</v>
      </c>
      <c r="T62" s="234" t="s">
        <v>586</v>
      </c>
      <c r="U62" s="235" t="s">
        <v>426</v>
      </c>
      <c r="V62" s="236" t="s">
        <v>588</v>
      </c>
      <c r="W62" s="234" t="s">
        <v>586</v>
      </c>
      <c r="X62" s="235" t="s">
        <v>426</v>
      </c>
      <c r="Y62" s="236" t="s">
        <v>588</v>
      </c>
      <c r="Z62" s="237"/>
      <c r="AA62" s="234" t="s">
        <v>586</v>
      </c>
      <c r="AB62" s="235" t="s">
        <v>426</v>
      </c>
      <c r="AC62" s="238" t="s">
        <v>588</v>
      </c>
      <c r="AD62" s="237"/>
      <c r="AE62" s="234" t="s">
        <v>586</v>
      </c>
      <c r="AF62" s="235" t="s">
        <v>426</v>
      </c>
      <c r="AG62" s="238" t="s">
        <v>588</v>
      </c>
      <c r="AH62" s="667" t="s">
        <v>615</v>
      </c>
    </row>
    <row r="63" spans="1:34" ht="18" customHeight="1">
      <c r="A63" s="843" t="s">
        <v>287</v>
      </c>
      <c r="B63" s="831"/>
      <c r="C63" s="831"/>
      <c r="D63" s="831"/>
      <c r="E63" s="831"/>
      <c r="F63" s="831"/>
      <c r="G63" s="832"/>
      <c r="H63" s="496">
        <v>170</v>
      </c>
      <c r="I63" s="497">
        <v>170</v>
      </c>
      <c r="J63" s="823">
        <v>133414</v>
      </c>
      <c r="K63" s="496">
        <v>196</v>
      </c>
      <c r="L63" s="497">
        <v>196</v>
      </c>
      <c r="M63" s="823">
        <v>154380</v>
      </c>
      <c r="N63" s="496">
        <v>0</v>
      </c>
      <c r="O63" s="497">
        <v>0</v>
      </c>
      <c r="P63" s="497">
        <v>0</v>
      </c>
      <c r="Q63" s="496">
        <f>N63+K63</f>
        <v>196</v>
      </c>
      <c r="R63" s="497">
        <f>+L63+O63</f>
        <v>196</v>
      </c>
      <c r="S63" s="823">
        <v>154380</v>
      </c>
      <c r="T63" s="496">
        <v>53</v>
      </c>
      <c r="U63" s="497">
        <v>53</v>
      </c>
      <c r="V63" s="823">
        <v>5042</v>
      </c>
      <c r="W63" s="496">
        <v>0</v>
      </c>
      <c r="X63" s="497">
        <v>0</v>
      </c>
      <c r="Y63" s="497">
        <v>0</v>
      </c>
      <c r="Z63" s="497"/>
      <c r="AA63" s="496">
        <f>T63+Q63</f>
        <v>249</v>
      </c>
      <c r="AB63" s="497">
        <f>+R63+U63+X63</f>
        <v>249</v>
      </c>
      <c r="AC63" s="821">
        <f>V63+S63</f>
        <v>159422</v>
      </c>
      <c r="AD63" s="243"/>
      <c r="AE63" s="242">
        <f>AA63-K63</f>
        <v>53</v>
      </c>
      <c r="AF63" s="243">
        <f>AB63-L63</f>
        <v>53</v>
      </c>
      <c r="AG63" s="245">
        <f>AC63-M63</f>
        <v>5042</v>
      </c>
      <c r="AH63" s="667" t="s">
        <v>615</v>
      </c>
    </row>
    <row r="64" spans="1:34" ht="18" customHeight="1">
      <c r="A64" s="848" t="s">
        <v>427</v>
      </c>
      <c r="B64" s="835"/>
      <c r="C64" s="835"/>
      <c r="D64" s="835"/>
      <c r="E64" s="835"/>
      <c r="F64" s="835"/>
      <c r="G64" s="836"/>
      <c r="H64" s="805">
        <f>SUM(H63:H63)</f>
        <v>170</v>
      </c>
      <c r="I64" s="503">
        <f aca="true" t="shared" si="0" ref="I64:Y64">SUM(I63:I63)</f>
        <v>170</v>
      </c>
      <c r="J64" s="824">
        <f t="shared" si="0"/>
        <v>133414</v>
      </c>
      <c r="K64" s="502">
        <f t="shared" si="0"/>
        <v>196</v>
      </c>
      <c r="L64" s="503">
        <f t="shared" si="0"/>
        <v>196</v>
      </c>
      <c r="M64" s="824">
        <f t="shared" si="0"/>
        <v>154380</v>
      </c>
      <c r="N64" s="502">
        <f t="shared" si="0"/>
        <v>0</v>
      </c>
      <c r="O64" s="503">
        <f t="shared" si="0"/>
        <v>0</v>
      </c>
      <c r="P64" s="503">
        <f t="shared" si="0"/>
        <v>0</v>
      </c>
      <c r="Q64" s="502">
        <f t="shared" si="0"/>
        <v>196</v>
      </c>
      <c r="R64" s="503">
        <f t="shared" si="0"/>
        <v>196</v>
      </c>
      <c r="S64" s="824">
        <f t="shared" si="0"/>
        <v>154380</v>
      </c>
      <c r="T64" s="502">
        <f t="shared" si="0"/>
        <v>53</v>
      </c>
      <c r="U64" s="503">
        <f t="shared" si="0"/>
        <v>53</v>
      </c>
      <c r="V64" s="824">
        <f t="shared" si="0"/>
        <v>5042</v>
      </c>
      <c r="W64" s="502">
        <f t="shared" si="0"/>
        <v>0</v>
      </c>
      <c r="X64" s="503">
        <f t="shared" si="0"/>
        <v>0</v>
      </c>
      <c r="Y64" s="503">
        <f t="shared" si="0"/>
        <v>0</v>
      </c>
      <c r="Z64" s="503"/>
      <c r="AA64" s="502">
        <f>SUM(AA63:AA63)</f>
        <v>249</v>
      </c>
      <c r="AB64" s="503">
        <f>SUM(AB63:AB63)</f>
        <v>249</v>
      </c>
      <c r="AC64" s="822">
        <f>SUM(AC63:AC63)</f>
        <v>159422</v>
      </c>
      <c r="AD64" s="256"/>
      <c r="AE64" s="255">
        <f>SUM(AE63:AE63)</f>
        <v>53</v>
      </c>
      <c r="AF64" s="256">
        <f>SUM(AF63:AF63)</f>
        <v>53</v>
      </c>
      <c r="AG64" s="257">
        <f>SUM(AG63:AG63)</f>
        <v>5042</v>
      </c>
      <c r="AH64" s="667" t="s">
        <v>181</v>
      </c>
    </row>
    <row r="65" spans="1:34" ht="18" customHeight="1" hidden="1">
      <c r="A65" s="837" t="s">
        <v>562</v>
      </c>
      <c r="B65" s="838"/>
      <c r="C65" s="838"/>
      <c r="D65" s="838"/>
      <c r="E65" s="838"/>
      <c r="F65" s="838"/>
      <c r="G65" s="839"/>
      <c r="H65" s="504"/>
      <c r="I65" s="505"/>
      <c r="J65" s="505"/>
      <c r="K65" s="504"/>
      <c r="L65" s="505"/>
      <c r="M65" s="505"/>
      <c r="N65" s="504"/>
      <c r="O65" s="505"/>
      <c r="P65" s="505"/>
      <c r="Q65" s="504"/>
      <c r="R65" s="505"/>
      <c r="S65" s="505"/>
      <c r="T65" s="504"/>
      <c r="U65" s="505"/>
      <c r="V65" s="505"/>
      <c r="W65" s="504"/>
      <c r="X65" s="505"/>
      <c r="Y65" s="505"/>
      <c r="Z65" s="505"/>
      <c r="AA65" s="504"/>
      <c r="AB65" s="506"/>
      <c r="AC65" s="507"/>
      <c r="AD65" s="259"/>
      <c r="AE65" s="258"/>
      <c r="AF65" s="259"/>
      <c r="AG65" s="260"/>
      <c r="AH65" s="667" t="s">
        <v>615</v>
      </c>
    </row>
    <row r="66" spans="1:34" ht="18" customHeight="1" hidden="1">
      <c r="A66" s="840"/>
      <c r="B66" s="841"/>
      <c r="C66" s="841"/>
      <c r="D66" s="841"/>
      <c r="E66" s="841"/>
      <c r="F66" s="841"/>
      <c r="G66" s="842"/>
      <c r="H66" s="496"/>
      <c r="I66" s="497"/>
      <c r="J66" s="497"/>
      <c r="K66" s="496"/>
      <c r="L66" s="497"/>
      <c r="M66" s="497"/>
      <c r="N66" s="496"/>
      <c r="O66" s="497"/>
      <c r="P66" s="497"/>
      <c r="Q66" s="496"/>
      <c r="R66" s="497"/>
      <c r="S66" s="497"/>
      <c r="T66" s="496"/>
      <c r="U66" s="497"/>
      <c r="V66" s="497"/>
      <c r="W66" s="496"/>
      <c r="X66" s="497"/>
      <c r="Y66" s="497"/>
      <c r="Z66" s="497"/>
      <c r="AA66" s="496"/>
      <c r="AB66" s="497"/>
      <c r="AC66" s="498"/>
      <c r="AD66" s="243"/>
      <c r="AE66" s="242"/>
      <c r="AF66" s="243"/>
      <c r="AG66" s="246"/>
      <c r="AH66" s="667" t="s">
        <v>615</v>
      </c>
    </row>
    <row r="67" spans="1:34" ht="18" customHeight="1" hidden="1">
      <c r="A67" s="852" t="s">
        <v>436</v>
      </c>
      <c r="B67" s="887"/>
      <c r="C67" s="887"/>
      <c r="D67" s="887"/>
      <c r="E67" s="887"/>
      <c r="F67" s="887"/>
      <c r="G67" s="853"/>
      <c r="H67" s="496"/>
      <c r="I67" s="497"/>
      <c r="J67" s="497"/>
      <c r="K67" s="496"/>
      <c r="L67" s="497"/>
      <c r="M67" s="497"/>
      <c r="N67" s="496"/>
      <c r="O67" s="497">
        <v>0</v>
      </c>
      <c r="P67" s="497"/>
      <c r="Q67" s="496"/>
      <c r="R67" s="497"/>
      <c r="S67" s="497"/>
      <c r="T67" s="496"/>
      <c r="U67" s="497">
        <v>0</v>
      </c>
      <c r="V67" s="497"/>
      <c r="W67" s="496"/>
      <c r="X67" s="497">
        <v>0</v>
      </c>
      <c r="Y67" s="497"/>
      <c r="Z67" s="497"/>
      <c r="AA67" s="496"/>
      <c r="AB67" s="497"/>
      <c r="AC67" s="498"/>
      <c r="AD67" s="243"/>
      <c r="AE67" s="242"/>
      <c r="AF67" s="243">
        <f>AB67-L67</f>
        <v>0</v>
      </c>
      <c r="AG67" s="246"/>
      <c r="AH67" s="667" t="s">
        <v>615</v>
      </c>
    </row>
    <row r="68" spans="1:34" ht="18" customHeight="1" hidden="1">
      <c r="A68" s="863" t="s">
        <v>497</v>
      </c>
      <c r="B68" s="864"/>
      <c r="C68" s="864"/>
      <c r="D68" s="864"/>
      <c r="E68" s="864"/>
      <c r="F68" s="864"/>
      <c r="G68" s="865"/>
      <c r="H68" s="499"/>
      <c r="I68" s="500"/>
      <c r="J68" s="500"/>
      <c r="K68" s="499"/>
      <c r="L68" s="500"/>
      <c r="M68" s="500"/>
      <c r="N68" s="499"/>
      <c r="O68" s="500">
        <v>0</v>
      </c>
      <c r="P68" s="500"/>
      <c r="Q68" s="499"/>
      <c r="R68" s="500"/>
      <c r="S68" s="500"/>
      <c r="T68" s="499"/>
      <c r="U68" s="500">
        <v>0</v>
      </c>
      <c r="V68" s="500"/>
      <c r="W68" s="499"/>
      <c r="X68" s="500">
        <v>0</v>
      </c>
      <c r="Y68" s="500"/>
      <c r="Z68" s="500"/>
      <c r="AA68" s="499"/>
      <c r="AB68" s="500"/>
      <c r="AC68" s="501"/>
      <c r="AD68" s="229"/>
      <c r="AE68" s="250"/>
      <c r="AF68" s="229">
        <f>AB68-L68</f>
        <v>0</v>
      </c>
      <c r="AG68" s="251"/>
      <c r="AH68" s="667" t="s">
        <v>615</v>
      </c>
    </row>
    <row r="69" spans="1:34" ht="18" customHeight="1" hidden="1">
      <c r="A69" s="866" t="s">
        <v>563</v>
      </c>
      <c r="B69" s="867"/>
      <c r="C69" s="867"/>
      <c r="D69" s="867"/>
      <c r="E69" s="867"/>
      <c r="F69" s="867"/>
      <c r="G69" s="856"/>
      <c r="H69" s="499"/>
      <c r="I69" s="500" t="e">
        <f>I68+I67+#REF!</f>
        <v>#REF!</v>
      </c>
      <c r="J69" s="500"/>
      <c r="K69" s="499"/>
      <c r="L69" s="500" t="e">
        <f>L68+L67+#REF!</f>
        <v>#REF!</v>
      </c>
      <c r="M69" s="500"/>
      <c r="N69" s="499"/>
      <c r="O69" s="500" t="e">
        <f>O68+O67+#REF!</f>
        <v>#REF!</v>
      </c>
      <c r="P69" s="500"/>
      <c r="Q69" s="499"/>
      <c r="R69" s="500" t="e">
        <f>R68+R67+#REF!</f>
        <v>#REF!</v>
      </c>
      <c r="S69" s="500"/>
      <c r="T69" s="499"/>
      <c r="U69" s="500" t="e">
        <f>U68+U67+#REF!</f>
        <v>#REF!</v>
      </c>
      <c r="V69" s="500"/>
      <c r="W69" s="499"/>
      <c r="X69" s="500" t="e">
        <f>X68+X67+#REF!</f>
        <v>#REF!</v>
      </c>
      <c r="Y69" s="500"/>
      <c r="Z69" s="500"/>
      <c r="AA69" s="499"/>
      <c r="AB69" s="500" t="e">
        <f>AB68+AB67+#REF!</f>
        <v>#REF!</v>
      </c>
      <c r="AC69" s="501"/>
      <c r="AD69" s="229"/>
      <c r="AE69" s="250"/>
      <c r="AF69" s="229" t="e">
        <f>AF68+AF67+#REF!</f>
        <v>#REF!</v>
      </c>
      <c r="AG69" s="251"/>
      <c r="AH69" s="667" t="s">
        <v>615</v>
      </c>
    </row>
    <row r="70" spans="1:34" ht="18" customHeight="1" hidden="1">
      <c r="A70" s="877" t="s">
        <v>346</v>
      </c>
      <c r="B70" s="878"/>
      <c r="C70" s="878"/>
      <c r="D70" s="878"/>
      <c r="E70" s="878"/>
      <c r="F70" s="878"/>
      <c r="G70" s="878"/>
      <c r="H70" s="878"/>
      <c r="I70" s="878"/>
      <c r="J70" s="878"/>
      <c r="K70" s="878"/>
      <c r="L70" s="878"/>
      <c r="M70" s="878"/>
      <c r="N70" s="878"/>
      <c r="O70" s="878"/>
      <c r="P70" s="878"/>
      <c r="Q70" s="878"/>
      <c r="R70" s="878"/>
      <c r="S70" s="878"/>
      <c r="T70" s="878"/>
      <c r="U70" s="878"/>
      <c r="V70" s="878"/>
      <c r="W70" s="878"/>
      <c r="X70" s="878"/>
      <c r="Y70" s="878"/>
      <c r="Z70" s="878"/>
      <c r="AA70" s="878"/>
      <c r="AB70" s="878"/>
      <c r="AC70" s="879"/>
      <c r="AH70" s="667"/>
    </row>
    <row r="71" spans="1:34" ht="18" customHeight="1" hidden="1">
      <c r="A71" s="311" t="s">
        <v>570</v>
      </c>
      <c r="B71" s="311"/>
      <c r="C71" s="311"/>
      <c r="D71" s="311"/>
      <c r="E71" s="311"/>
      <c r="F71" s="311"/>
      <c r="G71" s="311"/>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668"/>
    </row>
    <row r="72" spans="1:34" ht="18" customHeight="1" hidden="1">
      <c r="A72" s="215"/>
      <c r="B72" s="216"/>
      <c r="C72" s="216"/>
      <c r="D72" s="216"/>
      <c r="E72" s="216"/>
      <c r="F72" s="216"/>
      <c r="G72" s="216"/>
      <c r="H72" s="217" t="s">
        <v>517</v>
      </c>
      <c r="I72" s="218"/>
      <c r="J72" s="218"/>
      <c r="K72" s="217" t="s">
        <v>518</v>
      </c>
      <c r="L72" s="218"/>
      <c r="M72" s="218"/>
      <c r="N72" s="220">
        <v>2007</v>
      </c>
      <c r="O72" s="221"/>
      <c r="P72" s="221"/>
      <c r="Q72" s="220">
        <v>2007</v>
      </c>
      <c r="R72" s="221"/>
      <c r="S72" s="221"/>
      <c r="T72" s="220">
        <v>2007</v>
      </c>
      <c r="U72" s="221"/>
      <c r="V72" s="221"/>
      <c r="W72" s="220">
        <v>2007</v>
      </c>
      <c r="X72" s="221"/>
      <c r="Y72" s="221"/>
      <c r="Z72" s="219"/>
      <c r="AA72" s="220">
        <v>2007</v>
      </c>
      <c r="AB72" s="221"/>
      <c r="AC72" s="221"/>
      <c r="AD72" s="219"/>
      <c r="AE72" s="217" t="s">
        <v>519</v>
      </c>
      <c r="AF72" s="218"/>
      <c r="AG72" s="222"/>
      <c r="AH72" s="667"/>
    </row>
    <row r="73" spans="1:34" ht="18" customHeight="1" hidden="1">
      <c r="A73" s="223"/>
      <c r="B73" s="224"/>
      <c r="C73" s="225"/>
      <c r="D73" s="225"/>
      <c r="E73" s="226"/>
      <c r="F73" s="224"/>
      <c r="G73" s="226"/>
      <c r="H73" s="227" t="s">
        <v>574</v>
      </c>
      <c r="I73" s="228"/>
      <c r="J73" s="228"/>
      <c r="K73" s="227" t="s">
        <v>573</v>
      </c>
      <c r="L73" s="228"/>
      <c r="M73" s="228"/>
      <c r="N73" s="227" t="s">
        <v>53</v>
      </c>
      <c r="O73" s="230"/>
      <c r="P73" s="230"/>
      <c r="Q73" s="227" t="s">
        <v>593</v>
      </c>
      <c r="R73" s="228"/>
      <c r="S73" s="228"/>
      <c r="T73" s="227" t="s">
        <v>594</v>
      </c>
      <c r="U73" s="230"/>
      <c r="V73" s="230"/>
      <c r="W73" s="227" t="s">
        <v>600</v>
      </c>
      <c r="X73" s="230"/>
      <c r="Y73" s="230"/>
      <c r="Z73" s="229"/>
      <c r="AA73" s="227" t="s">
        <v>584</v>
      </c>
      <c r="AB73" s="228"/>
      <c r="AC73" s="228"/>
      <c r="AD73" s="229"/>
      <c r="AE73" s="227" t="s">
        <v>590</v>
      </c>
      <c r="AF73" s="228"/>
      <c r="AG73" s="231"/>
      <c r="AH73" s="667"/>
    </row>
    <row r="74" spans="1:34" ht="18" customHeight="1" hidden="1" thickBot="1">
      <c r="A74" s="232" t="s">
        <v>585</v>
      </c>
      <c r="B74" s="233"/>
      <c r="C74" s="233"/>
      <c r="D74" s="233"/>
      <c r="E74" s="233"/>
      <c r="F74" s="233"/>
      <c r="G74" s="233"/>
      <c r="H74" s="234" t="s">
        <v>586</v>
      </c>
      <c r="I74" s="235" t="s">
        <v>426</v>
      </c>
      <c r="J74" s="236" t="s">
        <v>588</v>
      </c>
      <c r="K74" s="234" t="s">
        <v>586</v>
      </c>
      <c r="L74" s="235" t="s">
        <v>426</v>
      </c>
      <c r="M74" s="236" t="s">
        <v>588</v>
      </c>
      <c r="N74" s="234" t="s">
        <v>586</v>
      </c>
      <c r="O74" s="235" t="s">
        <v>426</v>
      </c>
      <c r="P74" s="236" t="s">
        <v>588</v>
      </c>
      <c r="Q74" s="234" t="s">
        <v>586</v>
      </c>
      <c r="R74" s="235" t="s">
        <v>426</v>
      </c>
      <c r="S74" s="236" t="s">
        <v>588</v>
      </c>
      <c r="T74" s="234" t="s">
        <v>586</v>
      </c>
      <c r="U74" s="235" t="s">
        <v>426</v>
      </c>
      <c r="V74" s="236" t="s">
        <v>588</v>
      </c>
      <c r="W74" s="234" t="s">
        <v>586</v>
      </c>
      <c r="X74" s="235" t="s">
        <v>426</v>
      </c>
      <c r="Y74" s="236" t="s">
        <v>588</v>
      </c>
      <c r="Z74" s="237"/>
      <c r="AA74" s="234" t="s">
        <v>586</v>
      </c>
      <c r="AB74" s="235" t="s">
        <v>426</v>
      </c>
      <c r="AC74" s="236" t="s">
        <v>588</v>
      </c>
      <c r="AD74" s="237"/>
      <c r="AE74" s="234" t="s">
        <v>586</v>
      </c>
      <c r="AF74" s="235" t="s">
        <v>426</v>
      </c>
      <c r="AG74" s="238" t="s">
        <v>588</v>
      </c>
      <c r="AH74" s="667"/>
    </row>
    <row r="75" spans="1:34" ht="18" customHeight="1" hidden="1">
      <c r="A75" s="239"/>
      <c r="B75" s="891" t="s">
        <v>490</v>
      </c>
      <c r="C75" s="891"/>
      <c r="D75" s="891"/>
      <c r="E75" s="891"/>
      <c r="F75" s="891"/>
      <c r="G75" s="868"/>
      <c r="H75" s="242"/>
      <c r="I75" s="243"/>
      <c r="J75" s="244">
        <v>0</v>
      </c>
      <c r="K75" s="242"/>
      <c r="L75" s="243"/>
      <c r="M75" s="244">
        <v>0</v>
      </c>
      <c r="N75" s="242"/>
      <c r="O75" s="243"/>
      <c r="P75" s="244">
        <v>0</v>
      </c>
      <c r="Q75" s="242">
        <f aca="true" t="shared" si="1" ref="Q75:S78">N75+K75</f>
        <v>0</v>
      </c>
      <c r="R75" s="243">
        <f t="shared" si="1"/>
        <v>0</v>
      </c>
      <c r="S75" s="243">
        <f t="shared" si="1"/>
        <v>0</v>
      </c>
      <c r="T75" s="242">
        <v>0</v>
      </c>
      <c r="U75" s="243">
        <v>0</v>
      </c>
      <c r="V75" s="244">
        <v>0</v>
      </c>
      <c r="W75" s="242">
        <v>0</v>
      </c>
      <c r="X75" s="243">
        <v>0</v>
      </c>
      <c r="Y75" s="244">
        <v>0</v>
      </c>
      <c r="Z75" s="243"/>
      <c r="AA75" s="242">
        <f aca="true" t="shared" si="2" ref="AA75:AC78">T75+Q75</f>
        <v>0</v>
      </c>
      <c r="AB75" s="243">
        <f t="shared" si="2"/>
        <v>0</v>
      </c>
      <c r="AC75" s="244">
        <f t="shared" si="2"/>
        <v>0</v>
      </c>
      <c r="AD75" s="243"/>
      <c r="AE75" s="242">
        <f aca="true" t="shared" si="3" ref="AE75:AG78">AA75-K75</f>
        <v>0</v>
      </c>
      <c r="AF75" s="243">
        <f t="shared" si="3"/>
        <v>0</v>
      </c>
      <c r="AG75" s="245">
        <f t="shared" si="3"/>
        <v>0</v>
      </c>
      <c r="AH75" s="667"/>
    </row>
    <row r="76" spans="1:34" ht="18" customHeight="1" hidden="1">
      <c r="A76" s="239"/>
      <c r="B76" s="871" t="s">
        <v>491</v>
      </c>
      <c r="C76" s="871"/>
      <c r="D76" s="871"/>
      <c r="E76" s="871"/>
      <c r="F76" s="871"/>
      <c r="G76" s="872"/>
      <c r="H76" s="242"/>
      <c r="I76" s="243"/>
      <c r="J76" s="243"/>
      <c r="K76" s="242"/>
      <c r="L76" s="243"/>
      <c r="M76" s="243"/>
      <c r="N76" s="242"/>
      <c r="O76" s="243"/>
      <c r="P76" s="243"/>
      <c r="Q76" s="242">
        <f t="shared" si="1"/>
        <v>0</v>
      </c>
      <c r="R76" s="243">
        <f t="shared" si="1"/>
        <v>0</v>
      </c>
      <c r="S76" s="243">
        <f t="shared" si="1"/>
        <v>0</v>
      </c>
      <c r="T76" s="242"/>
      <c r="U76" s="243"/>
      <c r="V76" s="243"/>
      <c r="W76" s="242"/>
      <c r="X76" s="243"/>
      <c r="Y76" s="243"/>
      <c r="Z76" s="243"/>
      <c r="AA76" s="242">
        <f t="shared" si="2"/>
        <v>0</v>
      </c>
      <c r="AB76" s="243">
        <f t="shared" si="2"/>
        <v>0</v>
      </c>
      <c r="AC76" s="243">
        <f t="shared" si="2"/>
        <v>0</v>
      </c>
      <c r="AD76" s="243"/>
      <c r="AE76" s="242">
        <f t="shared" si="3"/>
        <v>0</v>
      </c>
      <c r="AF76" s="243">
        <f t="shared" si="3"/>
        <v>0</v>
      </c>
      <c r="AG76" s="246">
        <f t="shared" si="3"/>
        <v>0</v>
      </c>
      <c r="AH76" s="667"/>
    </row>
    <row r="77" spans="1:34" ht="18" customHeight="1" hidden="1">
      <c r="A77" s="239"/>
      <c r="B77" s="871" t="s">
        <v>492</v>
      </c>
      <c r="C77" s="871"/>
      <c r="D77" s="871"/>
      <c r="E77" s="871"/>
      <c r="F77" s="871"/>
      <c r="G77" s="872"/>
      <c r="H77" s="242"/>
      <c r="I77" s="243"/>
      <c r="J77" s="243"/>
      <c r="K77" s="242"/>
      <c r="L77" s="243"/>
      <c r="M77" s="243"/>
      <c r="N77" s="242"/>
      <c r="O77" s="243"/>
      <c r="P77" s="243"/>
      <c r="Q77" s="242">
        <f t="shared" si="1"/>
        <v>0</v>
      </c>
      <c r="R77" s="243">
        <f t="shared" si="1"/>
        <v>0</v>
      </c>
      <c r="S77" s="243">
        <f t="shared" si="1"/>
        <v>0</v>
      </c>
      <c r="T77" s="242"/>
      <c r="U77" s="243"/>
      <c r="V77" s="243"/>
      <c r="W77" s="242"/>
      <c r="X77" s="243"/>
      <c r="Y77" s="243"/>
      <c r="Z77" s="243"/>
      <c r="AA77" s="242">
        <f t="shared" si="2"/>
        <v>0</v>
      </c>
      <c r="AB77" s="243">
        <f t="shared" si="2"/>
        <v>0</v>
      </c>
      <c r="AC77" s="243">
        <f t="shared" si="2"/>
        <v>0</v>
      </c>
      <c r="AD77" s="243"/>
      <c r="AE77" s="242">
        <f t="shared" si="3"/>
        <v>0</v>
      </c>
      <c r="AF77" s="243">
        <f t="shared" si="3"/>
        <v>0</v>
      </c>
      <c r="AG77" s="246">
        <f t="shared" si="3"/>
        <v>0</v>
      </c>
      <c r="AH77" s="667"/>
    </row>
    <row r="78" spans="1:34" ht="18" customHeight="1" hidden="1">
      <c r="A78" s="247"/>
      <c r="B78" s="869" t="s">
        <v>493</v>
      </c>
      <c r="C78" s="869"/>
      <c r="D78" s="869"/>
      <c r="E78" s="869"/>
      <c r="F78" s="869"/>
      <c r="G78" s="870"/>
      <c r="H78" s="250"/>
      <c r="I78" s="229"/>
      <c r="J78" s="229"/>
      <c r="K78" s="250"/>
      <c r="L78" s="229"/>
      <c r="M78" s="229"/>
      <c r="N78" s="250"/>
      <c r="O78" s="229"/>
      <c r="P78" s="229"/>
      <c r="Q78" s="250">
        <f t="shared" si="1"/>
        <v>0</v>
      </c>
      <c r="R78" s="229">
        <f t="shared" si="1"/>
        <v>0</v>
      </c>
      <c r="S78" s="229">
        <f t="shared" si="1"/>
        <v>0</v>
      </c>
      <c r="T78" s="250"/>
      <c r="U78" s="229"/>
      <c r="V78" s="229"/>
      <c r="W78" s="250"/>
      <c r="X78" s="229"/>
      <c r="Y78" s="229"/>
      <c r="Z78" s="229"/>
      <c r="AA78" s="250">
        <f t="shared" si="2"/>
        <v>0</v>
      </c>
      <c r="AB78" s="229">
        <f t="shared" si="2"/>
        <v>0</v>
      </c>
      <c r="AC78" s="229">
        <f t="shared" si="2"/>
        <v>0</v>
      </c>
      <c r="AD78" s="229"/>
      <c r="AE78" s="250">
        <f t="shared" si="3"/>
        <v>0</v>
      </c>
      <c r="AF78" s="229">
        <f t="shared" si="3"/>
        <v>0</v>
      </c>
      <c r="AG78" s="251">
        <f t="shared" si="3"/>
        <v>0</v>
      </c>
      <c r="AH78" s="667"/>
    </row>
    <row r="79" spans="1:34" ht="18" customHeight="1" hidden="1">
      <c r="A79" s="252"/>
      <c r="B79" s="253"/>
      <c r="C79" s="253" t="s">
        <v>427</v>
      </c>
      <c r="D79" s="254"/>
      <c r="E79" s="254"/>
      <c r="F79" s="254"/>
      <c r="G79" s="253"/>
      <c r="H79" s="255">
        <f aca="true" t="shared" si="4" ref="H79:Y79">SUM(H75:H78)</f>
        <v>0</v>
      </c>
      <c r="I79" s="256">
        <f t="shared" si="4"/>
        <v>0</v>
      </c>
      <c r="J79" s="256">
        <f t="shared" si="4"/>
        <v>0</v>
      </c>
      <c r="K79" s="255">
        <f t="shared" si="4"/>
        <v>0</v>
      </c>
      <c r="L79" s="256">
        <f t="shared" si="4"/>
        <v>0</v>
      </c>
      <c r="M79" s="256">
        <f t="shared" si="4"/>
        <v>0</v>
      </c>
      <c r="N79" s="255">
        <f t="shared" si="4"/>
        <v>0</v>
      </c>
      <c r="O79" s="256">
        <f t="shared" si="4"/>
        <v>0</v>
      </c>
      <c r="P79" s="256">
        <f t="shared" si="4"/>
        <v>0</v>
      </c>
      <c r="Q79" s="255">
        <f t="shared" si="4"/>
        <v>0</v>
      </c>
      <c r="R79" s="256">
        <f t="shared" si="4"/>
        <v>0</v>
      </c>
      <c r="S79" s="256">
        <f t="shared" si="4"/>
        <v>0</v>
      </c>
      <c r="T79" s="255">
        <f t="shared" si="4"/>
        <v>0</v>
      </c>
      <c r="U79" s="256">
        <f t="shared" si="4"/>
        <v>0</v>
      </c>
      <c r="V79" s="256">
        <f t="shared" si="4"/>
        <v>0</v>
      </c>
      <c r="W79" s="255">
        <f t="shared" si="4"/>
        <v>0</v>
      </c>
      <c r="X79" s="256">
        <f t="shared" si="4"/>
        <v>0</v>
      </c>
      <c r="Y79" s="256">
        <f t="shared" si="4"/>
        <v>0</v>
      </c>
      <c r="Z79" s="256"/>
      <c r="AA79" s="255">
        <f>SUM(AA75:AA78)</f>
        <v>0</v>
      </c>
      <c r="AB79" s="256">
        <f>SUM(AB75:AB78)</f>
        <v>0</v>
      </c>
      <c r="AC79" s="256">
        <f>SUM(AC75:AC78)</f>
        <v>0</v>
      </c>
      <c r="AD79" s="256"/>
      <c r="AE79" s="255">
        <f>SUM(AE75:AE78)</f>
        <v>0</v>
      </c>
      <c r="AF79" s="256">
        <f>SUM(AF75:AF78)</f>
        <v>0</v>
      </c>
      <c r="AG79" s="257">
        <f>SUM(AG75:AG78)</f>
        <v>0</v>
      </c>
      <c r="AH79" s="669"/>
    </row>
    <row r="80" spans="1:34" ht="18" customHeight="1" hidden="1">
      <c r="A80" s="223"/>
      <c r="B80" s="226"/>
      <c r="C80" s="226"/>
      <c r="D80" s="226"/>
      <c r="E80" s="226"/>
      <c r="F80" s="226"/>
      <c r="G80" s="226"/>
      <c r="H80" s="258"/>
      <c r="I80" s="259"/>
      <c r="J80" s="259"/>
      <c r="K80" s="258"/>
      <c r="L80" s="259"/>
      <c r="M80" s="259"/>
      <c r="N80" s="258"/>
      <c r="O80" s="259"/>
      <c r="P80" s="259"/>
      <c r="Q80" s="258"/>
      <c r="R80" s="259"/>
      <c r="S80" s="259"/>
      <c r="T80" s="258"/>
      <c r="U80" s="259"/>
      <c r="V80" s="259"/>
      <c r="W80" s="258"/>
      <c r="X80" s="259"/>
      <c r="Y80" s="259"/>
      <c r="Z80" s="259"/>
      <c r="AA80" s="258"/>
      <c r="AB80" s="259"/>
      <c r="AC80" s="259"/>
      <c r="AD80" s="259"/>
      <c r="AE80" s="258"/>
      <c r="AF80" s="259"/>
      <c r="AG80" s="260"/>
      <c r="AH80" s="667"/>
    </row>
    <row r="81" spans="1:34" ht="18" customHeight="1" hidden="1">
      <c r="A81" s="252" t="s">
        <v>561</v>
      </c>
      <c r="B81" s="248"/>
      <c r="C81" s="249"/>
      <c r="D81" s="249"/>
      <c r="E81" s="249"/>
      <c r="F81" s="249"/>
      <c r="G81" s="248"/>
      <c r="H81" s="250"/>
      <c r="I81" s="229"/>
      <c r="J81" s="229"/>
      <c r="K81" s="250"/>
      <c r="L81" s="229"/>
      <c r="M81" s="229"/>
      <c r="N81" s="250"/>
      <c r="O81" s="229"/>
      <c r="P81" s="229"/>
      <c r="Q81" s="250"/>
      <c r="R81" s="229">
        <f>+L81+O81</f>
        <v>0</v>
      </c>
      <c r="S81" s="229"/>
      <c r="T81" s="250"/>
      <c r="U81" s="229"/>
      <c r="V81" s="229"/>
      <c r="W81" s="250"/>
      <c r="X81" s="229"/>
      <c r="Y81" s="229"/>
      <c r="Z81" s="229"/>
      <c r="AA81" s="250"/>
      <c r="AB81" s="229">
        <f>U81+R81</f>
        <v>0</v>
      </c>
      <c r="AC81" s="229"/>
      <c r="AD81" s="229"/>
      <c r="AE81" s="250"/>
      <c r="AF81" s="229">
        <f>AB81-L81</f>
        <v>0</v>
      </c>
      <c r="AG81" s="251"/>
      <c r="AH81" s="667"/>
    </row>
    <row r="82" spans="1:34" ht="18" customHeight="1" hidden="1">
      <c r="A82" s="239"/>
      <c r="B82" s="240" t="s">
        <v>564</v>
      </c>
      <c r="C82" s="241"/>
      <c r="D82" s="241"/>
      <c r="E82" s="241"/>
      <c r="F82" s="241"/>
      <c r="G82" s="240"/>
      <c r="H82" s="242"/>
      <c r="I82" s="243">
        <f>+I79+I81</f>
        <v>0</v>
      </c>
      <c r="J82" s="243"/>
      <c r="K82" s="242"/>
      <c r="L82" s="243">
        <f>+L79+L81</f>
        <v>0</v>
      </c>
      <c r="M82" s="243"/>
      <c r="N82" s="242"/>
      <c r="O82" s="243">
        <f>+O79+O81</f>
        <v>0</v>
      </c>
      <c r="P82" s="243"/>
      <c r="Q82" s="242"/>
      <c r="R82" s="243">
        <f>+R79+R81</f>
        <v>0</v>
      </c>
      <c r="S82" s="243"/>
      <c r="T82" s="242"/>
      <c r="U82" s="243">
        <f>+U79+U81</f>
        <v>0</v>
      </c>
      <c r="V82" s="243"/>
      <c r="W82" s="242"/>
      <c r="X82" s="243">
        <f>+X79+X81</f>
        <v>0</v>
      </c>
      <c r="Y82" s="243"/>
      <c r="Z82" s="243"/>
      <c r="AA82" s="242"/>
      <c r="AB82" s="243">
        <f>+AB79+AB81</f>
        <v>0</v>
      </c>
      <c r="AC82" s="243"/>
      <c r="AD82" s="243"/>
      <c r="AE82" s="242"/>
      <c r="AF82" s="243">
        <f>+AF79+AF81</f>
        <v>0</v>
      </c>
      <c r="AG82" s="246"/>
      <c r="AH82" s="667"/>
    </row>
    <row r="83" spans="1:34" ht="18" customHeight="1" hidden="1">
      <c r="A83" s="223"/>
      <c r="B83" s="226"/>
      <c r="C83" s="226"/>
      <c r="D83" s="226"/>
      <c r="E83" s="226"/>
      <c r="F83" s="226"/>
      <c r="G83" s="226"/>
      <c r="H83" s="258"/>
      <c r="I83" s="259"/>
      <c r="J83" s="259"/>
      <c r="K83" s="258"/>
      <c r="L83" s="259"/>
      <c r="M83" s="259"/>
      <c r="N83" s="258"/>
      <c r="O83" s="259"/>
      <c r="P83" s="259"/>
      <c r="Q83" s="258"/>
      <c r="R83" s="259"/>
      <c r="S83" s="259"/>
      <c r="T83" s="258"/>
      <c r="U83" s="259"/>
      <c r="V83" s="259"/>
      <c r="W83" s="258"/>
      <c r="X83" s="259"/>
      <c r="Y83" s="259"/>
      <c r="Z83" s="259"/>
      <c r="AA83" s="258"/>
      <c r="AB83" s="259"/>
      <c r="AC83" s="259"/>
      <c r="AD83" s="259"/>
      <c r="AE83" s="258"/>
      <c r="AF83" s="259"/>
      <c r="AG83" s="260"/>
      <c r="AH83" s="667"/>
    </row>
    <row r="84" spans="1:34" ht="18" customHeight="1" hidden="1">
      <c r="A84" s="239"/>
      <c r="B84" s="240" t="s">
        <v>562</v>
      </c>
      <c r="C84" s="240"/>
      <c r="D84" s="240"/>
      <c r="E84" s="240"/>
      <c r="F84" s="240"/>
      <c r="G84" s="240"/>
      <c r="H84" s="242"/>
      <c r="I84" s="243"/>
      <c r="J84" s="243"/>
      <c r="K84" s="242"/>
      <c r="L84" s="243"/>
      <c r="M84" s="243"/>
      <c r="N84" s="242"/>
      <c r="O84" s="243"/>
      <c r="P84" s="243"/>
      <c r="Q84" s="242"/>
      <c r="R84" s="243"/>
      <c r="S84" s="243"/>
      <c r="T84" s="242"/>
      <c r="U84" s="243"/>
      <c r="V84" s="243"/>
      <c r="W84" s="242"/>
      <c r="X84" s="243"/>
      <c r="Y84" s="243"/>
      <c r="Z84" s="243"/>
      <c r="AA84" s="242"/>
      <c r="AB84" s="243"/>
      <c r="AC84" s="243"/>
      <c r="AD84" s="243"/>
      <c r="AE84" s="242"/>
      <c r="AF84" s="243"/>
      <c r="AG84" s="246"/>
      <c r="AH84" s="667"/>
    </row>
    <row r="85" spans="1:34" ht="18" customHeight="1" hidden="1">
      <c r="A85" s="239"/>
      <c r="B85" s="241"/>
      <c r="C85" s="240" t="s">
        <v>436</v>
      </c>
      <c r="D85" s="241"/>
      <c r="E85" s="241"/>
      <c r="F85" s="241"/>
      <c r="G85" s="240"/>
      <c r="H85" s="242"/>
      <c r="I85" s="243"/>
      <c r="J85" s="243"/>
      <c r="K85" s="242"/>
      <c r="L85" s="243"/>
      <c r="M85" s="243"/>
      <c r="N85" s="242"/>
      <c r="O85" s="243">
        <v>0</v>
      </c>
      <c r="P85" s="243"/>
      <c r="Q85" s="242"/>
      <c r="R85" s="243"/>
      <c r="S85" s="243"/>
      <c r="T85" s="242"/>
      <c r="U85" s="243">
        <v>0</v>
      </c>
      <c r="V85" s="243"/>
      <c r="W85" s="242"/>
      <c r="X85" s="243">
        <v>0</v>
      </c>
      <c r="Y85" s="243"/>
      <c r="Z85" s="243"/>
      <c r="AA85" s="242"/>
      <c r="AB85" s="243"/>
      <c r="AC85" s="243"/>
      <c r="AD85" s="243"/>
      <c r="AE85" s="242"/>
      <c r="AF85" s="243">
        <f>AB85-L85</f>
        <v>0</v>
      </c>
      <c r="AG85" s="246"/>
      <c r="AH85" s="667"/>
    </row>
    <row r="86" spans="1:34" ht="18" customHeight="1" hidden="1">
      <c r="A86" s="252"/>
      <c r="B86" s="249"/>
      <c r="C86" s="248" t="s">
        <v>497</v>
      </c>
      <c r="D86" s="249"/>
      <c r="E86" s="249"/>
      <c r="F86" s="249"/>
      <c r="G86" s="248"/>
      <c r="H86" s="250"/>
      <c r="I86" s="229"/>
      <c r="J86" s="229"/>
      <c r="K86" s="250"/>
      <c r="L86" s="229"/>
      <c r="M86" s="229"/>
      <c r="N86" s="250"/>
      <c r="O86" s="229">
        <v>0</v>
      </c>
      <c r="P86" s="229"/>
      <c r="Q86" s="250"/>
      <c r="R86" s="229"/>
      <c r="S86" s="229"/>
      <c r="T86" s="250"/>
      <c r="U86" s="229">
        <v>0</v>
      </c>
      <c r="V86" s="229"/>
      <c r="W86" s="250"/>
      <c r="X86" s="229">
        <v>0</v>
      </c>
      <c r="Y86" s="229"/>
      <c r="Z86" s="229"/>
      <c r="AA86" s="250"/>
      <c r="AB86" s="229"/>
      <c r="AC86" s="229"/>
      <c r="AD86" s="229"/>
      <c r="AE86" s="250"/>
      <c r="AF86" s="229">
        <f>AB86-L86</f>
        <v>0</v>
      </c>
      <c r="AG86" s="251"/>
      <c r="AH86" s="667"/>
    </row>
    <row r="87" spans="1:34" ht="18" customHeight="1" hidden="1">
      <c r="A87" s="252"/>
      <c r="B87" s="248" t="s">
        <v>563</v>
      </c>
      <c r="C87" s="249"/>
      <c r="D87" s="249"/>
      <c r="E87" s="249"/>
      <c r="F87" s="249"/>
      <c r="G87" s="248"/>
      <c r="H87" s="250"/>
      <c r="I87" s="229">
        <f>I86+I85+I82</f>
        <v>0</v>
      </c>
      <c r="J87" s="229"/>
      <c r="K87" s="250"/>
      <c r="L87" s="229">
        <f>L86+L85+L82</f>
        <v>0</v>
      </c>
      <c r="M87" s="229"/>
      <c r="N87" s="250"/>
      <c r="O87" s="229">
        <f>O86+O85+O82</f>
        <v>0</v>
      </c>
      <c r="P87" s="229"/>
      <c r="Q87" s="250"/>
      <c r="R87" s="229">
        <f>R86+R85+R82</f>
        <v>0</v>
      </c>
      <c r="S87" s="229"/>
      <c r="T87" s="250"/>
      <c r="U87" s="229">
        <f>U86+U85+U82</f>
        <v>0</v>
      </c>
      <c r="V87" s="229"/>
      <c r="W87" s="250"/>
      <c r="X87" s="229">
        <f>X86+X85+X82</f>
        <v>0</v>
      </c>
      <c r="Y87" s="229"/>
      <c r="Z87" s="229"/>
      <c r="AA87" s="250"/>
      <c r="AB87" s="229">
        <f>AB86+AB85+AB82</f>
        <v>0</v>
      </c>
      <c r="AC87" s="229"/>
      <c r="AD87" s="229"/>
      <c r="AE87" s="250"/>
      <c r="AF87" s="229">
        <f>AF86+AF85+AF82</f>
        <v>0</v>
      </c>
      <c r="AG87" s="251"/>
      <c r="AH87" s="667"/>
    </row>
    <row r="88" spans="3:34" ht="18" customHeight="1">
      <c r="C88" s="8"/>
      <c r="D88" s="8"/>
      <c r="E88" s="8"/>
      <c r="F88" s="8"/>
      <c r="AH88" s="667"/>
    </row>
    <row r="89" spans="3:34" ht="18" customHeight="1">
      <c r="C89" s="8"/>
      <c r="D89" s="8"/>
      <c r="E89" s="8"/>
      <c r="F89" s="8"/>
      <c r="AH89" s="667"/>
    </row>
    <row r="90" ht="15.75">
      <c r="AH90" s="667"/>
    </row>
  </sheetData>
  <mergeCells count="59">
    <mergeCell ref="AA11:AA12"/>
    <mergeCell ref="A37:Y37"/>
    <mergeCell ref="A33:Y33"/>
    <mergeCell ref="H60:J61"/>
    <mergeCell ref="K60:M61"/>
    <mergeCell ref="N60:P61"/>
    <mergeCell ref="A35:Y35"/>
    <mergeCell ref="A36:Y36"/>
    <mergeCell ref="A53:Y53"/>
    <mergeCell ref="A50:Y50"/>
    <mergeCell ref="A5:AC5"/>
    <mergeCell ref="T60:V61"/>
    <mergeCell ref="W60:Y61"/>
    <mergeCell ref="AA60:AC61"/>
    <mergeCell ref="Q60:S61"/>
    <mergeCell ref="AC11:AC12"/>
    <mergeCell ref="AB11:AB12"/>
    <mergeCell ref="A26:Y26"/>
    <mergeCell ref="A32:Y32"/>
    <mergeCell ref="A34:Y34"/>
    <mergeCell ref="A55:Y55"/>
    <mergeCell ref="A54:Y54"/>
    <mergeCell ref="A39:Y39"/>
    <mergeCell ref="A40:Y40"/>
    <mergeCell ref="A67:G67"/>
    <mergeCell ref="A60:G62"/>
    <mergeCell ref="A64:G64"/>
    <mergeCell ref="A65:G66"/>
    <mergeCell ref="A63:G63"/>
    <mergeCell ref="A52:Y52"/>
    <mergeCell ref="A43:Y43"/>
    <mergeCell ref="A44:Y44"/>
    <mergeCell ref="A49:Y49"/>
    <mergeCell ref="A51:Y51"/>
    <mergeCell ref="A18:Y18"/>
    <mergeCell ref="A19:Y19"/>
    <mergeCell ref="A20:Y20"/>
    <mergeCell ref="A42:Y42"/>
    <mergeCell ref="A38:Y38"/>
    <mergeCell ref="AE10:AG10"/>
    <mergeCell ref="AA10:AC10"/>
    <mergeCell ref="B75:G75"/>
    <mergeCell ref="B78:G78"/>
    <mergeCell ref="B76:G76"/>
    <mergeCell ref="A17:Y17"/>
    <mergeCell ref="B77:G77"/>
    <mergeCell ref="A68:G68"/>
    <mergeCell ref="A69:G69"/>
    <mergeCell ref="A25:Y25"/>
    <mergeCell ref="A1:AC1"/>
    <mergeCell ref="A13:Y13"/>
    <mergeCell ref="A15:Y15"/>
    <mergeCell ref="A70:AC70"/>
    <mergeCell ref="A4:AC4"/>
    <mergeCell ref="A6:AC6"/>
    <mergeCell ref="A7:AC7"/>
    <mergeCell ref="A8:AC8"/>
    <mergeCell ref="A23:Y23"/>
    <mergeCell ref="A24:Y24"/>
  </mergeCells>
  <printOptions horizontalCentered="1"/>
  <pageMargins left="0.5" right="0.4" top="0.75" bottom="0.25" header="0" footer="0"/>
  <pageSetup firstPageNumber="8" useFirstPageNumber="1" fitToHeight="1" fitToWidth="1" horizontalDpi="300" verticalDpi="300" orientation="landscape" scale="56" r:id="rId3"/>
  <headerFooter alignWithMargins="0">
    <oddFooter>&amp;C&amp;"Times New Roman,Regular"Exhibit B - Summary of Requirements</oddFooter>
  </headerFooter>
  <rowBreaks count="1" manualBreakCount="1">
    <brk id="57" max="28" man="1"/>
  </rowBreaks>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N41"/>
  <sheetViews>
    <sheetView workbookViewId="0" topLeftCell="B1">
      <selection activeCell="G22" sqref="G22"/>
    </sheetView>
  </sheetViews>
  <sheetFormatPr defaultColWidth="8.88671875" defaultRowHeight="15"/>
  <cols>
    <col min="1" max="1" width="14.21484375" style="717" hidden="1" customWidth="1"/>
    <col min="2" max="2" width="14.99609375" style="717" customWidth="1"/>
    <col min="3" max="3" width="8.5546875" style="717" customWidth="1"/>
    <col min="4" max="13" width="7.21484375" style="717" customWidth="1"/>
    <col min="14" max="16384" width="7.10546875" style="717" customWidth="1"/>
  </cols>
  <sheetData>
    <row r="1" spans="2:14" s="716" customFormat="1" ht="25.5">
      <c r="B1" s="784" t="s">
        <v>353</v>
      </c>
      <c r="C1" s="784"/>
      <c r="D1" s="784"/>
      <c r="E1" s="784"/>
      <c r="F1" s="784"/>
      <c r="G1" s="784"/>
      <c r="H1" s="784"/>
      <c r="I1" s="784"/>
      <c r="J1" s="784"/>
      <c r="K1" s="784"/>
      <c r="L1" s="784"/>
      <c r="M1" s="784"/>
      <c r="N1" s="1231" t="s">
        <v>615</v>
      </c>
    </row>
    <row r="2" spans="2:14" s="716" customFormat="1" ht="15" customHeight="1">
      <c r="B2" s="784"/>
      <c r="C2" s="784"/>
      <c r="D2" s="784"/>
      <c r="E2" s="784"/>
      <c r="F2" s="784"/>
      <c r="G2" s="784"/>
      <c r="H2" s="784"/>
      <c r="I2" s="784"/>
      <c r="J2" s="784"/>
      <c r="K2" s="784"/>
      <c r="L2" s="784"/>
      <c r="M2" s="784"/>
      <c r="N2" s="1231"/>
    </row>
    <row r="3" spans="2:14" ht="25.5">
      <c r="B3" s="1230" t="s">
        <v>294</v>
      </c>
      <c r="C3" s="1230"/>
      <c r="D3" s="1230"/>
      <c r="E3" s="1230"/>
      <c r="F3" s="1230"/>
      <c r="G3" s="1230"/>
      <c r="H3" s="1230"/>
      <c r="I3" s="1230"/>
      <c r="J3" s="1230"/>
      <c r="K3" s="1230"/>
      <c r="L3" s="1230"/>
      <c r="M3" s="1230"/>
      <c r="N3" s="1231" t="s">
        <v>615</v>
      </c>
    </row>
    <row r="4" spans="2:14" ht="26.25">
      <c r="B4" s="1221" t="s">
        <v>295</v>
      </c>
      <c r="C4" s="1221"/>
      <c r="D4" s="1221"/>
      <c r="E4" s="1221"/>
      <c r="F4" s="1221"/>
      <c r="G4" s="1221"/>
      <c r="H4" s="1221"/>
      <c r="I4" s="1221"/>
      <c r="J4" s="1221"/>
      <c r="K4" s="1221"/>
      <c r="L4" s="1221"/>
      <c r="M4" s="1221"/>
      <c r="N4" s="1231" t="s">
        <v>615</v>
      </c>
    </row>
    <row r="5" spans="2:14" ht="26.25">
      <c r="B5" s="1221" t="s">
        <v>287</v>
      </c>
      <c r="C5" s="1221"/>
      <c r="D5" s="1221"/>
      <c r="E5" s="1221"/>
      <c r="F5" s="1221"/>
      <c r="G5" s="1221"/>
      <c r="H5" s="1221"/>
      <c r="I5" s="1221"/>
      <c r="J5" s="1221"/>
      <c r="K5" s="1221"/>
      <c r="L5" s="1221"/>
      <c r="M5" s="1221"/>
      <c r="N5" s="1231" t="s">
        <v>615</v>
      </c>
    </row>
    <row r="6" spans="2:14" ht="26.25" hidden="1">
      <c r="B6" s="1221" t="s">
        <v>296</v>
      </c>
      <c r="C6" s="1221"/>
      <c r="D6" s="1221"/>
      <c r="E6" s="1221"/>
      <c r="F6" s="1221"/>
      <c r="G6" s="1221"/>
      <c r="H6" s="1221"/>
      <c r="I6" s="1221"/>
      <c r="J6" s="1221"/>
      <c r="K6" s="1221"/>
      <c r="L6" s="1221"/>
      <c r="M6" s="1221"/>
      <c r="N6" s="1231" t="s">
        <v>615</v>
      </c>
    </row>
    <row r="7" spans="2:14" ht="26.25">
      <c r="B7" s="1221" t="s">
        <v>9</v>
      </c>
      <c r="C7" s="1221"/>
      <c r="D7" s="1221"/>
      <c r="E7" s="1221"/>
      <c r="F7" s="1221"/>
      <c r="G7" s="1221"/>
      <c r="H7" s="1221"/>
      <c r="I7" s="1221"/>
      <c r="J7" s="1221"/>
      <c r="K7" s="1221"/>
      <c r="L7" s="1221"/>
      <c r="M7" s="1221"/>
      <c r="N7" s="1231" t="s">
        <v>615</v>
      </c>
    </row>
    <row r="8" spans="2:14" ht="26.25">
      <c r="B8" s="1221" t="s">
        <v>558</v>
      </c>
      <c r="C8" s="1221"/>
      <c r="D8" s="1221"/>
      <c r="E8" s="1221"/>
      <c r="F8" s="1221"/>
      <c r="G8" s="1221"/>
      <c r="H8" s="1221"/>
      <c r="I8" s="1221"/>
      <c r="J8" s="1221"/>
      <c r="K8" s="1221"/>
      <c r="L8" s="1221"/>
      <c r="M8" s="1221"/>
      <c r="N8" s="1231" t="s">
        <v>615</v>
      </c>
    </row>
    <row r="9" spans="2:14" ht="26.25">
      <c r="B9" s="1221"/>
      <c r="C9" s="1221"/>
      <c r="D9" s="1221"/>
      <c r="E9" s="1221"/>
      <c r="F9" s="1221"/>
      <c r="G9" s="1221"/>
      <c r="H9" s="1221"/>
      <c r="I9" s="1221"/>
      <c r="J9" s="1221"/>
      <c r="K9" s="1221"/>
      <c r="L9" s="1221"/>
      <c r="M9" s="1221"/>
      <c r="N9" s="1231"/>
    </row>
    <row r="10" spans="2:14" ht="15.75">
      <c r="B10" s="718"/>
      <c r="C10" s="719"/>
      <c r="D10" s="1224" t="s">
        <v>297</v>
      </c>
      <c r="E10" s="1225"/>
      <c r="F10" s="1226"/>
      <c r="G10" s="1224" t="s">
        <v>298</v>
      </c>
      <c r="H10" s="1225"/>
      <c r="I10" s="1226"/>
      <c r="J10" s="1224" t="s">
        <v>339</v>
      </c>
      <c r="K10" s="1225"/>
      <c r="L10" s="1225"/>
      <c r="M10" s="1226"/>
      <c r="N10" s="1231" t="s">
        <v>615</v>
      </c>
    </row>
    <row r="11" spans="2:14" ht="15.75">
      <c r="B11" s="721"/>
      <c r="C11" s="721">
        <v>2006</v>
      </c>
      <c r="D11" s="1227"/>
      <c r="E11" s="1228"/>
      <c r="F11" s="1229"/>
      <c r="G11" s="1227"/>
      <c r="H11" s="1228"/>
      <c r="I11" s="1229"/>
      <c r="J11" s="1227"/>
      <c r="K11" s="1228"/>
      <c r="L11" s="1228"/>
      <c r="M11" s="1229"/>
      <c r="N11" s="1231" t="s">
        <v>615</v>
      </c>
    </row>
    <row r="12" spans="2:14" ht="12.75" customHeight="1">
      <c r="B12" s="721" t="s">
        <v>299</v>
      </c>
      <c r="C12" s="721" t="s">
        <v>300</v>
      </c>
      <c r="D12" s="719"/>
      <c r="E12" s="719"/>
      <c r="F12" s="720" t="s">
        <v>301</v>
      </c>
      <c r="G12" s="719"/>
      <c r="H12" s="719"/>
      <c r="I12" s="720" t="s">
        <v>301</v>
      </c>
      <c r="J12" s="719"/>
      <c r="K12" s="719" t="s">
        <v>302</v>
      </c>
      <c r="L12" s="719"/>
      <c r="M12" s="719" t="s">
        <v>301</v>
      </c>
      <c r="N12" s="1231" t="s">
        <v>615</v>
      </c>
    </row>
    <row r="13" spans="2:14" ht="15.75">
      <c r="B13" s="723" t="s">
        <v>303</v>
      </c>
      <c r="C13" s="723" t="s">
        <v>304</v>
      </c>
      <c r="D13" s="723" t="s">
        <v>305</v>
      </c>
      <c r="E13" s="723" t="s">
        <v>306</v>
      </c>
      <c r="F13" s="722" t="s">
        <v>307</v>
      </c>
      <c r="G13" s="723" t="s">
        <v>305</v>
      </c>
      <c r="H13" s="723" t="s">
        <v>306</v>
      </c>
      <c r="I13" s="722" t="s">
        <v>307</v>
      </c>
      <c r="J13" s="723" t="s">
        <v>305</v>
      </c>
      <c r="K13" s="723" t="s">
        <v>531</v>
      </c>
      <c r="L13" s="723" t="s">
        <v>306</v>
      </c>
      <c r="M13" s="723" t="s">
        <v>307</v>
      </c>
      <c r="N13" s="1231" t="s">
        <v>615</v>
      </c>
    </row>
    <row r="14" spans="2:14" ht="15.75">
      <c r="B14" s="724" t="s">
        <v>308</v>
      </c>
      <c r="C14" s="725"/>
      <c r="D14" s="725"/>
      <c r="E14" s="725"/>
      <c r="F14" s="726"/>
      <c r="G14" s="725"/>
      <c r="H14" s="725"/>
      <c r="I14" s="726"/>
      <c r="J14" s="725"/>
      <c r="K14" s="725"/>
      <c r="L14" s="725"/>
      <c r="M14" s="725"/>
      <c r="N14" s="1231" t="s">
        <v>615</v>
      </c>
    </row>
    <row r="15" spans="1:14" ht="15.75">
      <c r="A15" s="717" t="s">
        <v>309</v>
      </c>
      <c r="B15" s="727" t="s">
        <v>310</v>
      </c>
      <c r="C15" s="725">
        <v>2</v>
      </c>
      <c r="D15" s="728">
        <v>0</v>
      </c>
      <c r="E15" s="728">
        <v>0</v>
      </c>
      <c r="F15" s="725">
        <f>SUM(C15:E15)</f>
        <v>2</v>
      </c>
      <c r="G15" s="728">
        <v>0</v>
      </c>
      <c r="H15" s="728">
        <v>0</v>
      </c>
      <c r="I15" s="728">
        <f>SUM(F15:H15)</f>
        <v>2</v>
      </c>
      <c r="J15" s="728">
        <v>0</v>
      </c>
      <c r="K15" s="728">
        <v>0</v>
      </c>
      <c r="L15" s="728">
        <v>0</v>
      </c>
      <c r="M15" s="725">
        <v>2</v>
      </c>
      <c r="N15" s="1231" t="s">
        <v>615</v>
      </c>
    </row>
    <row r="16" spans="1:14" ht="15.75">
      <c r="A16" s="717" t="s">
        <v>311</v>
      </c>
      <c r="B16" s="727" t="s">
        <v>312</v>
      </c>
      <c r="C16" s="728">
        <v>0</v>
      </c>
      <c r="D16" s="728">
        <v>0</v>
      </c>
      <c r="E16" s="728">
        <v>0</v>
      </c>
      <c r="F16" s="728">
        <v>0</v>
      </c>
      <c r="G16" s="728">
        <v>0</v>
      </c>
      <c r="H16" s="728">
        <v>0</v>
      </c>
      <c r="I16" s="729">
        <v>0</v>
      </c>
      <c r="J16" s="728">
        <v>0</v>
      </c>
      <c r="K16" s="728">
        <v>0</v>
      </c>
      <c r="L16" s="728">
        <v>0</v>
      </c>
      <c r="M16" s="728">
        <v>0</v>
      </c>
      <c r="N16" s="1231" t="s">
        <v>615</v>
      </c>
    </row>
    <row r="17" spans="1:14" ht="15.75">
      <c r="A17" s="717" t="s">
        <v>313</v>
      </c>
      <c r="B17" s="727" t="s">
        <v>13</v>
      </c>
      <c r="C17" s="728">
        <v>1</v>
      </c>
      <c r="D17" s="728">
        <v>0</v>
      </c>
      <c r="E17" s="728">
        <v>0</v>
      </c>
      <c r="F17" s="725">
        <f>SUM(C17:E17)</f>
        <v>1</v>
      </c>
      <c r="G17" s="728">
        <v>0</v>
      </c>
      <c r="H17" s="728">
        <v>0</v>
      </c>
      <c r="I17" s="728">
        <v>1</v>
      </c>
      <c r="J17" s="728">
        <v>0</v>
      </c>
      <c r="K17" s="728">
        <v>0</v>
      </c>
      <c r="L17" s="728">
        <v>0</v>
      </c>
      <c r="M17" s="728">
        <v>1</v>
      </c>
      <c r="N17" s="1231" t="s">
        <v>615</v>
      </c>
    </row>
    <row r="18" spans="1:14" ht="15.75">
      <c r="A18" s="717" t="s">
        <v>314</v>
      </c>
      <c r="B18" s="727" t="s">
        <v>351</v>
      </c>
      <c r="C18" s="728">
        <v>1</v>
      </c>
      <c r="D18" s="728">
        <v>0</v>
      </c>
      <c r="E18" s="728">
        <v>0</v>
      </c>
      <c r="F18" s="725">
        <f>SUM(C18:E18)</f>
        <v>1</v>
      </c>
      <c r="G18" s="728">
        <v>1</v>
      </c>
      <c r="H18" s="728">
        <v>0</v>
      </c>
      <c r="I18" s="728">
        <f>F18+G18</f>
        <v>2</v>
      </c>
      <c r="J18" s="728">
        <v>0</v>
      </c>
      <c r="K18" s="728">
        <v>0</v>
      </c>
      <c r="L18" s="728">
        <v>0</v>
      </c>
      <c r="M18" s="728">
        <v>2</v>
      </c>
      <c r="N18" s="1231" t="s">
        <v>615</v>
      </c>
    </row>
    <row r="19" spans="2:14" ht="15.75">
      <c r="B19" s="730" t="s">
        <v>315</v>
      </c>
      <c r="C19" s="731">
        <f>SUM(C15:C18)</f>
        <v>4</v>
      </c>
      <c r="D19" s="731">
        <f>SUM(D15:D18)</f>
        <v>0</v>
      </c>
      <c r="E19" s="732">
        <v>0</v>
      </c>
      <c r="F19" s="733">
        <f>SUM(F15:F18)</f>
        <v>4</v>
      </c>
      <c r="G19" s="733">
        <f>SUM(G14:G18)</f>
        <v>1</v>
      </c>
      <c r="H19" s="732">
        <v>0</v>
      </c>
      <c r="I19" s="733">
        <f>SUM(F19:H19)</f>
        <v>5</v>
      </c>
      <c r="J19" s="732">
        <v>0</v>
      </c>
      <c r="K19" s="732">
        <v>0</v>
      </c>
      <c r="L19" s="732">
        <v>0</v>
      </c>
      <c r="M19" s="731">
        <f>SUM(M14:M18)</f>
        <v>5</v>
      </c>
      <c r="N19" s="1231" t="s">
        <v>615</v>
      </c>
    </row>
    <row r="20" spans="2:14" ht="15.75">
      <c r="B20" s="727" t="s">
        <v>316</v>
      </c>
      <c r="C20" s="725"/>
      <c r="D20" s="725"/>
      <c r="E20" s="725"/>
      <c r="F20" s="726"/>
      <c r="G20" s="725"/>
      <c r="H20" s="725"/>
      <c r="I20" s="726"/>
      <c r="J20" s="725"/>
      <c r="K20" s="794"/>
      <c r="L20" s="725"/>
      <c r="M20" s="725"/>
      <c r="N20" s="1231" t="s">
        <v>615</v>
      </c>
    </row>
    <row r="21" spans="1:14" ht="15.75">
      <c r="A21" s="717" t="s">
        <v>317</v>
      </c>
      <c r="B21" s="727" t="s">
        <v>318</v>
      </c>
      <c r="C21" s="728">
        <v>0</v>
      </c>
      <c r="D21" s="728">
        <v>0</v>
      </c>
      <c r="E21" s="728">
        <v>0</v>
      </c>
      <c r="F21" s="729">
        <v>0</v>
      </c>
      <c r="G21" s="728">
        <v>0</v>
      </c>
      <c r="H21" s="728">
        <v>0</v>
      </c>
      <c r="I21" s="729">
        <v>0</v>
      </c>
      <c r="J21" s="728">
        <v>0</v>
      </c>
      <c r="K21" s="795">
        <v>0</v>
      </c>
      <c r="L21" s="728">
        <v>0</v>
      </c>
      <c r="M21" s="728">
        <v>0</v>
      </c>
      <c r="N21" s="1231" t="s">
        <v>615</v>
      </c>
    </row>
    <row r="22" spans="1:14" ht="15.75">
      <c r="A22" s="717" t="s">
        <v>319</v>
      </c>
      <c r="B22" s="727" t="s">
        <v>320</v>
      </c>
      <c r="C22" s="725">
        <v>6</v>
      </c>
      <c r="D22" s="728">
        <v>0</v>
      </c>
      <c r="E22" s="728">
        <v>0</v>
      </c>
      <c r="F22" s="726">
        <v>6</v>
      </c>
      <c r="G22" s="728">
        <v>2</v>
      </c>
      <c r="H22" s="728">
        <v>0</v>
      </c>
      <c r="I22" s="726">
        <f>SUM(F22:H22)</f>
        <v>8</v>
      </c>
      <c r="J22" s="728">
        <v>2</v>
      </c>
      <c r="K22" s="795" t="s">
        <v>366</v>
      </c>
      <c r="L22" s="728">
        <v>0</v>
      </c>
      <c r="M22" s="725">
        <f>SUM(I22:L22)</f>
        <v>10</v>
      </c>
      <c r="N22" s="1231" t="s">
        <v>615</v>
      </c>
    </row>
    <row r="23" spans="1:14" ht="15.75">
      <c r="A23" s="717" t="s">
        <v>321</v>
      </c>
      <c r="B23" s="727" t="s">
        <v>322</v>
      </c>
      <c r="C23" s="728">
        <v>0</v>
      </c>
      <c r="D23" s="728">
        <v>0</v>
      </c>
      <c r="E23" s="728">
        <v>0</v>
      </c>
      <c r="F23" s="729">
        <v>0</v>
      </c>
      <c r="G23" s="728">
        <v>0</v>
      </c>
      <c r="H23" s="728">
        <v>0</v>
      </c>
      <c r="I23" s="729">
        <v>0</v>
      </c>
      <c r="J23" s="728">
        <v>0</v>
      </c>
      <c r="K23" s="795">
        <v>0</v>
      </c>
      <c r="L23" s="728">
        <v>0</v>
      </c>
      <c r="M23" s="728">
        <v>0</v>
      </c>
      <c r="N23" s="1231" t="s">
        <v>615</v>
      </c>
    </row>
    <row r="24" spans="2:14" ht="15.75">
      <c r="B24" s="734" t="s">
        <v>323</v>
      </c>
      <c r="C24" s="731">
        <f>SUM(C21:C23)</f>
        <v>6</v>
      </c>
      <c r="D24" s="731">
        <f>SUM(D21:D23)</f>
        <v>0</v>
      </c>
      <c r="E24" s="732">
        <v>0</v>
      </c>
      <c r="F24" s="733">
        <f>SUM(F22:F23)</f>
        <v>6</v>
      </c>
      <c r="G24" s="732">
        <f>SUM(G20:G23)</f>
        <v>2</v>
      </c>
      <c r="H24" s="732">
        <v>0</v>
      </c>
      <c r="I24" s="733">
        <f>SUM(I21:I23)</f>
        <v>8</v>
      </c>
      <c r="J24" s="732">
        <v>2</v>
      </c>
      <c r="K24" s="796" t="s">
        <v>366</v>
      </c>
      <c r="L24" s="732">
        <v>0</v>
      </c>
      <c r="M24" s="731">
        <f>SUM(M21:M23)</f>
        <v>10</v>
      </c>
      <c r="N24" s="1231" t="s">
        <v>615</v>
      </c>
    </row>
    <row r="25" spans="2:14" ht="15.75">
      <c r="B25" s="727" t="s">
        <v>324</v>
      </c>
      <c r="C25" s="725"/>
      <c r="D25" s="725"/>
      <c r="E25" s="725"/>
      <c r="F25" s="726"/>
      <c r="G25" s="725"/>
      <c r="H25" s="725"/>
      <c r="I25" s="726"/>
      <c r="J25" s="725"/>
      <c r="K25" s="794"/>
      <c r="L25" s="725"/>
      <c r="M25" s="725"/>
      <c r="N25" s="1231" t="s">
        <v>615</v>
      </c>
    </row>
    <row r="26" spans="2:14" ht="15.75">
      <c r="B26" s="727" t="s">
        <v>325</v>
      </c>
      <c r="C26" s="725"/>
      <c r="D26" s="725"/>
      <c r="E26" s="725"/>
      <c r="F26" s="726"/>
      <c r="G26" s="725"/>
      <c r="H26" s="725"/>
      <c r="I26" s="726"/>
      <c r="J26" s="725"/>
      <c r="K26" s="794"/>
      <c r="L26" s="725"/>
      <c r="M26" s="725"/>
      <c r="N26" s="1231" t="s">
        <v>615</v>
      </c>
    </row>
    <row r="27" spans="1:14" ht="15.75">
      <c r="A27" s="717" t="s">
        <v>326</v>
      </c>
      <c r="B27" s="735" t="s">
        <v>327</v>
      </c>
      <c r="C27" s="728">
        <v>0</v>
      </c>
      <c r="D27" s="728">
        <v>0</v>
      </c>
      <c r="E27" s="728">
        <v>0</v>
      </c>
      <c r="F27" s="729">
        <v>0</v>
      </c>
      <c r="G27" s="728">
        <v>0</v>
      </c>
      <c r="H27" s="728">
        <v>0</v>
      </c>
      <c r="I27" s="728">
        <v>0</v>
      </c>
      <c r="J27" s="728">
        <v>0</v>
      </c>
      <c r="K27" s="728">
        <v>0</v>
      </c>
      <c r="L27" s="728">
        <v>0</v>
      </c>
      <c r="M27" s="728">
        <v>0</v>
      </c>
      <c r="N27" s="1231" t="s">
        <v>615</v>
      </c>
    </row>
    <row r="28" spans="1:14" ht="15.75">
      <c r="A28" s="717" t="s">
        <v>328</v>
      </c>
      <c r="B28" s="735" t="s">
        <v>329</v>
      </c>
      <c r="C28" s="728">
        <v>0</v>
      </c>
      <c r="D28" s="728">
        <v>0</v>
      </c>
      <c r="E28" s="728">
        <v>0</v>
      </c>
      <c r="F28" s="729">
        <v>0</v>
      </c>
      <c r="G28" s="728">
        <v>0</v>
      </c>
      <c r="H28" s="728">
        <v>0</v>
      </c>
      <c r="I28" s="728">
        <v>0</v>
      </c>
      <c r="J28" s="728">
        <v>0</v>
      </c>
      <c r="K28" s="728">
        <v>0</v>
      </c>
      <c r="L28" s="728">
        <v>0</v>
      </c>
      <c r="M28" s="728">
        <v>0</v>
      </c>
      <c r="N28" s="1231" t="s">
        <v>615</v>
      </c>
    </row>
    <row r="29" spans="1:14" ht="15.75">
      <c r="A29" s="717" t="s">
        <v>330</v>
      </c>
      <c r="B29" s="735" t="s">
        <v>331</v>
      </c>
      <c r="C29" s="728">
        <v>0</v>
      </c>
      <c r="D29" s="728">
        <v>0</v>
      </c>
      <c r="E29" s="728">
        <v>0</v>
      </c>
      <c r="F29" s="729">
        <v>0</v>
      </c>
      <c r="G29" s="728">
        <v>0</v>
      </c>
      <c r="H29" s="728">
        <v>0</v>
      </c>
      <c r="I29" s="728">
        <v>0</v>
      </c>
      <c r="J29" s="728">
        <v>0</v>
      </c>
      <c r="K29" s="728">
        <v>0</v>
      </c>
      <c r="L29" s="728">
        <v>0</v>
      </c>
      <c r="M29" s="728">
        <v>0</v>
      </c>
      <c r="N29" s="1231" t="s">
        <v>615</v>
      </c>
    </row>
    <row r="30" spans="1:14" ht="15.75">
      <c r="A30" s="717" t="s">
        <v>311</v>
      </c>
      <c r="B30" s="735" t="s">
        <v>312</v>
      </c>
      <c r="C30" s="728">
        <v>0</v>
      </c>
      <c r="D30" s="728">
        <v>0</v>
      </c>
      <c r="E30" s="728">
        <v>0</v>
      </c>
      <c r="F30" s="729">
        <v>0</v>
      </c>
      <c r="G30" s="728">
        <v>0</v>
      </c>
      <c r="H30" s="728">
        <v>0</v>
      </c>
      <c r="I30" s="728">
        <v>0</v>
      </c>
      <c r="J30" s="728">
        <v>0</v>
      </c>
      <c r="K30" s="728">
        <v>0</v>
      </c>
      <c r="L30" s="728">
        <v>0</v>
      </c>
      <c r="M30" s="728">
        <v>0</v>
      </c>
      <c r="N30" s="1231" t="s">
        <v>615</v>
      </c>
    </row>
    <row r="31" spans="1:14" ht="15.75">
      <c r="A31" s="717" t="s">
        <v>332</v>
      </c>
      <c r="B31" s="735" t="s">
        <v>333</v>
      </c>
      <c r="C31" s="728">
        <v>0</v>
      </c>
      <c r="D31" s="728">
        <v>0</v>
      </c>
      <c r="E31" s="728">
        <v>0</v>
      </c>
      <c r="F31" s="729">
        <v>0</v>
      </c>
      <c r="G31" s="728">
        <v>0</v>
      </c>
      <c r="H31" s="728">
        <v>0</v>
      </c>
      <c r="I31" s="728">
        <v>0</v>
      </c>
      <c r="J31" s="728">
        <v>0</v>
      </c>
      <c r="K31" s="728">
        <v>0</v>
      </c>
      <c r="L31" s="728">
        <v>0</v>
      </c>
      <c r="M31" s="728">
        <v>0</v>
      </c>
      <c r="N31" s="1231" t="s">
        <v>615</v>
      </c>
    </row>
    <row r="32" spans="1:14" ht="15.75">
      <c r="A32" s="717" t="s">
        <v>334</v>
      </c>
      <c r="B32" s="735" t="s">
        <v>335</v>
      </c>
      <c r="C32" s="728">
        <v>0</v>
      </c>
      <c r="D32" s="728">
        <v>0</v>
      </c>
      <c r="E32" s="728">
        <v>0</v>
      </c>
      <c r="F32" s="729">
        <v>0</v>
      </c>
      <c r="G32" s="728">
        <v>0</v>
      </c>
      <c r="H32" s="728">
        <v>0</v>
      </c>
      <c r="I32" s="728">
        <v>0</v>
      </c>
      <c r="J32" s="728">
        <v>0</v>
      </c>
      <c r="K32" s="728">
        <v>0</v>
      </c>
      <c r="L32" s="728">
        <v>0</v>
      </c>
      <c r="M32" s="728">
        <v>0</v>
      </c>
      <c r="N32" s="1231" t="s">
        <v>615</v>
      </c>
    </row>
    <row r="33" spans="1:14" ht="15.75">
      <c r="A33" s="717" t="s">
        <v>336</v>
      </c>
      <c r="B33" s="735" t="s">
        <v>322</v>
      </c>
      <c r="C33" s="728">
        <v>0</v>
      </c>
      <c r="D33" s="728">
        <v>0</v>
      </c>
      <c r="E33" s="728">
        <v>0</v>
      </c>
      <c r="F33" s="729">
        <v>0</v>
      </c>
      <c r="G33" s="728">
        <v>0</v>
      </c>
      <c r="H33" s="728">
        <v>0</v>
      </c>
      <c r="I33" s="728">
        <v>0</v>
      </c>
      <c r="J33" s="728">
        <v>0</v>
      </c>
      <c r="K33" s="728">
        <v>0</v>
      </c>
      <c r="L33" s="728">
        <v>0</v>
      </c>
      <c r="M33" s="728">
        <v>0</v>
      </c>
      <c r="N33" s="1231" t="s">
        <v>615</v>
      </c>
    </row>
    <row r="34" spans="2:14" ht="15.75">
      <c r="B34" s="727" t="s">
        <v>337</v>
      </c>
      <c r="C34" s="725">
        <f>SUM(C28:C33)</f>
        <v>0</v>
      </c>
      <c r="D34" s="725">
        <f>SUM(D28:D33)</f>
        <v>0</v>
      </c>
      <c r="E34" s="728">
        <v>0</v>
      </c>
      <c r="F34" s="732">
        <v>0</v>
      </c>
      <c r="G34" s="732">
        <v>0</v>
      </c>
      <c r="H34" s="728">
        <v>0</v>
      </c>
      <c r="I34" s="728">
        <v>0</v>
      </c>
      <c r="J34" s="728">
        <v>0</v>
      </c>
      <c r="K34" s="728">
        <v>0</v>
      </c>
      <c r="L34" s="728">
        <v>0</v>
      </c>
      <c r="M34" s="728">
        <v>0</v>
      </c>
      <c r="N34" s="1231" t="s">
        <v>615</v>
      </c>
    </row>
    <row r="35" spans="2:14" ht="18.75" customHeight="1">
      <c r="B35" s="736" t="s">
        <v>338</v>
      </c>
      <c r="C35" s="737">
        <f>+C19+C24+C34</f>
        <v>10</v>
      </c>
      <c r="D35" s="737">
        <f>+D19+D24+D34</f>
        <v>0</v>
      </c>
      <c r="E35" s="740">
        <v>0</v>
      </c>
      <c r="F35" s="732">
        <f>F19+F24</f>
        <v>10</v>
      </c>
      <c r="G35" s="732">
        <v>3</v>
      </c>
      <c r="H35" s="738">
        <f>H34</f>
        <v>0</v>
      </c>
      <c r="I35" s="739">
        <f>I24+I19</f>
        <v>13</v>
      </c>
      <c r="J35" s="740">
        <v>2</v>
      </c>
      <c r="K35" s="797" t="s">
        <v>366</v>
      </c>
      <c r="L35" s="740">
        <v>0</v>
      </c>
      <c r="M35" s="739">
        <f>M24+M19</f>
        <v>15</v>
      </c>
      <c r="N35" s="1231" t="s">
        <v>615</v>
      </c>
    </row>
    <row r="36" spans="2:14" ht="18.75" customHeight="1">
      <c r="B36" s="1223" t="s">
        <v>22</v>
      </c>
      <c r="C36" s="957"/>
      <c r="D36" s="957"/>
      <c r="E36" s="957"/>
      <c r="F36" s="957"/>
      <c r="G36" s="957"/>
      <c r="H36" s="957"/>
      <c r="I36" s="957"/>
      <c r="J36" s="957"/>
      <c r="K36" s="957"/>
      <c r="L36" s="957"/>
      <c r="M36" s="957"/>
      <c r="N36" s="1231" t="s">
        <v>615</v>
      </c>
    </row>
    <row r="37" spans="2:14" ht="29.25" customHeight="1">
      <c r="B37" s="1222" t="s">
        <v>21</v>
      </c>
      <c r="C37" s="978"/>
      <c r="D37" s="978"/>
      <c r="E37" s="978"/>
      <c r="F37" s="978"/>
      <c r="G37" s="978"/>
      <c r="H37" s="978"/>
      <c r="I37" s="978"/>
      <c r="J37" s="978"/>
      <c r="K37" s="978"/>
      <c r="L37" s="978"/>
      <c r="M37" s="979"/>
      <c r="N37" s="1231" t="s">
        <v>615</v>
      </c>
    </row>
    <row r="38" spans="2:14" ht="15.75">
      <c r="B38" s="741" t="s">
        <v>23</v>
      </c>
      <c r="N38" s="1231" t="s">
        <v>346</v>
      </c>
    </row>
    <row r="39" ht="12.75">
      <c r="B39" s="741"/>
    </row>
    <row r="41" ht="12.75">
      <c r="B41" s="741"/>
    </row>
  </sheetData>
  <mergeCells count="12">
    <mergeCell ref="B3:M3"/>
    <mergeCell ref="B4:M4"/>
    <mergeCell ref="B5:M5"/>
    <mergeCell ref="B6:M6"/>
    <mergeCell ref="B8:M8"/>
    <mergeCell ref="B9:M9"/>
    <mergeCell ref="B7:M7"/>
    <mergeCell ref="B37:M37"/>
    <mergeCell ref="B36:M36"/>
    <mergeCell ref="D10:F11"/>
    <mergeCell ref="G10:I11"/>
    <mergeCell ref="J10:M11"/>
  </mergeCells>
  <printOptions horizontalCentered="1"/>
  <pageMargins left="0.32" right="0.56" top="1" bottom="1" header="0.5" footer="0.5"/>
  <pageSetup fitToHeight="1" fitToWidth="1" horizontalDpi="600" verticalDpi="600" orientation="landscape" scale="70" r:id="rId1"/>
  <headerFooter alignWithMargins="0">
    <oddFooter>&amp;C&amp;"Times New Roman,Regular"Exhibit N</oddFooter>
  </headerFooter>
</worksheet>
</file>

<file path=xl/worksheets/sheet3.xml><?xml version="1.0" encoding="utf-8"?>
<worksheet xmlns="http://schemas.openxmlformats.org/spreadsheetml/2006/main" xmlns:r="http://schemas.openxmlformats.org/officeDocument/2006/relationships">
  <sheetPr codeName="Sheet6">
    <pageSetUpPr fitToPage="1"/>
  </sheetPr>
  <dimension ref="A1:T32"/>
  <sheetViews>
    <sheetView zoomScale="75" zoomScaleNormal="75" workbookViewId="0" topLeftCell="A1">
      <selection activeCell="G22" sqref="G22"/>
    </sheetView>
  </sheetViews>
  <sheetFormatPr defaultColWidth="8.88671875" defaultRowHeight="15"/>
  <cols>
    <col min="1" max="1" width="17.88671875" style="46" customWidth="1"/>
    <col min="2" max="2" width="15.88671875" style="46" customWidth="1"/>
    <col min="3" max="3" width="4.6640625" style="46" customWidth="1"/>
    <col min="4" max="4" width="7.5546875" style="46" customWidth="1"/>
    <col min="5" max="5" width="4.6640625" style="46" customWidth="1"/>
    <col min="6" max="6" width="8.10546875" style="46" bestFit="1" customWidth="1"/>
    <col min="7" max="7" width="4.6640625" style="46" customWidth="1"/>
    <col min="8" max="8" width="7.4453125" style="46" customWidth="1"/>
    <col min="9" max="9" width="4.6640625" style="46" customWidth="1"/>
    <col min="10" max="10" width="7.21484375" style="46" customWidth="1"/>
    <col min="11" max="11" width="4.6640625" style="46" customWidth="1"/>
    <col min="12" max="12" width="7.21484375" style="46" customWidth="1"/>
    <col min="13" max="13" width="4.6640625" style="46" customWidth="1"/>
    <col min="14" max="14" width="7.88671875" style="46" customWidth="1"/>
    <col min="15" max="15" width="4.6640625" style="46" customWidth="1"/>
    <col min="16" max="16" width="7.21484375" style="46" customWidth="1"/>
    <col min="17" max="17" width="4.6640625" style="46" customWidth="1"/>
    <col min="18" max="18" width="7.88671875" style="46" customWidth="1"/>
    <col min="19" max="19" width="11.21484375" style="46" customWidth="1"/>
    <col min="20" max="20" width="1.1171875" style="672" customWidth="1"/>
    <col min="21" max="16384" width="7.21484375" style="46" customWidth="1"/>
  </cols>
  <sheetData>
    <row r="1" spans="1:20" ht="25.5">
      <c r="A1" s="873" t="s">
        <v>359</v>
      </c>
      <c r="B1" s="916"/>
      <c r="C1" s="916"/>
      <c r="D1" s="916"/>
      <c r="E1" s="916"/>
      <c r="F1" s="916"/>
      <c r="G1" s="916"/>
      <c r="H1" s="916"/>
      <c r="I1" s="916"/>
      <c r="J1" s="916"/>
      <c r="K1" s="916"/>
      <c r="L1" s="916"/>
      <c r="M1" s="916"/>
      <c r="N1" s="916"/>
      <c r="O1" s="916"/>
      <c r="P1" s="916"/>
      <c r="Q1" s="916"/>
      <c r="R1" s="916"/>
      <c r="S1" s="916"/>
      <c r="T1" s="671" t="s">
        <v>615</v>
      </c>
    </row>
    <row r="2" spans="1:20" ht="25.5">
      <c r="A2" s="761"/>
      <c r="B2" s="763"/>
      <c r="C2" s="763"/>
      <c r="D2" s="763"/>
      <c r="E2" s="763"/>
      <c r="F2" s="763"/>
      <c r="G2" s="763"/>
      <c r="H2" s="763"/>
      <c r="I2" s="763"/>
      <c r="J2" s="763"/>
      <c r="K2" s="763"/>
      <c r="L2" s="763"/>
      <c r="M2" s="763"/>
      <c r="N2" s="763"/>
      <c r="O2" s="763"/>
      <c r="P2" s="763"/>
      <c r="Q2" s="763"/>
      <c r="R2" s="763"/>
      <c r="S2" s="763"/>
      <c r="T2" s="671"/>
    </row>
    <row r="3" spans="1:20" ht="25.5">
      <c r="A3" s="763"/>
      <c r="B3" s="763"/>
      <c r="C3" s="763"/>
      <c r="D3" s="763"/>
      <c r="E3" s="763"/>
      <c r="F3" s="763"/>
      <c r="G3" s="763"/>
      <c r="H3" s="763"/>
      <c r="I3" s="763"/>
      <c r="J3" s="763"/>
      <c r="K3" s="763"/>
      <c r="L3" s="763"/>
      <c r="M3" s="763"/>
      <c r="N3" s="763"/>
      <c r="O3" s="763"/>
      <c r="P3" s="763"/>
      <c r="Q3" s="763"/>
      <c r="R3" s="763"/>
      <c r="S3" s="763"/>
      <c r="T3" s="671"/>
    </row>
    <row r="4" spans="1:20" ht="25.5">
      <c r="A4" s="917" t="s">
        <v>374</v>
      </c>
      <c r="B4" s="918"/>
      <c r="C4" s="918"/>
      <c r="D4" s="918"/>
      <c r="E4" s="918"/>
      <c r="F4" s="918"/>
      <c r="G4" s="918"/>
      <c r="H4" s="918"/>
      <c r="I4" s="918"/>
      <c r="J4" s="918"/>
      <c r="K4" s="918"/>
      <c r="L4" s="918"/>
      <c r="M4" s="918"/>
      <c r="N4" s="918"/>
      <c r="O4" s="918"/>
      <c r="P4" s="918"/>
      <c r="Q4" s="918"/>
      <c r="R4" s="918"/>
      <c r="S4" s="918"/>
      <c r="T4" s="671" t="s">
        <v>615</v>
      </c>
    </row>
    <row r="5" spans="1:20" ht="26.25">
      <c r="A5" s="919" t="s">
        <v>295</v>
      </c>
      <c r="B5" s="920"/>
      <c r="C5" s="920"/>
      <c r="D5" s="920"/>
      <c r="E5" s="920"/>
      <c r="F5" s="920"/>
      <c r="G5" s="920"/>
      <c r="H5" s="920"/>
      <c r="I5" s="920"/>
      <c r="J5" s="920"/>
      <c r="K5" s="920"/>
      <c r="L5" s="920"/>
      <c r="M5" s="920"/>
      <c r="N5" s="920"/>
      <c r="O5" s="920"/>
      <c r="P5" s="920"/>
      <c r="Q5" s="920"/>
      <c r="R5" s="920"/>
      <c r="S5" s="920"/>
      <c r="T5" s="671" t="s">
        <v>615</v>
      </c>
    </row>
    <row r="6" spans="1:20" ht="26.25">
      <c r="A6" s="919" t="s">
        <v>191</v>
      </c>
      <c r="B6" s="922"/>
      <c r="C6" s="922"/>
      <c r="D6" s="922"/>
      <c r="E6" s="922"/>
      <c r="F6" s="922"/>
      <c r="G6" s="922"/>
      <c r="H6" s="922"/>
      <c r="I6" s="922"/>
      <c r="J6" s="922"/>
      <c r="K6" s="922"/>
      <c r="L6" s="922"/>
      <c r="M6" s="922"/>
      <c r="N6" s="922"/>
      <c r="O6" s="922"/>
      <c r="P6" s="922"/>
      <c r="Q6" s="922"/>
      <c r="R6" s="922"/>
      <c r="S6" s="922"/>
      <c r="T6" s="671"/>
    </row>
    <row r="7" spans="1:20" ht="26.25">
      <c r="A7" s="921" t="s">
        <v>558</v>
      </c>
      <c r="B7" s="918"/>
      <c r="C7" s="918"/>
      <c r="D7" s="918"/>
      <c r="E7" s="918"/>
      <c r="F7" s="918"/>
      <c r="G7" s="918"/>
      <c r="H7" s="918"/>
      <c r="I7" s="918"/>
      <c r="J7" s="918"/>
      <c r="K7" s="918"/>
      <c r="L7" s="918"/>
      <c r="M7" s="918"/>
      <c r="N7" s="918"/>
      <c r="O7" s="918"/>
      <c r="P7" s="918"/>
      <c r="Q7" s="918"/>
      <c r="R7" s="918"/>
      <c r="S7" s="918"/>
      <c r="T7" s="671" t="s">
        <v>615</v>
      </c>
    </row>
    <row r="8" spans="1:20" ht="12.75">
      <c r="A8" s="261"/>
      <c r="B8" s="49"/>
      <c r="C8" s="49"/>
      <c r="D8" s="49"/>
      <c r="E8" s="49"/>
      <c r="F8" s="49"/>
      <c r="G8" s="49"/>
      <c r="H8" s="49"/>
      <c r="I8" s="49"/>
      <c r="J8" s="49"/>
      <c r="K8" s="49"/>
      <c r="L8" s="49"/>
      <c r="M8" s="49"/>
      <c r="N8" s="49"/>
      <c r="O8" s="49"/>
      <c r="P8" s="49"/>
      <c r="Q8" s="49"/>
      <c r="R8" s="49"/>
      <c r="S8" s="49"/>
      <c r="T8" s="671"/>
    </row>
    <row r="9" ht="12.75">
      <c r="T9" s="671"/>
    </row>
    <row r="10" spans="1:20" ht="15">
      <c r="A10" s="931" t="s">
        <v>535</v>
      </c>
      <c r="B10" s="929" t="s">
        <v>343</v>
      </c>
      <c r="C10" s="923" t="s">
        <v>490</v>
      </c>
      <c r="D10" s="924"/>
      <c r="E10" s="924"/>
      <c r="F10" s="925"/>
      <c r="G10" s="923" t="s">
        <v>491</v>
      </c>
      <c r="H10" s="924"/>
      <c r="I10" s="924"/>
      <c r="J10" s="925"/>
      <c r="K10" s="923" t="s">
        <v>492</v>
      </c>
      <c r="L10" s="924"/>
      <c r="M10" s="924"/>
      <c r="N10" s="925"/>
      <c r="O10" s="923" t="s">
        <v>493</v>
      </c>
      <c r="P10" s="924"/>
      <c r="Q10" s="924"/>
      <c r="R10" s="925"/>
      <c r="S10" s="929" t="s">
        <v>350</v>
      </c>
      <c r="T10" s="671" t="s">
        <v>615</v>
      </c>
    </row>
    <row r="11" spans="1:20" ht="12.75">
      <c r="A11" s="932"/>
      <c r="B11" s="930"/>
      <c r="C11" s="59" t="s">
        <v>586</v>
      </c>
      <c r="D11" s="59" t="s">
        <v>40</v>
      </c>
      <c r="E11" s="59" t="s">
        <v>426</v>
      </c>
      <c r="F11" s="60" t="s">
        <v>588</v>
      </c>
      <c r="G11" s="59" t="s">
        <v>586</v>
      </c>
      <c r="H11" s="59" t="s">
        <v>40</v>
      </c>
      <c r="I11" s="59" t="s">
        <v>426</v>
      </c>
      <c r="J11" s="60" t="s">
        <v>588</v>
      </c>
      <c r="K11" s="59" t="s">
        <v>586</v>
      </c>
      <c r="L11" s="59" t="s">
        <v>40</v>
      </c>
      <c r="M11" s="59" t="s">
        <v>426</v>
      </c>
      <c r="N11" s="60" t="s">
        <v>588</v>
      </c>
      <c r="O11" s="59" t="s">
        <v>586</v>
      </c>
      <c r="P11" s="59" t="s">
        <v>40</v>
      </c>
      <c r="Q11" s="59" t="s">
        <v>426</v>
      </c>
      <c r="R11" s="60" t="s">
        <v>588</v>
      </c>
      <c r="S11" s="930"/>
      <c r="T11" s="671" t="s">
        <v>615</v>
      </c>
    </row>
    <row r="12" spans="1:20" ht="15.75">
      <c r="A12" s="128" t="s">
        <v>580</v>
      </c>
      <c r="B12" s="129" t="s">
        <v>591</v>
      </c>
      <c r="C12" s="508">
        <v>9</v>
      </c>
      <c r="D12" s="509">
        <v>3</v>
      </c>
      <c r="E12" s="509">
        <v>9</v>
      </c>
      <c r="F12" s="749">
        <v>1453</v>
      </c>
      <c r="G12" s="508">
        <v>0</v>
      </c>
      <c r="H12" s="509">
        <v>0</v>
      </c>
      <c r="I12" s="509">
        <v>0</v>
      </c>
      <c r="J12" s="510">
        <v>0</v>
      </c>
      <c r="K12" s="508">
        <v>0</v>
      </c>
      <c r="L12" s="509">
        <v>0</v>
      </c>
      <c r="M12" s="509">
        <v>0</v>
      </c>
      <c r="N12" s="510">
        <v>0</v>
      </c>
      <c r="O12" s="508">
        <v>0</v>
      </c>
      <c r="P12" s="509">
        <v>0</v>
      </c>
      <c r="Q12" s="509">
        <v>0</v>
      </c>
      <c r="R12" s="510">
        <v>0</v>
      </c>
      <c r="S12" s="748">
        <f>+F12+J12+N12+R12</f>
        <v>1453</v>
      </c>
      <c r="T12" s="671" t="s">
        <v>615</v>
      </c>
    </row>
    <row r="13" spans="1:20" ht="15.75">
      <c r="A13" s="128" t="s">
        <v>581</v>
      </c>
      <c r="B13" s="129" t="s">
        <v>179</v>
      </c>
      <c r="C13" s="508">
        <v>44</v>
      </c>
      <c r="D13" s="509">
        <v>19</v>
      </c>
      <c r="E13" s="509">
        <v>44</v>
      </c>
      <c r="F13" s="749">
        <v>3589</v>
      </c>
      <c r="G13" s="508">
        <v>0</v>
      </c>
      <c r="H13" s="509">
        <v>0</v>
      </c>
      <c r="I13" s="509">
        <v>0</v>
      </c>
      <c r="J13" s="510">
        <v>0</v>
      </c>
      <c r="K13" s="508">
        <v>0</v>
      </c>
      <c r="L13" s="509">
        <v>0</v>
      </c>
      <c r="M13" s="509">
        <v>0</v>
      </c>
      <c r="N13" s="510">
        <v>0</v>
      </c>
      <c r="O13" s="508">
        <v>0</v>
      </c>
      <c r="P13" s="509">
        <v>0</v>
      </c>
      <c r="Q13" s="509">
        <v>0</v>
      </c>
      <c r="R13" s="510">
        <v>0</v>
      </c>
      <c r="S13" s="748">
        <f>+F13+J13+N13+R13</f>
        <v>3589</v>
      </c>
      <c r="T13" s="671" t="s">
        <v>615</v>
      </c>
    </row>
    <row r="14" spans="1:20" ht="12.75">
      <c r="A14" s="76" t="s">
        <v>575</v>
      </c>
      <c r="B14" s="53"/>
      <c r="C14" s="511">
        <f aca="true" t="shared" si="0" ref="C14:S14">SUM(C12:C13)</f>
        <v>53</v>
      </c>
      <c r="D14" s="512">
        <f t="shared" si="0"/>
        <v>22</v>
      </c>
      <c r="E14" s="512">
        <f t="shared" si="0"/>
        <v>53</v>
      </c>
      <c r="F14" s="69">
        <f t="shared" si="0"/>
        <v>5042</v>
      </c>
      <c r="G14" s="511">
        <f t="shared" si="0"/>
        <v>0</v>
      </c>
      <c r="H14" s="512">
        <f t="shared" si="0"/>
        <v>0</v>
      </c>
      <c r="I14" s="512">
        <f t="shared" si="0"/>
        <v>0</v>
      </c>
      <c r="J14" s="69">
        <f t="shared" si="0"/>
        <v>0</v>
      </c>
      <c r="K14" s="511">
        <f t="shared" si="0"/>
        <v>0</v>
      </c>
      <c r="L14" s="512">
        <f t="shared" si="0"/>
        <v>0</v>
      </c>
      <c r="M14" s="512">
        <f t="shared" si="0"/>
        <v>0</v>
      </c>
      <c r="N14" s="69">
        <f t="shared" si="0"/>
        <v>0</v>
      </c>
      <c r="O14" s="511">
        <f t="shared" si="0"/>
        <v>0</v>
      </c>
      <c r="P14" s="512">
        <f t="shared" si="0"/>
        <v>0</v>
      </c>
      <c r="Q14" s="512">
        <f t="shared" si="0"/>
        <v>0</v>
      </c>
      <c r="R14" s="69">
        <f t="shared" si="0"/>
        <v>0</v>
      </c>
      <c r="S14" s="70">
        <f t="shared" si="0"/>
        <v>5042</v>
      </c>
      <c r="T14" s="671" t="s">
        <v>615</v>
      </c>
    </row>
    <row r="15" spans="1:20" ht="15" customHeight="1">
      <c r="A15" s="71"/>
      <c r="B15" s="64"/>
      <c r="C15" s="71"/>
      <c r="D15" s="65"/>
      <c r="E15" s="65"/>
      <c r="F15" s="72"/>
      <c r="G15" s="65"/>
      <c r="H15" s="65"/>
      <c r="I15" s="65"/>
      <c r="J15" s="65"/>
      <c r="K15" s="71"/>
      <c r="L15" s="65"/>
      <c r="M15" s="65"/>
      <c r="N15" s="72"/>
      <c r="O15" s="71"/>
      <c r="P15" s="65"/>
      <c r="Q15" s="65"/>
      <c r="R15" s="72"/>
      <c r="S15" s="72"/>
      <c r="T15" s="671"/>
    </row>
    <row r="16" spans="1:20" ht="15" customHeight="1" hidden="1">
      <c r="A16" s="73"/>
      <c r="B16" s="73"/>
      <c r="C16" s="73"/>
      <c r="D16" s="73"/>
      <c r="E16" s="73"/>
      <c r="F16" s="73"/>
      <c r="G16" s="73"/>
      <c r="H16" s="73"/>
      <c r="I16" s="73"/>
      <c r="J16" s="73"/>
      <c r="K16" s="73"/>
      <c r="L16" s="73"/>
      <c r="M16" s="73"/>
      <c r="N16" s="73"/>
      <c r="O16" s="73"/>
      <c r="P16" s="73"/>
      <c r="Q16" s="73"/>
      <c r="R16" s="73"/>
      <c r="S16" s="73"/>
      <c r="T16" s="671" t="s">
        <v>615</v>
      </c>
    </row>
    <row r="17" spans="1:20" ht="15" customHeight="1" hidden="1">
      <c r="A17" s="290" t="s">
        <v>571</v>
      </c>
      <c r="B17" s="53" t="s">
        <v>54</v>
      </c>
      <c r="C17" s="54" t="s">
        <v>490</v>
      </c>
      <c r="D17" s="55"/>
      <c r="E17" s="55"/>
      <c r="F17" s="56"/>
      <c r="G17" s="54" t="s">
        <v>491</v>
      </c>
      <c r="H17" s="55"/>
      <c r="I17" s="55"/>
      <c r="J17" s="56"/>
      <c r="K17" s="54" t="s">
        <v>492</v>
      </c>
      <c r="L17" s="55"/>
      <c r="M17" s="55"/>
      <c r="N17" s="56"/>
      <c r="O17" s="54" t="s">
        <v>492</v>
      </c>
      <c r="P17" s="55"/>
      <c r="Q17" s="55"/>
      <c r="R17" s="56"/>
      <c r="S17" s="57" t="s">
        <v>427</v>
      </c>
      <c r="T17" s="671" t="s">
        <v>615</v>
      </c>
    </row>
    <row r="18" spans="1:20" ht="15" customHeight="1" hidden="1">
      <c r="A18" s="48"/>
      <c r="B18" s="58" t="s">
        <v>55</v>
      </c>
      <c r="C18" s="59" t="s">
        <v>586</v>
      </c>
      <c r="D18" s="59" t="s">
        <v>40</v>
      </c>
      <c r="E18" s="59" t="s">
        <v>426</v>
      </c>
      <c r="F18" s="60" t="s">
        <v>588</v>
      </c>
      <c r="G18" s="59" t="s">
        <v>586</v>
      </c>
      <c r="H18" s="59" t="s">
        <v>40</v>
      </c>
      <c r="I18" s="59" t="s">
        <v>426</v>
      </c>
      <c r="J18" s="60" t="s">
        <v>588</v>
      </c>
      <c r="K18" s="59" t="s">
        <v>586</v>
      </c>
      <c r="L18" s="59" t="s">
        <v>40</v>
      </c>
      <c r="M18" s="59" t="s">
        <v>426</v>
      </c>
      <c r="N18" s="60" t="s">
        <v>588</v>
      </c>
      <c r="O18" s="59" t="s">
        <v>586</v>
      </c>
      <c r="P18" s="59" t="s">
        <v>40</v>
      </c>
      <c r="Q18" s="59" t="s">
        <v>426</v>
      </c>
      <c r="R18" s="60" t="s">
        <v>588</v>
      </c>
      <c r="S18" s="60" t="s">
        <v>599</v>
      </c>
      <c r="T18" s="671" t="s">
        <v>615</v>
      </c>
    </row>
    <row r="19" spans="1:20" ht="15" customHeight="1" hidden="1">
      <c r="A19" s="61"/>
      <c r="B19" s="61"/>
      <c r="C19" s="62"/>
      <c r="D19" s="62"/>
      <c r="E19" s="62"/>
      <c r="F19" s="63"/>
      <c r="G19" s="62"/>
      <c r="H19" s="62"/>
      <c r="I19" s="62"/>
      <c r="J19" s="63"/>
      <c r="K19" s="62"/>
      <c r="L19" s="62"/>
      <c r="M19" s="62"/>
      <c r="N19" s="63"/>
      <c r="O19" s="62"/>
      <c r="P19" s="62"/>
      <c r="Q19" s="62"/>
      <c r="R19" s="63"/>
      <c r="S19" s="63"/>
      <c r="T19" s="671" t="s">
        <v>615</v>
      </c>
    </row>
    <row r="20" spans="1:20" ht="15" customHeight="1" hidden="1">
      <c r="A20" s="128" t="s">
        <v>42</v>
      </c>
      <c r="B20" s="129"/>
      <c r="C20" s="130"/>
      <c r="D20" s="130"/>
      <c r="E20" s="130"/>
      <c r="F20" s="299"/>
      <c r="G20" s="130"/>
      <c r="H20" s="130"/>
      <c r="I20" s="130"/>
      <c r="J20" s="295"/>
      <c r="K20" s="130"/>
      <c r="L20" s="130"/>
      <c r="M20" s="130"/>
      <c r="N20" s="295"/>
      <c r="O20" s="130"/>
      <c r="P20" s="130"/>
      <c r="Q20" s="130"/>
      <c r="R20" s="295"/>
      <c r="S20" s="297">
        <f>SUM(F20,J20,N20)</f>
        <v>0</v>
      </c>
      <c r="T20" s="671" t="s">
        <v>615</v>
      </c>
    </row>
    <row r="21" spans="1:20" ht="15" customHeight="1" hidden="1">
      <c r="A21" s="128" t="s">
        <v>43</v>
      </c>
      <c r="B21" s="129"/>
      <c r="C21" s="130"/>
      <c r="D21" s="130"/>
      <c r="E21" s="130"/>
      <c r="F21" s="299"/>
      <c r="G21" s="130"/>
      <c r="H21" s="130"/>
      <c r="I21" s="130"/>
      <c r="J21" s="295"/>
      <c r="K21" s="130"/>
      <c r="L21" s="130"/>
      <c r="M21" s="130"/>
      <c r="N21" s="295"/>
      <c r="O21" s="130"/>
      <c r="P21" s="130"/>
      <c r="Q21" s="130"/>
      <c r="R21" s="295"/>
      <c r="S21" s="297">
        <f>SUM(F21,J21,N21)</f>
        <v>0</v>
      </c>
      <c r="T21" s="671" t="s">
        <v>615</v>
      </c>
    </row>
    <row r="22" spans="1:20" ht="15" customHeight="1" hidden="1">
      <c r="A22" s="128" t="s">
        <v>44</v>
      </c>
      <c r="B22" s="129"/>
      <c r="C22" s="130"/>
      <c r="D22" s="130"/>
      <c r="E22" s="130"/>
      <c r="F22" s="299"/>
      <c r="G22" s="130"/>
      <c r="H22" s="130"/>
      <c r="I22" s="130"/>
      <c r="J22" s="295"/>
      <c r="K22" s="130"/>
      <c r="L22" s="130"/>
      <c r="M22" s="130"/>
      <c r="N22" s="295"/>
      <c r="O22" s="130"/>
      <c r="P22" s="130"/>
      <c r="Q22" s="130"/>
      <c r="R22" s="295"/>
      <c r="S22" s="297">
        <f>SUM(F22,J22,N22)</f>
        <v>0</v>
      </c>
      <c r="T22" s="671" t="s">
        <v>615</v>
      </c>
    </row>
    <row r="23" spans="1:20" ht="15" customHeight="1" hidden="1">
      <c r="A23" s="128" t="s">
        <v>45</v>
      </c>
      <c r="B23" s="129"/>
      <c r="C23" s="130"/>
      <c r="D23" s="130"/>
      <c r="E23" s="130"/>
      <c r="F23" s="299"/>
      <c r="G23" s="130"/>
      <c r="H23" s="130"/>
      <c r="I23" s="130"/>
      <c r="J23" s="295"/>
      <c r="K23" s="130"/>
      <c r="L23" s="130"/>
      <c r="M23" s="130"/>
      <c r="N23" s="295"/>
      <c r="O23" s="130"/>
      <c r="P23" s="130"/>
      <c r="Q23" s="130"/>
      <c r="R23" s="295"/>
      <c r="S23" s="297">
        <f>SUM(F23,J23,N23)</f>
        <v>0</v>
      </c>
      <c r="T23" s="671" t="s">
        <v>615</v>
      </c>
    </row>
    <row r="24" spans="1:20" ht="15" customHeight="1" hidden="1">
      <c r="A24" s="131" t="s">
        <v>46</v>
      </c>
      <c r="B24" s="132"/>
      <c r="C24" s="133"/>
      <c r="D24" s="133"/>
      <c r="E24" s="133"/>
      <c r="F24" s="300"/>
      <c r="G24" s="133"/>
      <c r="H24" s="133"/>
      <c r="I24" s="133"/>
      <c r="J24" s="296"/>
      <c r="K24" s="133"/>
      <c r="L24" s="133"/>
      <c r="M24" s="133"/>
      <c r="N24" s="296"/>
      <c r="O24" s="133"/>
      <c r="P24" s="133"/>
      <c r="Q24" s="133"/>
      <c r="R24" s="296"/>
      <c r="S24" s="298">
        <f>SUM(F24,J24,N24)</f>
        <v>0</v>
      </c>
      <c r="T24" s="671" t="s">
        <v>615</v>
      </c>
    </row>
    <row r="25" spans="1:20" ht="15" customHeight="1" hidden="1">
      <c r="A25" s="294" t="s">
        <v>47</v>
      </c>
      <c r="B25" s="66"/>
      <c r="C25" s="67">
        <f aca="true" t="shared" si="1" ref="C25:S25">SUM(C20:C24)</f>
        <v>0</v>
      </c>
      <c r="D25" s="68">
        <f t="shared" si="1"/>
        <v>0</v>
      </c>
      <c r="E25" s="68">
        <f t="shared" si="1"/>
        <v>0</v>
      </c>
      <c r="F25" s="302">
        <f t="shared" si="1"/>
        <v>0</v>
      </c>
      <c r="G25" s="67">
        <f t="shared" si="1"/>
        <v>0</v>
      </c>
      <c r="H25" s="68">
        <f t="shared" si="1"/>
        <v>0</v>
      </c>
      <c r="I25" s="68">
        <f t="shared" si="1"/>
        <v>0</v>
      </c>
      <c r="J25" s="69">
        <f t="shared" si="1"/>
        <v>0</v>
      </c>
      <c r="K25" s="67">
        <f t="shared" si="1"/>
        <v>0</v>
      </c>
      <c r="L25" s="68">
        <f t="shared" si="1"/>
        <v>0</v>
      </c>
      <c r="M25" s="68">
        <f t="shared" si="1"/>
        <v>0</v>
      </c>
      <c r="N25" s="69">
        <f t="shared" si="1"/>
        <v>0</v>
      </c>
      <c r="O25" s="67">
        <f>SUM(O20:O24)</f>
        <v>0</v>
      </c>
      <c r="P25" s="68">
        <f>SUM(P20:P24)</f>
        <v>0</v>
      </c>
      <c r="Q25" s="68">
        <f>SUM(Q20:Q24)</f>
        <v>0</v>
      </c>
      <c r="R25" s="69">
        <f>SUM(R20:R24)</f>
        <v>0</v>
      </c>
      <c r="S25" s="301">
        <f t="shared" si="1"/>
        <v>0</v>
      </c>
      <c r="T25" s="671" t="s">
        <v>615</v>
      </c>
    </row>
    <row r="26" spans="1:20" ht="15" customHeight="1" hidden="1">
      <c r="A26" s="64"/>
      <c r="B26" s="65"/>
      <c r="C26" s="71"/>
      <c r="D26" s="65"/>
      <c r="E26" s="65"/>
      <c r="F26" s="72"/>
      <c r="G26" s="65"/>
      <c r="H26" s="65"/>
      <c r="I26" s="65"/>
      <c r="J26" s="65"/>
      <c r="K26" s="71"/>
      <c r="L26" s="65"/>
      <c r="M26" s="65"/>
      <c r="N26" s="72"/>
      <c r="O26" s="71"/>
      <c r="P26" s="65"/>
      <c r="Q26" s="65"/>
      <c r="R26" s="72"/>
      <c r="S26" s="72"/>
      <c r="T26" s="671" t="s">
        <v>615</v>
      </c>
    </row>
    <row r="27" spans="1:20" ht="15" customHeight="1" hidden="1">
      <c r="A27" s="291" t="s">
        <v>257</v>
      </c>
      <c r="B27" s="63"/>
      <c r="C27" s="74">
        <f aca="true" t="shared" si="2" ref="C27:S27">C25+C14</f>
        <v>53</v>
      </c>
      <c r="D27" s="74">
        <f t="shared" si="2"/>
        <v>22</v>
      </c>
      <c r="E27" s="74">
        <f t="shared" si="2"/>
        <v>53</v>
      </c>
      <c r="F27" s="75">
        <f t="shared" si="2"/>
        <v>5042</v>
      </c>
      <c r="G27" s="74">
        <f t="shared" si="2"/>
        <v>0</v>
      </c>
      <c r="H27" s="74">
        <f t="shared" si="2"/>
        <v>0</v>
      </c>
      <c r="I27" s="74">
        <f t="shared" si="2"/>
        <v>0</v>
      </c>
      <c r="J27" s="75">
        <f t="shared" si="2"/>
        <v>0</v>
      </c>
      <c r="K27" s="74">
        <f t="shared" si="2"/>
        <v>0</v>
      </c>
      <c r="L27" s="74">
        <f t="shared" si="2"/>
        <v>0</v>
      </c>
      <c r="M27" s="74">
        <f t="shared" si="2"/>
        <v>0</v>
      </c>
      <c r="N27" s="75">
        <f t="shared" si="2"/>
        <v>0</v>
      </c>
      <c r="O27" s="74">
        <f>O25+O14</f>
        <v>0</v>
      </c>
      <c r="P27" s="74">
        <f>P25+P14</f>
        <v>0</v>
      </c>
      <c r="Q27" s="74">
        <f>Q25+Q14</f>
        <v>0</v>
      </c>
      <c r="R27" s="75">
        <f>R25+R14</f>
        <v>0</v>
      </c>
      <c r="S27" s="75">
        <f t="shared" si="2"/>
        <v>5042</v>
      </c>
      <c r="T27" s="671" t="s">
        <v>615</v>
      </c>
    </row>
    <row r="28" spans="1:20" ht="15" customHeight="1" hidden="1">
      <c r="A28" s="293" t="s">
        <v>572</v>
      </c>
      <c r="B28" s="48"/>
      <c r="C28" s="47"/>
      <c r="D28" s="47"/>
      <c r="E28" s="47"/>
      <c r="F28" s="48"/>
      <c r="G28" s="47"/>
      <c r="H28" s="47"/>
      <c r="I28" s="47"/>
      <c r="J28" s="48"/>
      <c r="K28" s="47"/>
      <c r="L28" s="47"/>
      <c r="M28" s="47"/>
      <c r="N28" s="48"/>
      <c r="O28" s="47"/>
      <c r="P28" s="47"/>
      <c r="Q28" s="47"/>
      <c r="R28" s="48"/>
      <c r="S28" s="48"/>
      <c r="T28" s="671" t="s">
        <v>615</v>
      </c>
    </row>
    <row r="29" spans="1:20" ht="15" customHeight="1" hidden="1">
      <c r="A29" s="292"/>
      <c r="B29" s="192"/>
      <c r="C29" s="192"/>
      <c r="D29" s="192"/>
      <c r="E29" s="192"/>
      <c r="F29" s="192"/>
      <c r="G29" s="192"/>
      <c r="H29" s="192"/>
      <c r="I29" s="192"/>
      <c r="J29" s="192"/>
      <c r="K29" s="192"/>
      <c r="L29" s="192"/>
      <c r="M29" s="192"/>
      <c r="N29" s="192"/>
      <c r="O29" s="192"/>
      <c r="P29" s="192"/>
      <c r="Q29" s="192"/>
      <c r="R29" s="192"/>
      <c r="S29" s="192"/>
      <c r="T29" s="671" t="s">
        <v>615</v>
      </c>
    </row>
    <row r="30" spans="1:20" ht="11.25" customHeight="1" hidden="1">
      <c r="A30" s="48"/>
      <c r="B30" s="192"/>
      <c r="C30" s="192"/>
      <c r="D30" s="192"/>
      <c r="E30" s="192"/>
      <c r="F30" s="192"/>
      <c r="G30" s="192"/>
      <c r="H30" s="192"/>
      <c r="I30" s="192"/>
      <c r="J30" s="192"/>
      <c r="K30" s="192"/>
      <c r="L30" s="192"/>
      <c r="M30" s="192"/>
      <c r="N30" s="192"/>
      <c r="O30" s="192"/>
      <c r="P30" s="192"/>
      <c r="Q30" s="192"/>
      <c r="R30" s="192"/>
      <c r="S30" s="192"/>
      <c r="T30" s="671" t="s">
        <v>615</v>
      </c>
    </row>
    <row r="31" spans="1:20" ht="15">
      <c r="A31" s="926" t="s">
        <v>346</v>
      </c>
      <c r="B31" s="927"/>
      <c r="C31" s="927"/>
      <c r="D31" s="927"/>
      <c r="E31" s="927"/>
      <c r="F31" s="927"/>
      <c r="G31" s="927"/>
      <c r="H31" s="927"/>
      <c r="I31" s="927"/>
      <c r="J31" s="927"/>
      <c r="K31" s="927"/>
      <c r="L31" s="927"/>
      <c r="M31" s="927"/>
      <c r="N31" s="927"/>
      <c r="O31" s="927"/>
      <c r="P31" s="927"/>
      <c r="Q31" s="927"/>
      <c r="R31" s="927"/>
      <c r="S31" s="928"/>
      <c r="T31" s="671"/>
    </row>
    <row r="32" spans="1:20" ht="18" customHeight="1">
      <c r="A32" s="262"/>
      <c r="B32" s="192"/>
      <c r="C32" s="192"/>
      <c r="D32" s="192"/>
      <c r="E32" s="192"/>
      <c r="F32" s="192"/>
      <c r="G32" s="192"/>
      <c r="H32" s="192"/>
      <c r="I32" s="192"/>
      <c r="J32" s="192"/>
      <c r="K32" s="192"/>
      <c r="L32" s="192"/>
      <c r="M32" s="192"/>
      <c r="N32" s="192"/>
      <c r="O32" s="192"/>
      <c r="P32" s="192"/>
      <c r="Q32" s="192"/>
      <c r="R32" s="192"/>
      <c r="S32" s="192"/>
      <c r="T32" s="671"/>
    </row>
  </sheetData>
  <mergeCells count="13">
    <mergeCell ref="K10:N10"/>
    <mergeCell ref="A31:S31"/>
    <mergeCell ref="S10:S11"/>
    <mergeCell ref="O10:R10"/>
    <mergeCell ref="A10:A11"/>
    <mergeCell ref="C10:F10"/>
    <mergeCell ref="B10:B11"/>
    <mergeCell ref="G10:J10"/>
    <mergeCell ref="A1:S1"/>
    <mergeCell ref="A4:S4"/>
    <mergeCell ref="A5:S5"/>
    <mergeCell ref="A7:S7"/>
    <mergeCell ref="A6:S6"/>
  </mergeCells>
  <printOptions horizontalCentered="1"/>
  <pageMargins left="0.75" right="0.75" top="0.75" bottom="1" header="0.5" footer="0.5"/>
  <pageSetup fitToHeight="1" fitToWidth="1" horizontalDpi="600" verticalDpi="600" orientation="landscape" scale="71"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pageSetUpPr fitToPage="1"/>
  </sheetPr>
  <dimension ref="A1:T90"/>
  <sheetViews>
    <sheetView zoomScale="75" zoomScaleNormal="75" zoomScaleSheetLayoutView="50" workbookViewId="0" topLeftCell="A1">
      <selection activeCell="G22" sqref="G22"/>
    </sheetView>
  </sheetViews>
  <sheetFormatPr defaultColWidth="8.88671875" defaultRowHeight="15"/>
  <cols>
    <col min="1" max="1" width="49.5546875" style="77" customWidth="1"/>
    <col min="2" max="2" width="1.2265625" style="77" customWidth="1"/>
    <col min="3" max="3" width="10.77734375" style="77" customWidth="1"/>
    <col min="4" max="4" width="10.99609375" style="77" customWidth="1"/>
    <col min="5" max="5" width="1.2265625" style="77" customWidth="1"/>
    <col min="6" max="7" width="11.21484375" style="77" customWidth="1"/>
    <col min="8" max="8" width="1.2265625" style="77" customWidth="1"/>
    <col min="9" max="9" width="7.21484375" style="77" customWidth="1"/>
    <col min="10" max="10" width="11.6640625" style="77" bestFit="1" customWidth="1"/>
    <col min="11" max="11" width="6.77734375" style="77" customWidth="1"/>
    <col min="12" max="12" width="11.6640625" style="77" bestFit="1" customWidth="1"/>
    <col min="13" max="13" width="6.77734375" style="77" customWidth="1"/>
    <col min="14" max="14" width="7.21484375" style="77" customWidth="1"/>
    <col min="15" max="15" width="6.3359375" style="77" customWidth="1"/>
    <col min="16" max="16" width="16.3359375" style="77" bestFit="1" customWidth="1"/>
    <col min="17" max="17" width="1.88671875" style="77" customWidth="1"/>
    <col min="18" max="16384" width="7.21484375" style="77" customWidth="1"/>
  </cols>
  <sheetData>
    <row r="1" spans="1:19" ht="26.25">
      <c r="A1" s="938" t="s">
        <v>358</v>
      </c>
      <c r="B1" s="939"/>
      <c r="C1" s="939"/>
      <c r="D1" s="939"/>
      <c r="E1" s="939"/>
      <c r="F1" s="939"/>
      <c r="G1" s="939"/>
      <c r="H1" s="939"/>
      <c r="I1" s="939"/>
      <c r="J1" s="939"/>
      <c r="K1" s="939"/>
      <c r="L1" s="939"/>
      <c r="M1" s="939"/>
      <c r="N1" s="939"/>
      <c r="O1" s="939"/>
      <c r="P1" s="940"/>
      <c r="Q1" s="711" t="s">
        <v>615</v>
      </c>
      <c r="R1" s="707"/>
      <c r="S1" s="707"/>
    </row>
    <row r="2" spans="1:19" ht="26.25">
      <c r="A2" s="765"/>
      <c r="B2" s="771"/>
      <c r="C2" s="771"/>
      <c r="D2" s="771"/>
      <c r="E2" s="771"/>
      <c r="F2" s="771"/>
      <c r="G2" s="771"/>
      <c r="H2" s="771"/>
      <c r="I2" s="771"/>
      <c r="J2" s="771"/>
      <c r="K2" s="771"/>
      <c r="L2" s="771"/>
      <c r="M2" s="771"/>
      <c r="N2" s="771"/>
      <c r="O2" s="771"/>
      <c r="P2" s="771"/>
      <c r="Q2" s="711"/>
      <c r="R2" s="707"/>
      <c r="S2" s="707"/>
    </row>
    <row r="3" spans="1:19" ht="26.25">
      <c r="A3" s="765"/>
      <c r="B3" s="771"/>
      <c r="C3" s="771"/>
      <c r="D3" s="771"/>
      <c r="E3" s="771"/>
      <c r="F3" s="771"/>
      <c r="G3" s="771"/>
      <c r="H3" s="771"/>
      <c r="I3" s="771"/>
      <c r="J3" s="771"/>
      <c r="K3" s="771"/>
      <c r="L3" s="771"/>
      <c r="M3" s="771"/>
      <c r="N3" s="771"/>
      <c r="O3" s="771"/>
      <c r="P3" s="771"/>
      <c r="Q3" s="711"/>
      <c r="R3" s="707"/>
      <c r="S3" s="707"/>
    </row>
    <row r="4" spans="1:20" ht="18.75" customHeight="1">
      <c r="A4" s="766"/>
      <c r="B4" s="767"/>
      <c r="C4" s="767"/>
      <c r="D4" s="767"/>
      <c r="E4" s="767"/>
      <c r="F4" s="767"/>
      <c r="G4" s="767"/>
      <c r="H4" s="767"/>
      <c r="I4" s="767"/>
      <c r="J4" s="767"/>
      <c r="K4" s="767"/>
      <c r="L4" s="767"/>
      <c r="M4" s="767"/>
      <c r="N4" s="767"/>
      <c r="O4" s="767"/>
      <c r="P4" s="767"/>
      <c r="Q4" s="711" t="s">
        <v>615</v>
      </c>
      <c r="T4" s="711"/>
    </row>
    <row r="5" spans="1:20" ht="26.25">
      <c r="A5" s="941" t="s">
        <v>41</v>
      </c>
      <c r="B5" s="883"/>
      <c r="C5" s="883"/>
      <c r="D5" s="883"/>
      <c r="E5" s="883"/>
      <c r="F5" s="883"/>
      <c r="G5" s="883"/>
      <c r="H5" s="883"/>
      <c r="I5" s="883"/>
      <c r="J5" s="883"/>
      <c r="K5" s="883"/>
      <c r="L5" s="883"/>
      <c r="M5" s="883"/>
      <c r="N5" s="883"/>
      <c r="O5" s="883"/>
      <c r="P5" s="942"/>
      <c r="Q5" s="711" t="s">
        <v>615</v>
      </c>
      <c r="R5" s="708"/>
      <c r="S5" s="708"/>
      <c r="T5" s="711"/>
    </row>
    <row r="6" spans="1:20" ht="25.5">
      <c r="A6" s="941" t="s">
        <v>295</v>
      </c>
      <c r="B6" s="918"/>
      <c r="C6" s="918"/>
      <c r="D6" s="918"/>
      <c r="E6" s="918"/>
      <c r="F6" s="918"/>
      <c r="G6" s="918"/>
      <c r="H6" s="918"/>
      <c r="I6" s="918"/>
      <c r="J6" s="918"/>
      <c r="K6" s="918"/>
      <c r="L6" s="918"/>
      <c r="M6" s="918"/>
      <c r="N6" s="918"/>
      <c r="O6" s="918"/>
      <c r="P6" s="918"/>
      <c r="Q6" s="711"/>
      <c r="R6" s="708"/>
      <c r="S6" s="708"/>
      <c r="T6" s="711"/>
    </row>
    <row r="7" spans="1:19" ht="26.25">
      <c r="A7" s="943" t="s">
        <v>192</v>
      </c>
      <c r="B7" s="883"/>
      <c r="C7" s="883"/>
      <c r="D7" s="883"/>
      <c r="E7" s="883"/>
      <c r="F7" s="883"/>
      <c r="G7" s="883"/>
      <c r="H7" s="883"/>
      <c r="I7" s="883"/>
      <c r="J7" s="883"/>
      <c r="K7" s="883"/>
      <c r="L7" s="883"/>
      <c r="M7" s="883"/>
      <c r="N7" s="883"/>
      <c r="O7" s="883"/>
      <c r="P7" s="883"/>
      <c r="Q7" s="711" t="s">
        <v>615</v>
      </c>
      <c r="R7" s="709"/>
      <c r="S7" s="709"/>
    </row>
    <row r="8" spans="1:19" ht="26.25">
      <c r="A8" s="803"/>
      <c r="B8" s="802"/>
      <c r="C8" s="802"/>
      <c r="D8" s="802"/>
      <c r="E8" s="802"/>
      <c r="F8" s="806" t="s">
        <v>9</v>
      </c>
      <c r="G8" s="802"/>
      <c r="H8" s="802"/>
      <c r="I8" s="802"/>
      <c r="J8" s="802"/>
      <c r="K8" s="802"/>
      <c r="L8" s="802"/>
      <c r="M8" s="802"/>
      <c r="N8" s="802"/>
      <c r="O8" s="802"/>
      <c r="P8" s="802"/>
      <c r="Q8" s="711"/>
      <c r="R8" s="709"/>
      <c r="S8" s="709"/>
    </row>
    <row r="9" spans="1:20" ht="26.25">
      <c r="A9" s="944" t="s">
        <v>558</v>
      </c>
      <c r="B9" s="883"/>
      <c r="C9" s="883"/>
      <c r="D9" s="883"/>
      <c r="E9" s="883"/>
      <c r="F9" s="883"/>
      <c r="G9" s="883"/>
      <c r="H9" s="883"/>
      <c r="I9" s="883"/>
      <c r="J9" s="883"/>
      <c r="K9" s="883"/>
      <c r="L9" s="883"/>
      <c r="M9" s="883"/>
      <c r="N9" s="883"/>
      <c r="O9" s="883"/>
      <c r="P9" s="942"/>
      <c r="Q9" s="711" t="s">
        <v>615</v>
      </c>
      <c r="R9" s="708"/>
      <c r="S9" s="708"/>
      <c r="T9" s="711"/>
    </row>
    <row r="10" spans="17:20" ht="12.75">
      <c r="Q10" s="711" t="s">
        <v>615</v>
      </c>
      <c r="T10" s="711"/>
    </row>
    <row r="11" spans="17:20" ht="13.5" thickBot="1">
      <c r="Q11" s="711" t="s">
        <v>615</v>
      </c>
      <c r="T11" s="711"/>
    </row>
    <row r="12" spans="1:20" ht="37.5" customHeight="1">
      <c r="A12" s="313"/>
      <c r="C12" s="947" t="str">
        <f>+'B. Summary of Requirements '!H60</f>
        <v>2007 Operating Level</v>
      </c>
      <c r="D12" s="946"/>
      <c r="E12" s="485"/>
      <c r="F12" s="947" t="str">
        <f>+'B. Summary of Requirements '!K60</f>
        <v>2008 Operating Level</v>
      </c>
      <c r="G12" s="946"/>
      <c r="H12" s="485"/>
      <c r="I12" s="945" t="str">
        <f>+'B. Summary of Requirements '!Q60</f>
        <v>2009 Current Services</v>
      </c>
      <c r="J12" s="946"/>
      <c r="K12" s="949">
        <v>2009</v>
      </c>
      <c r="L12" s="950"/>
      <c r="M12" s="950"/>
      <c r="N12" s="951"/>
      <c r="O12" s="945" t="str">
        <f>+'B. Summary of Requirements '!AA60</f>
        <v>2009 Operating Level</v>
      </c>
      <c r="P12" s="946"/>
      <c r="Q12" s="711" t="s">
        <v>615</v>
      </c>
      <c r="R12" s="333"/>
      <c r="S12" s="334"/>
      <c r="T12" s="711"/>
    </row>
    <row r="13" spans="3:20" ht="14.25" customHeight="1">
      <c r="C13" s="894"/>
      <c r="D13" s="948"/>
      <c r="E13" s="485"/>
      <c r="F13" s="897"/>
      <c r="G13" s="900"/>
      <c r="H13" s="485"/>
      <c r="I13" s="897"/>
      <c r="J13" s="900"/>
      <c r="K13" s="954" t="s">
        <v>594</v>
      </c>
      <c r="L13" s="955"/>
      <c r="M13" s="952" t="s">
        <v>600</v>
      </c>
      <c r="N13" s="953"/>
      <c r="O13" s="897"/>
      <c r="P13" s="900"/>
      <c r="Q13" s="711" t="s">
        <v>615</v>
      </c>
      <c r="R13" s="334"/>
      <c r="S13" s="334"/>
      <c r="T13" s="711"/>
    </row>
    <row r="14" spans="1:20" ht="12.75" hidden="1">
      <c r="A14" s="933" t="s">
        <v>520</v>
      </c>
      <c r="C14" s="211"/>
      <c r="D14" s="212"/>
      <c r="E14" s="206"/>
      <c r="F14" s="211"/>
      <c r="G14" s="212"/>
      <c r="H14" s="206"/>
      <c r="I14" s="211"/>
      <c r="J14" s="212"/>
      <c r="K14" s="211"/>
      <c r="L14" s="212"/>
      <c r="M14" s="317"/>
      <c r="N14" s="212"/>
      <c r="O14" s="211"/>
      <c r="P14" s="212"/>
      <c r="Q14" s="711" t="s">
        <v>615</v>
      </c>
      <c r="R14" s="317"/>
      <c r="S14" s="317"/>
      <c r="T14" s="711"/>
    </row>
    <row r="15" spans="1:20" ht="51">
      <c r="A15" s="934"/>
      <c r="C15" s="344" t="s">
        <v>258</v>
      </c>
      <c r="D15" s="345" t="s">
        <v>259</v>
      </c>
      <c r="E15" s="206"/>
      <c r="F15" s="344" t="s">
        <v>258</v>
      </c>
      <c r="G15" s="345" t="s">
        <v>259</v>
      </c>
      <c r="H15" s="206"/>
      <c r="I15" s="344" t="s">
        <v>258</v>
      </c>
      <c r="J15" s="345" t="s">
        <v>259</v>
      </c>
      <c r="K15" s="344" t="s">
        <v>258</v>
      </c>
      <c r="L15" s="345" t="s">
        <v>259</v>
      </c>
      <c r="M15" s="344" t="s">
        <v>258</v>
      </c>
      <c r="N15" s="345" t="s">
        <v>259</v>
      </c>
      <c r="O15" s="344" t="s">
        <v>258</v>
      </c>
      <c r="P15" s="345" t="s">
        <v>259</v>
      </c>
      <c r="Q15" s="711" t="s">
        <v>615</v>
      </c>
      <c r="R15" s="335"/>
      <c r="S15" s="335"/>
      <c r="T15" s="711"/>
    </row>
    <row r="16" spans="1:20" ht="12.75">
      <c r="A16" s="349"/>
      <c r="C16" s="513"/>
      <c r="D16" s="514"/>
      <c r="E16" s="515"/>
      <c r="F16" s="513"/>
      <c r="G16" s="514"/>
      <c r="H16" s="515"/>
      <c r="I16" s="513"/>
      <c r="J16" s="514"/>
      <c r="K16" s="513"/>
      <c r="L16" s="516"/>
      <c r="M16" s="517"/>
      <c r="N16" s="514"/>
      <c r="O16" s="513"/>
      <c r="P16" s="514"/>
      <c r="Q16" s="711" t="s">
        <v>615</v>
      </c>
      <c r="R16" s="319"/>
      <c r="S16" s="319"/>
      <c r="T16" s="711"/>
    </row>
    <row r="17" spans="1:20" ht="12.75" hidden="1">
      <c r="A17" s="81" t="s">
        <v>165</v>
      </c>
      <c r="C17" s="513"/>
      <c r="D17" s="518"/>
      <c r="E17" s="515"/>
      <c r="F17" s="513"/>
      <c r="G17" s="518"/>
      <c r="H17" s="515"/>
      <c r="I17" s="513"/>
      <c r="J17" s="518"/>
      <c r="K17" s="513"/>
      <c r="L17" s="516"/>
      <c r="M17" s="513"/>
      <c r="N17" s="518"/>
      <c r="O17" s="513"/>
      <c r="P17" s="518"/>
      <c r="Q17" s="711" t="s">
        <v>615</v>
      </c>
      <c r="R17" s="320"/>
      <c r="S17" s="336"/>
      <c r="T17" s="711"/>
    </row>
    <row r="18" spans="1:20" ht="12.75" hidden="1">
      <c r="A18" s="350" t="s">
        <v>385</v>
      </c>
      <c r="C18" s="513"/>
      <c r="D18" s="518"/>
      <c r="E18" s="515"/>
      <c r="F18" s="513"/>
      <c r="G18" s="518"/>
      <c r="H18" s="515"/>
      <c r="I18" s="513"/>
      <c r="J18" s="518"/>
      <c r="K18" s="513"/>
      <c r="L18" s="516"/>
      <c r="M18" s="513"/>
      <c r="N18" s="518"/>
      <c r="O18" s="513">
        <f aca="true" t="shared" si="0" ref="O18:P21">+I18+K18+M18</f>
        <v>0</v>
      </c>
      <c r="P18" s="514">
        <f t="shared" si="0"/>
        <v>0</v>
      </c>
      <c r="Q18" s="711" t="s">
        <v>615</v>
      </c>
      <c r="R18" s="320"/>
      <c r="S18" s="336"/>
      <c r="T18" s="711"/>
    </row>
    <row r="19" spans="1:20" ht="25.5" hidden="1">
      <c r="A19" s="351" t="s">
        <v>386</v>
      </c>
      <c r="C19" s="513"/>
      <c r="D19" s="518"/>
      <c r="E19" s="515"/>
      <c r="F19" s="513"/>
      <c r="G19" s="518"/>
      <c r="H19" s="515"/>
      <c r="I19" s="513"/>
      <c r="J19" s="518"/>
      <c r="K19" s="513"/>
      <c r="L19" s="516"/>
      <c r="M19" s="513"/>
      <c r="N19" s="518"/>
      <c r="O19" s="513">
        <f t="shared" si="0"/>
        <v>0</v>
      </c>
      <c r="P19" s="514">
        <f t="shared" si="0"/>
        <v>0</v>
      </c>
      <c r="Q19" s="711" t="s">
        <v>615</v>
      </c>
      <c r="R19" s="320"/>
      <c r="S19" s="336"/>
      <c r="T19" s="711"/>
    </row>
    <row r="20" spans="1:20" ht="25.5" hidden="1">
      <c r="A20" s="351" t="s">
        <v>274</v>
      </c>
      <c r="C20" s="513"/>
      <c r="D20" s="518"/>
      <c r="E20" s="515"/>
      <c r="F20" s="513"/>
      <c r="G20" s="518"/>
      <c r="H20" s="515"/>
      <c r="I20" s="513"/>
      <c r="J20" s="518"/>
      <c r="K20" s="513"/>
      <c r="L20" s="516"/>
      <c r="M20" s="513"/>
      <c r="N20" s="518"/>
      <c r="O20" s="513">
        <f t="shared" si="0"/>
        <v>0</v>
      </c>
      <c r="P20" s="514">
        <f t="shared" si="0"/>
        <v>0</v>
      </c>
      <c r="Q20" s="711" t="s">
        <v>615</v>
      </c>
      <c r="R20" s="320"/>
      <c r="S20" s="336"/>
      <c r="T20" s="711"/>
    </row>
    <row r="21" spans="1:20" ht="13.5" customHeight="1" hidden="1">
      <c r="A21" s="350" t="s">
        <v>387</v>
      </c>
      <c r="B21" s="78"/>
      <c r="C21" s="519"/>
      <c r="D21" s="520"/>
      <c r="E21" s="521"/>
      <c r="F21" s="519"/>
      <c r="G21" s="520"/>
      <c r="H21" s="522"/>
      <c r="I21" s="519"/>
      <c r="J21" s="520"/>
      <c r="K21" s="519"/>
      <c r="L21" s="523"/>
      <c r="M21" s="519"/>
      <c r="N21" s="520"/>
      <c r="O21" s="519">
        <f t="shared" si="0"/>
        <v>0</v>
      </c>
      <c r="P21" s="520">
        <f t="shared" si="0"/>
        <v>0</v>
      </c>
      <c r="Q21" s="711" t="s">
        <v>615</v>
      </c>
      <c r="R21" s="324"/>
      <c r="S21" s="324"/>
      <c r="T21" s="711"/>
    </row>
    <row r="22" spans="1:20" ht="12.75" hidden="1">
      <c r="A22" s="84" t="s">
        <v>48</v>
      </c>
      <c r="C22" s="88"/>
      <c r="D22" s="89"/>
      <c r="E22" s="87"/>
      <c r="F22" s="88"/>
      <c r="G22" s="89"/>
      <c r="H22" s="87"/>
      <c r="I22" s="88"/>
      <c r="J22" s="89"/>
      <c r="K22" s="88"/>
      <c r="L22" s="322"/>
      <c r="M22" s="88"/>
      <c r="N22" s="89"/>
      <c r="O22" s="88"/>
      <c r="P22" s="89"/>
      <c r="Q22" s="711" t="s">
        <v>615</v>
      </c>
      <c r="R22" s="322"/>
      <c r="S22" s="322"/>
      <c r="T22" s="711"/>
    </row>
    <row r="23" spans="1:20" s="313" customFormat="1" ht="12.75" hidden="1">
      <c r="A23" s="92" t="s">
        <v>166</v>
      </c>
      <c r="B23" s="81"/>
      <c r="C23" s="486">
        <f>SUM(C18:C22)</f>
        <v>0</v>
      </c>
      <c r="D23" s="487">
        <f>SUM(D18:D22)</f>
        <v>0</v>
      </c>
      <c r="E23" s="488"/>
      <c r="F23" s="486">
        <f>SUM(F18:F22)</f>
        <v>0</v>
      </c>
      <c r="G23" s="487">
        <f>SUM(G18:G22)</f>
        <v>0</v>
      </c>
      <c r="H23" s="489"/>
      <c r="I23" s="486">
        <f aca="true" t="shared" si="1" ref="I23:P23">SUM(I18:I22)</f>
        <v>0</v>
      </c>
      <c r="J23" s="487">
        <f t="shared" si="1"/>
        <v>0</v>
      </c>
      <c r="K23" s="486">
        <f>SUM(K18:K22)</f>
        <v>0</v>
      </c>
      <c r="L23" s="487">
        <f t="shared" si="1"/>
        <v>0</v>
      </c>
      <c r="M23" s="486">
        <f t="shared" si="1"/>
        <v>0</v>
      </c>
      <c r="N23" s="487">
        <f t="shared" si="1"/>
        <v>0</v>
      </c>
      <c r="O23" s="486">
        <f t="shared" si="1"/>
        <v>0</v>
      </c>
      <c r="P23" s="487">
        <f t="shared" si="1"/>
        <v>0</v>
      </c>
      <c r="Q23" s="711" t="s">
        <v>615</v>
      </c>
      <c r="R23" s="337"/>
      <c r="S23" s="337"/>
      <c r="T23" s="711"/>
    </row>
    <row r="24" spans="1:20" ht="12.75" hidden="1">
      <c r="A24" s="78"/>
      <c r="C24" s="513"/>
      <c r="D24" s="514"/>
      <c r="E24" s="515"/>
      <c r="F24" s="513"/>
      <c r="G24" s="514"/>
      <c r="H24" s="515"/>
      <c r="I24" s="513"/>
      <c r="J24" s="514"/>
      <c r="K24" s="513"/>
      <c r="L24" s="516"/>
      <c r="M24" s="513"/>
      <c r="N24" s="514"/>
      <c r="O24" s="513"/>
      <c r="P24" s="514"/>
      <c r="Q24" s="711" t="s">
        <v>615</v>
      </c>
      <c r="R24" s="319"/>
      <c r="S24" s="319"/>
      <c r="T24" s="711"/>
    </row>
    <row r="25" spans="1:20" ht="25.5" hidden="1">
      <c r="A25" s="91" t="s">
        <v>383</v>
      </c>
      <c r="C25" s="513"/>
      <c r="D25" s="514"/>
      <c r="E25" s="515"/>
      <c r="F25" s="513"/>
      <c r="G25" s="514"/>
      <c r="H25" s="515"/>
      <c r="I25" s="513"/>
      <c r="J25" s="514"/>
      <c r="K25" s="513"/>
      <c r="L25" s="516"/>
      <c r="M25" s="513"/>
      <c r="N25" s="514"/>
      <c r="O25" s="524"/>
      <c r="P25" s="525"/>
      <c r="Q25" s="711" t="s">
        <v>615</v>
      </c>
      <c r="R25" s="319"/>
      <c r="S25" s="319"/>
      <c r="T25" s="711"/>
    </row>
    <row r="26" spans="1:20" ht="25.5" hidden="1">
      <c r="A26" s="351" t="s">
        <v>388</v>
      </c>
      <c r="C26" s="513"/>
      <c r="D26" s="514"/>
      <c r="E26" s="515"/>
      <c r="F26" s="513"/>
      <c r="G26" s="514"/>
      <c r="H26" s="515"/>
      <c r="I26" s="513"/>
      <c r="J26" s="514"/>
      <c r="K26" s="513"/>
      <c r="L26" s="516"/>
      <c r="M26" s="513"/>
      <c r="N26" s="514"/>
      <c r="O26" s="513">
        <f aca="true" t="shared" si="2" ref="O26:P33">+I26+K26+M26</f>
        <v>0</v>
      </c>
      <c r="P26" s="514">
        <f t="shared" si="2"/>
        <v>0</v>
      </c>
      <c r="Q26" s="711" t="s">
        <v>615</v>
      </c>
      <c r="R26" s="319"/>
      <c r="S26" s="319"/>
      <c r="T26" s="711"/>
    </row>
    <row r="27" spans="1:20" ht="12.75" hidden="1">
      <c r="A27" s="350" t="s">
        <v>389</v>
      </c>
      <c r="C27" s="513"/>
      <c r="D27" s="514"/>
      <c r="E27" s="515"/>
      <c r="F27" s="513"/>
      <c r="G27" s="514"/>
      <c r="H27" s="515"/>
      <c r="I27" s="513"/>
      <c r="J27" s="514"/>
      <c r="K27" s="513"/>
      <c r="L27" s="516"/>
      <c r="M27" s="513"/>
      <c r="N27" s="514"/>
      <c r="O27" s="513">
        <f t="shared" si="2"/>
        <v>0</v>
      </c>
      <c r="P27" s="514">
        <f t="shared" si="2"/>
        <v>0</v>
      </c>
      <c r="Q27" s="711" t="s">
        <v>615</v>
      </c>
      <c r="R27" s="319"/>
      <c r="S27" s="319"/>
      <c r="T27" s="711"/>
    </row>
    <row r="28" spans="1:20" ht="12.75" hidden="1">
      <c r="A28" s="350" t="s">
        <v>390</v>
      </c>
      <c r="C28" s="513"/>
      <c r="D28" s="514"/>
      <c r="E28" s="515"/>
      <c r="F28" s="513"/>
      <c r="G28" s="514"/>
      <c r="H28" s="515"/>
      <c r="I28" s="513"/>
      <c r="J28" s="514"/>
      <c r="K28" s="513"/>
      <c r="L28" s="516"/>
      <c r="M28" s="513"/>
      <c r="N28" s="514"/>
      <c r="O28" s="513">
        <f t="shared" si="2"/>
        <v>0</v>
      </c>
      <c r="P28" s="514">
        <f t="shared" si="2"/>
        <v>0</v>
      </c>
      <c r="Q28" s="711" t="s">
        <v>615</v>
      </c>
      <c r="R28" s="319"/>
      <c r="S28" s="319"/>
      <c r="T28" s="711"/>
    </row>
    <row r="29" spans="1:20" ht="12.75" hidden="1">
      <c r="A29" s="350" t="s">
        <v>391</v>
      </c>
      <c r="C29" s="513"/>
      <c r="D29" s="514"/>
      <c r="E29" s="515"/>
      <c r="F29" s="513"/>
      <c r="G29" s="514"/>
      <c r="H29" s="515"/>
      <c r="I29" s="513"/>
      <c r="J29" s="514"/>
      <c r="K29" s="513"/>
      <c r="L29" s="516"/>
      <c r="M29" s="513"/>
      <c r="N29" s="514"/>
      <c r="O29" s="513">
        <f t="shared" si="2"/>
        <v>0</v>
      </c>
      <c r="P29" s="514">
        <f t="shared" si="2"/>
        <v>0</v>
      </c>
      <c r="Q29" s="711" t="s">
        <v>615</v>
      </c>
      <c r="R29" s="319"/>
      <c r="S29" s="319"/>
      <c r="T29" s="711"/>
    </row>
    <row r="30" spans="1:20" ht="25.5" hidden="1">
      <c r="A30" s="351" t="s">
        <v>392</v>
      </c>
      <c r="C30" s="513"/>
      <c r="D30" s="514"/>
      <c r="E30" s="515"/>
      <c r="F30" s="513"/>
      <c r="G30" s="514"/>
      <c r="H30" s="515"/>
      <c r="I30" s="513"/>
      <c r="J30" s="514"/>
      <c r="K30" s="513"/>
      <c r="L30" s="516"/>
      <c r="M30" s="513"/>
      <c r="N30" s="514"/>
      <c r="O30" s="513">
        <f t="shared" si="2"/>
        <v>0</v>
      </c>
      <c r="P30" s="514">
        <f t="shared" si="2"/>
        <v>0</v>
      </c>
      <c r="Q30" s="711" t="s">
        <v>615</v>
      </c>
      <c r="R30" s="319"/>
      <c r="S30" s="319"/>
      <c r="T30" s="711"/>
    </row>
    <row r="31" spans="1:20" ht="12.75" hidden="1">
      <c r="A31" s="350" t="s">
        <v>393</v>
      </c>
      <c r="C31" s="513"/>
      <c r="D31" s="514"/>
      <c r="E31" s="515"/>
      <c r="F31" s="513"/>
      <c r="G31" s="514"/>
      <c r="H31" s="515"/>
      <c r="I31" s="513"/>
      <c r="J31" s="514"/>
      <c r="K31" s="513"/>
      <c r="L31" s="516"/>
      <c r="M31" s="513"/>
      <c r="N31" s="514"/>
      <c r="O31" s="513">
        <f t="shared" si="2"/>
        <v>0</v>
      </c>
      <c r="P31" s="514">
        <f t="shared" si="2"/>
        <v>0</v>
      </c>
      <c r="Q31" s="711" t="s">
        <v>615</v>
      </c>
      <c r="R31" s="319"/>
      <c r="S31" s="319"/>
      <c r="T31" s="711"/>
    </row>
    <row r="32" spans="1:20" ht="25.5" hidden="1">
      <c r="A32" s="351" t="s">
        <v>394</v>
      </c>
      <c r="C32" s="513"/>
      <c r="D32" s="514"/>
      <c r="E32" s="515"/>
      <c r="F32" s="513"/>
      <c r="G32" s="514"/>
      <c r="H32" s="515"/>
      <c r="I32" s="513"/>
      <c r="J32" s="514"/>
      <c r="K32" s="513"/>
      <c r="L32" s="516"/>
      <c r="M32" s="513"/>
      <c r="N32" s="514"/>
      <c r="O32" s="513">
        <f t="shared" si="2"/>
        <v>0</v>
      </c>
      <c r="P32" s="514">
        <f t="shared" si="2"/>
        <v>0</v>
      </c>
      <c r="Q32" s="711" t="s">
        <v>615</v>
      </c>
      <c r="R32" s="319"/>
      <c r="S32" s="319"/>
      <c r="T32" s="711"/>
    </row>
    <row r="33" spans="1:20" ht="27.75" customHeight="1" hidden="1">
      <c r="A33" s="351" t="s">
        <v>395</v>
      </c>
      <c r="B33" s="78"/>
      <c r="C33" s="519"/>
      <c r="D33" s="520"/>
      <c r="E33" s="521"/>
      <c r="F33" s="519"/>
      <c r="G33" s="520"/>
      <c r="H33" s="522"/>
      <c r="I33" s="519"/>
      <c r="J33" s="520"/>
      <c r="K33" s="519"/>
      <c r="L33" s="523"/>
      <c r="M33" s="519"/>
      <c r="N33" s="520"/>
      <c r="O33" s="513">
        <f t="shared" si="2"/>
        <v>0</v>
      </c>
      <c r="P33" s="526">
        <f t="shared" si="2"/>
        <v>0</v>
      </c>
      <c r="Q33" s="711" t="s">
        <v>615</v>
      </c>
      <c r="R33" s="324"/>
      <c r="S33" s="324"/>
      <c r="T33" s="711"/>
    </row>
    <row r="34" spans="1:20" ht="12.75" hidden="1">
      <c r="A34" s="92" t="s">
        <v>174</v>
      </c>
      <c r="B34" s="81"/>
      <c r="C34" s="486">
        <f>SUM(C26:C33)</f>
        <v>0</v>
      </c>
      <c r="D34" s="487">
        <f>SUM(D26:D33)</f>
        <v>0</v>
      </c>
      <c r="E34" s="488"/>
      <c r="F34" s="486">
        <f>SUM(F26:F33)</f>
        <v>0</v>
      </c>
      <c r="G34" s="487">
        <f>SUM(G26:G33)</f>
        <v>0</v>
      </c>
      <c r="H34" s="489"/>
      <c r="I34" s="486">
        <f aca="true" t="shared" si="3" ref="I34:P34">SUM(I26:I33)</f>
        <v>0</v>
      </c>
      <c r="J34" s="487">
        <f t="shared" si="3"/>
        <v>0</v>
      </c>
      <c r="K34" s="673">
        <f t="shared" si="3"/>
        <v>0</v>
      </c>
      <c r="L34" s="674">
        <f t="shared" si="3"/>
        <v>0</v>
      </c>
      <c r="M34" s="486">
        <f t="shared" si="3"/>
        <v>0</v>
      </c>
      <c r="N34" s="487">
        <f t="shared" si="3"/>
        <v>0</v>
      </c>
      <c r="O34" s="673">
        <f t="shared" si="3"/>
        <v>0</v>
      </c>
      <c r="P34" s="487">
        <f t="shared" si="3"/>
        <v>0</v>
      </c>
      <c r="Q34" s="711" t="s">
        <v>615</v>
      </c>
      <c r="R34" s="337"/>
      <c r="S34" s="337"/>
      <c r="T34" s="711"/>
    </row>
    <row r="35" spans="1:20" ht="12.75" hidden="1">
      <c r="A35" s="78"/>
      <c r="C35" s="79"/>
      <c r="D35" s="80"/>
      <c r="F35" s="79"/>
      <c r="G35" s="80"/>
      <c r="I35" s="79"/>
      <c r="J35" s="80"/>
      <c r="K35" s="79"/>
      <c r="L35" s="319"/>
      <c r="M35" s="79"/>
      <c r="N35" s="80"/>
      <c r="O35" s="79"/>
      <c r="P35" s="80"/>
      <c r="Q35" s="711" t="s">
        <v>615</v>
      </c>
      <c r="R35" s="319"/>
      <c r="S35" s="319"/>
      <c r="T35" s="711"/>
    </row>
    <row r="36" spans="1:20" ht="25.5">
      <c r="A36" s="91" t="s">
        <v>384</v>
      </c>
      <c r="C36" s="527"/>
      <c r="D36" s="528"/>
      <c r="E36" s="529"/>
      <c r="F36" s="527"/>
      <c r="G36" s="528"/>
      <c r="H36" s="529"/>
      <c r="I36" s="527"/>
      <c r="J36" s="528"/>
      <c r="K36" s="527"/>
      <c r="L36" s="530"/>
      <c r="M36" s="527"/>
      <c r="N36" s="528"/>
      <c r="O36" s="527"/>
      <c r="P36" s="528"/>
      <c r="Q36" s="711" t="s">
        <v>615</v>
      </c>
      <c r="R36" s="319"/>
      <c r="S36" s="319"/>
      <c r="T36" s="711"/>
    </row>
    <row r="37" spans="1:20" ht="38.25">
      <c r="A37" s="351" t="s">
        <v>396</v>
      </c>
      <c r="C37" s="527">
        <v>170</v>
      </c>
      <c r="D37" s="807">
        <v>133414</v>
      </c>
      <c r="E37" s="529"/>
      <c r="F37" s="527">
        <v>196</v>
      </c>
      <c r="G37" s="807">
        <v>154380</v>
      </c>
      <c r="H37" s="529"/>
      <c r="I37" s="527">
        <v>196</v>
      </c>
      <c r="J37" s="807">
        <v>154380</v>
      </c>
      <c r="K37" s="527">
        <v>53</v>
      </c>
      <c r="L37" s="808">
        <v>5042</v>
      </c>
      <c r="M37" s="527">
        <v>0</v>
      </c>
      <c r="N37" s="528">
        <v>0</v>
      </c>
      <c r="O37" s="527">
        <f>+I37+K37+M37</f>
        <v>249</v>
      </c>
      <c r="P37" s="807">
        <f>+J37+L37+N37</f>
        <v>159422</v>
      </c>
      <c r="Q37" s="711" t="s">
        <v>615</v>
      </c>
      <c r="R37" s="319"/>
      <c r="S37" s="319"/>
      <c r="T37" s="711"/>
    </row>
    <row r="38" spans="1:20" ht="12.75" hidden="1">
      <c r="A38" s="350" t="s">
        <v>397</v>
      </c>
      <c r="C38" s="527"/>
      <c r="D38" s="528"/>
      <c r="E38" s="529"/>
      <c r="F38" s="527"/>
      <c r="G38" s="528"/>
      <c r="H38" s="529"/>
      <c r="I38" s="527"/>
      <c r="J38" s="528"/>
      <c r="K38" s="527"/>
      <c r="L38" s="530"/>
      <c r="M38" s="527"/>
      <c r="N38" s="528"/>
      <c r="O38" s="527">
        <f aca="true" t="shared" si="4" ref="O38:P43">+I38+K38+M38</f>
        <v>0</v>
      </c>
      <c r="P38" s="528">
        <f t="shared" si="4"/>
        <v>0</v>
      </c>
      <c r="Q38" s="711" t="s">
        <v>615</v>
      </c>
      <c r="R38" s="319"/>
      <c r="S38" s="319"/>
      <c r="T38" s="711"/>
    </row>
    <row r="39" spans="1:20" ht="38.25" hidden="1">
      <c r="A39" s="351" t="s">
        <v>509</v>
      </c>
      <c r="Q39" s="711" t="s">
        <v>615</v>
      </c>
      <c r="R39" s="319"/>
      <c r="S39" s="319"/>
      <c r="T39" s="711"/>
    </row>
    <row r="40" spans="1:20" ht="38.25" hidden="1">
      <c r="A40" s="351" t="s">
        <v>398</v>
      </c>
      <c r="C40" s="527"/>
      <c r="D40" s="528"/>
      <c r="E40" s="529"/>
      <c r="F40" s="527"/>
      <c r="G40" s="528"/>
      <c r="H40" s="529"/>
      <c r="I40" s="527"/>
      <c r="J40" s="528"/>
      <c r="K40" s="527"/>
      <c r="L40" s="530"/>
      <c r="M40" s="527"/>
      <c r="N40" s="528"/>
      <c r="O40" s="527">
        <f t="shared" si="4"/>
        <v>0</v>
      </c>
      <c r="P40" s="528">
        <f t="shared" si="4"/>
        <v>0</v>
      </c>
      <c r="Q40" s="711" t="s">
        <v>615</v>
      </c>
      <c r="R40" s="319"/>
      <c r="S40" s="319"/>
      <c r="T40" s="711"/>
    </row>
    <row r="41" spans="1:20" ht="25.5" hidden="1">
      <c r="A41" s="351" t="s">
        <v>399</v>
      </c>
      <c r="C41" s="527"/>
      <c r="D41" s="528"/>
      <c r="E41" s="529"/>
      <c r="F41" s="527"/>
      <c r="G41" s="528"/>
      <c r="H41" s="529"/>
      <c r="I41" s="527"/>
      <c r="J41" s="528"/>
      <c r="K41" s="527"/>
      <c r="L41" s="530"/>
      <c r="M41" s="527"/>
      <c r="N41" s="528"/>
      <c r="O41" s="527">
        <f t="shared" si="4"/>
        <v>0</v>
      </c>
      <c r="P41" s="528">
        <f t="shared" si="4"/>
        <v>0</v>
      </c>
      <c r="Q41" s="711" t="s">
        <v>615</v>
      </c>
      <c r="R41" s="319"/>
      <c r="S41" s="319"/>
      <c r="T41" s="711"/>
    </row>
    <row r="42" spans="1:20" ht="25.5" hidden="1">
      <c r="A42" s="351" t="s">
        <v>510</v>
      </c>
      <c r="C42" s="527"/>
      <c r="D42" s="528"/>
      <c r="E42" s="529"/>
      <c r="F42" s="527"/>
      <c r="G42" s="528"/>
      <c r="H42" s="529"/>
      <c r="I42" s="527"/>
      <c r="J42" s="528"/>
      <c r="K42" s="527"/>
      <c r="L42" s="530"/>
      <c r="M42" s="527"/>
      <c r="N42" s="528"/>
      <c r="O42" s="527">
        <f t="shared" si="4"/>
        <v>0</v>
      </c>
      <c r="P42" s="528">
        <f t="shared" si="4"/>
        <v>0</v>
      </c>
      <c r="Q42" s="711" t="s">
        <v>615</v>
      </c>
      <c r="R42" s="319"/>
      <c r="S42" s="319"/>
      <c r="T42" s="711"/>
    </row>
    <row r="43" spans="1:20" ht="12.75" hidden="1">
      <c r="A43" s="350" t="s">
        <v>400</v>
      </c>
      <c r="C43" s="527"/>
      <c r="D43" s="528"/>
      <c r="E43" s="529"/>
      <c r="F43" s="527"/>
      <c r="G43" s="528"/>
      <c r="H43" s="529"/>
      <c r="I43" s="527"/>
      <c r="J43" s="528"/>
      <c r="K43" s="527"/>
      <c r="L43" s="530"/>
      <c r="M43" s="527"/>
      <c r="N43" s="528"/>
      <c r="O43" s="527">
        <f t="shared" si="4"/>
        <v>0</v>
      </c>
      <c r="P43" s="528">
        <f t="shared" si="4"/>
        <v>0</v>
      </c>
      <c r="Q43" s="711" t="s">
        <v>615</v>
      </c>
      <c r="R43" s="319"/>
      <c r="S43" s="319"/>
      <c r="T43" s="711"/>
    </row>
    <row r="44" spans="1:20" ht="12.75" hidden="1">
      <c r="A44" s="84" t="s">
        <v>176</v>
      </c>
      <c r="C44" s="531"/>
      <c r="D44" s="532"/>
      <c r="E44" s="533"/>
      <c r="F44" s="531"/>
      <c r="G44" s="532"/>
      <c r="H44" s="533"/>
      <c r="I44" s="531"/>
      <c r="J44" s="532"/>
      <c r="K44" s="531"/>
      <c r="L44" s="534"/>
      <c r="M44" s="531"/>
      <c r="N44" s="532"/>
      <c r="O44" s="531">
        <f>K44+I44+M44</f>
        <v>0</v>
      </c>
      <c r="P44" s="532">
        <f>N44+J44+L44</f>
        <v>0</v>
      </c>
      <c r="Q44" s="711" t="s">
        <v>615</v>
      </c>
      <c r="R44" s="324"/>
      <c r="S44" s="324"/>
      <c r="T44" s="711"/>
    </row>
    <row r="45" spans="1:20" ht="12.75" hidden="1">
      <c r="A45" s="84" t="s">
        <v>177</v>
      </c>
      <c r="C45" s="535"/>
      <c r="D45" s="536"/>
      <c r="E45" s="533"/>
      <c r="F45" s="535"/>
      <c r="G45" s="536"/>
      <c r="H45" s="533"/>
      <c r="I45" s="535"/>
      <c r="J45" s="536"/>
      <c r="K45" s="535"/>
      <c r="L45" s="537"/>
      <c r="M45" s="535"/>
      <c r="N45" s="536"/>
      <c r="O45" s="535">
        <f>K45+I45+M45</f>
        <v>0</v>
      </c>
      <c r="P45" s="536">
        <f>N45+J45+L45</f>
        <v>0</v>
      </c>
      <c r="Q45" s="711" t="s">
        <v>615</v>
      </c>
      <c r="R45" s="322"/>
      <c r="S45" s="322"/>
      <c r="T45" s="711"/>
    </row>
    <row r="46" spans="1:20" ht="12.75">
      <c r="A46" s="92" t="s">
        <v>178</v>
      </c>
      <c r="B46" s="81"/>
      <c r="C46" s="538">
        <f>SUM(C37:C43)</f>
        <v>170</v>
      </c>
      <c r="D46" s="94">
        <f>SUM(D37:D43)</f>
        <v>133414</v>
      </c>
      <c r="E46" s="540"/>
      <c r="F46" s="538">
        <f>SUM(F37:F43)</f>
        <v>196</v>
      </c>
      <c r="G46" s="94">
        <f>SUM(G37:G43)</f>
        <v>154380</v>
      </c>
      <c r="H46" s="541"/>
      <c r="I46" s="538">
        <f aca="true" t="shared" si="5" ref="I46:N46">SUM(I37:I43)</f>
        <v>196</v>
      </c>
      <c r="J46" s="786">
        <f t="shared" si="5"/>
        <v>154380</v>
      </c>
      <c r="K46" s="538">
        <f t="shared" si="5"/>
        <v>53</v>
      </c>
      <c r="L46" s="323">
        <f t="shared" si="5"/>
        <v>5042</v>
      </c>
      <c r="M46" s="538">
        <f t="shared" si="5"/>
        <v>0</v>
      </c>
      <c r="N46" s="539">
        <f t="shared" si="5"/>
        <v>0</v>
      </c>
      <c r="O46" s="538">
        <v>249</v>
      </c>
      <c r="P46" s="94">
        <f>SUM(P37:P43)</f>
        <v>159422</v>
      </c>
      <c r="Q46" s="711" t="s">
        <v>615</v>
      </c>
      <c r="R46" s="337"/>
      <c r="S46" s="337"/>
      <c r="T46" s="711"/>
    </row>
    <row r="47" spans="13:20" ht="13.5" thickBot="1">
      <c r="M47" s="342"/>
      <c r="Q47" s="711" t="s">
        <v>615</v>
      </c>
      <c r="R47" s="319"/>
      <c r="S47" s="319"/>
      <c r="T47" s="711"/>
    </row>
    <row r="48" spans="1:20" s="712" customFormat="1" ht="13.5" thickBot="1">
      <c r="A48" s="190" t="s">
        <v>257</v>
      </c>
      <c r="B48" s="191"/>
      <c r="C48" s="768">
        <f>C23+C34+C46</f>
        <v>170</v>
      </c>
      <c r="D48" s="769">
        <f>D23+D34+D46</f>
        <v>133414</v>
      </c>
      <c r="E48" s="770"/>
      <c r="F48" s="768">
        <f>F23+F34+F46</f>
        <v>196</v>
      </c>
      <c r="G48" s="769">
        <f>G23+G34+G46</f>
        <v>154380</v>
      </c>
      <c r="H48" s="770"/>
      <c r="I48" s="768">
        <f aca="true" t="shared" si="6" ref="I48:P48">I23+I34+I46</f>
        <v>196</v>
      </c>
      <c r="J48" s="769">
        <f t="shared" si="6"/>
        <v>154380</v>
      </c>
      <c r="K48" s="768">
        <f t="shared" si="6"/>
        <v>53</v>
      </c>
      <c r="L48" s="769">
        <f t="shared" si="6"/>
        <v>5042</v>
      </c>
      <c r="M48" s="768">
        <f t="shared" si="6"/>
        <v>0</v>
      </c>
      <c r="N48" s="769">
        <f t="shared" si="6"/>
        <v>0</v>
      </c>
      <c r="O48" s="768">
        <f t="shared" si="6"/>
        <v>249</v>
      </c>
      <c r="P48" s="769">
        <f t="shared" si="6"/>
        <v>159422</v>
      </c>
      <c r="Q48" s="711" t="s">
        <v>615</v>
      </c>
      <c r="R48" s="97"/>
      <c r="S48" s="98"/>
      <c r="T48" s="711"/>
    </row>
    <row r="49" spans="1:20" s="712" customFormat="1" ht="15.75">
      <c r="A49" s="937" t="s">
        <v>346</v>
      </c>
      <c r="B49" s="878"/>
      <c r="C49" s="878"/>
      <c r="D49" s="878"/>
      <c r="E49" s="878"/>
      <c r="F49" s="878"/>
      <c r="G49" s="878"/>
      <c r="H49" s="878"/>
      <c r="I49" s="878"/>
      <c r="J49" s="878"/>
      <c r="K49" s="878"/>
      <c r="L49" s="878"/>
      <c r="M49" s="878"/>
      <c r="N49" s="878"/>
      <c r="O49" s="878"/>
      <c r="P49" s="878"/>
      <c r="Q49" s="644"/>
      <c r="R49" s="96"/>
      <c r="S49" s="96"/>
      <c r="T49" s="711"/>
    </row>
    <row r="50" spans="1:20" s="712" customFormat="1" ht="15.75" hidden="1">
      <c r="A50" s="50" t="s">
        <v>41</v>
      </c>
      <c r="B50" s="52"/>
      <c r="C50" s="52"/>
      <c r="D50" s="52"/>
      <c r="E50" s="52"/>
      <c r="F50" s="52"/>
      <c r="G50" s="52"/>
      <c r="H50" s="52"/>
      <c r="I50" s="52"/>
      <c r="J50" s="52"/>
      <c r="K50" s="52"/>
      <c r="L50" s="52"/>
      <c r="M50" s="52"/>
      <c r="N50" s="52"/>
      <c r="O50" s="52"/>
      <c r="P50" s="52"/>
      <c r="Q50" s="52"/>
      <c r="R50" s="713"/>
      <c r="S50" s="713"/>
      <c r="T50" s="711"/>
    </row>
    <row r="51" spans="1:20" s="712" customFormat="1" ht="15.75" hidden="1">
      <c r="A51" s="51" t="e">
        <f>+#REF!</f>
        <v>#REF!</v>
      </c>
      <c r="B51" s="52"/>
      <c r="C51" s="52"/>
      <c r="D51" s="52"/>
      <c r="E51" s="52"/>
      <c r="F51" s="52"/>
      <c r="G51" s="52"/>
      <c r="H51" s="52"/>
      <c r="I51" s="52"/>
      <c r="J51" s="52"/>
      <c r="K51" s="52"/>
      <c r="L51" s="52"/>
      <c r="M51" s="52"/>
      <c r="N51" s="52"/>
      <c r="O51" s="52"/>
      <c r="P51" s="52"/>
      <c r="Q51" s="52"/>
      <c r="R51" s="713"/>
      <c r="S51" s="713"/>
      <c r="T51" s="711"/>
    </row>
    <row r="52" spans="1:20" s="712" customFormat="1" ht="12.75" hidden="1">
      <c r="A52" s="52" t="s">
        <v>558</v>
      </c>
      <c r="B52" s="52"/>
      <c r="C52" s="52"/>
      <c r="D52" s="52"/>
      <c r="E52" s="52"/>
      <c r="F52" s="52"/>
      <c r="G52" s="52"/>
      <c r="H52" s="52"/>
      <c r="I52" s="52"/>
      <c r="J52" s="52"/>
      <c r="K52" s="52"/>
      <c r="L52" s="52"/>
      <c r="M52" s="52"/>
      <c r="N52" s="52"/>
      <c r="O52" s="52"/>
      <c r="P52" s="52"/>
      <c r="Q52" s="52"/>
      <c r="R52" s="713"/>
      <c r="S52" s="713"/>
      <c r="T52" s="711"/>
    </row>
    <row r="53" spans="1:20" s="712" customFormat="1" ht="12.75" hidden="1">
      <c r="A53" s="77"/>
      <c r="B53" s="77"/>
      <c r="C53" s="77"/>
      <c r="D53" s="77"/>
      <c r="E53" s="77"/>
      <c r="F53" s="77"/>
      <c r="G53" s="77"/>
      <c r="H53" s="77"/>
      <c r="I53" s="77"/>
      <c r="J53" s="77"/>
      <c r="K53" s="77"/>
      <c r="L53" s="77"/>
      <c r="M53" s="77"/>
      <c r="N53" s="77"/>
      <c r="O53" s="77"/>
      <c r="P53" s="77"/>
      <c r="Q53" s="77"/>
      <c r="R53" s="319"/>
      <c r="S53" s="319"/>
      <c r="T53" s="711"/>
    </row>
    <row r="54" spans="18:20" ht="12.75" hidden="1">
      <c r="R54" s="319"/>
      <c r="S54" s="319"/>
      <c r="T54" s="711"/>
    </row>
    <row r="55" spans="1:20" ht="12.75" hidden="1">
      <c r="A55" s="313" t="s">
        <v>569</v>
      </c>
      <c r="C55" s="204" t="e">
        <f>+#REF!</f>
        <v>#REF!</v>
      </c>
      <c r="D55" s="205"/>
      <c r="E55" s="206"/>
      <c r="F55" s="204" t="e">
        <f>+#REF!</f>
        <v>#REF!</v>
      </c>
      <c r="G55" s="205"/>
      <c r="H55" s="206"/>
      <c r="I55" s="207" t="e">
        <f>+#REF!</f>
        <v>#REF!</v>
      </c>
      <c r="J55" s="205"/>
      <c r="K55" s="207" t="e">
        <f>+#REF!</f>
        <v>#REF!</v>
      </c>
      <c r="L55" s="326"/>
      <c r="M55" s="326"/>
      <c r="N55" s="205"/>
      <c r="O55" s="207" t="e">
        <f>+#REF!</f>
        <v>#REF!</v>
      </c>
      <c r="P55" s="205"/>
      <c r="Q55" s="206"/>
      <c r="R55" s="333"/>
      <c r="S55" s="334"/>
      <c r="T55" s="711"/>
    </row>
    <row r="56" spans="3:20" ht="12.75" hidden="1">
      <c r="C56" s="208" t="e">
        <f>+#REF!</f>
        <v>#REF!</v>
      </c>
      <c r="D56" s="209"/>
      <c r="E56" s="206"/>
      <c r="F56" s="208" t="e">
        <f>+#REF!</f>
        <v>#REF!</v>
      </c>
      <c r="G56" s="210"/>
      <c r="H56" s="206"/>
      <c r="I56" s="208" t="e">
        <f>+#REF!</f>
        <v>#REF!</v>
      </c>
      <c r="J56" s="210"/>
      <c r="K56" s="208" t="s">
        <v>560</v>
      </c>
      <c r="L56" s="316"/>
      <c r="M56" s="316"/>
      <c r="N56" s="210"/>
      <c r="O56" s="208" t="e">
        <f>+#REF!</f>
        <v>#REF!</v>
      </c>
      <c r="P56" s="210"/>
      <c r="Q56" s="206"/>
      <c r="R56" s="334"/>
      <c r="S56" s="334"/>
      <c r="T56" s="711"/>
    </row>
    <row r="57" spans="1:20" ht="12.75" hidden="1">
      <c r="A57" s="935" t="s">
        <v>56</v>
      </c>
      <c r="C57" s="211"/>
      <c r="D57" s="212" t="s">
        <v>588</v>
      </c>
      <c r="E57" s="206"/>
      <c r="F57" s="211"/>
      <c r="G57" s="212" t="s">
        <v>588</v>
      </c>
      <c r="H57" s="206"/>
      <c r="I57" s="211"/>
      <c r="J57" s="212" t="s">
        <v>588</v>
      </c>
      <c r="K57" s="211"/>
      <c r="L57" s="317"/>
      <c r="M57" s="317"/>
      <c r="N57" s="212" t="s">
        <v>588</v>
      </c>
      <c r="O57" s="211"/>
      <c r="P57" s="212" t="s">
        <v>588</v>
      </c>
      <c r="Q57" s="206"/>
      <c r="R57" s="317"/>
      <c r="S57" s="317"/>
      <c r="T57" s="711"/>
    </row>
    <row r="58" spans="1:20" ht="12.75" hidden="1">
      <c r="A58" s="936"/>
      <c r="C58" s="213" t="s">
        <v>426</v>
      </c>
      <c r="D58" s="214" t="s">
        <v>57</v>
      </c>
      <c r="E58" s="206"/>
      <c r="F58" s="213" t="s">
        <v>426</v>
      </c>
      <c r="G58" s="214" t="s">
        <v>57</v>
      </c>
      <c r="H58" s="206"/>
      <c r="I58" s="213" t="s">
        <v>426</v>
      </c>
      <c r="J58" s="214" t="s">
        <v>57</v>
      </c>
      <c r="K58" s="213" t="s">
        <v>426</v>
      </c>
      <c r="L58" s="318"/>
      <c r="M58" s="318"/>
      <c r="N58" s="214" t="s">
        <v>57</v>
      </c>
      <c r="O58" s="213" t="s">
        <v>426</v>
      </c>
      <c r="P58" s="214" t="s">
        <v>57</v>
      </c>
      <c r="Q58" s="206"/>
      <c r="R58" s="335"/>
      <c r="S58" s="335"/>
      <c r="T58" s="711"/>
    </row>
    <row r="59" spans="1:20" ht="12.75" hidden="1">
      <c r="A59" s="78"/>
      <c r="C59" s="79"/>
      <c r="D59" s="80"/>
      <c r="F59" s="79"/>
      <c r="G59" s="80"/>
      <c r="I59" s="79"/>
      <c r="J59" s="80"/>
      <c r="K59" s="79"/>
      <c r="L59" s="319"/>
      <c r="M59" s="319"/>
      <c r="N59" s="80"/>
      <c r="O59" s="79"/>
      <c r="P59" s="80"/>
      <c r="R59" s="319"/>
      <c r="S59" s="319"/>
      <c r="T59" s="711"/>
    </row>
    <row r="60" spans="1:20" ht="12.75" hidden="1">
      <c r="A60" s="81" t="s">
        <v>165</v>
      </c>
      <c r="C60" s="82"/>
      <c r="D60" s="83"/>
      <c r="F60" s="82"/>
      <c r="G60" s="83"/>
      <c r="I60" s="82"/>
      <c r="J60" s="83"/>
      <c r="K60" s="82"/>
      <c r="L60" s="320"/>
      <c r="M60" s="320"/>
      <c r="N60" s="83"/>
      <c r="O60" s="82"/>
      <c r="P60" s="83"/>
      <c r="R60" s="320"/>
      <c r="S60" s="336"/>
      <c r="T60" s="711"/>
    </row>
    <row r="61" spans="1:20" ht="12.75" hidden="1">
      <c r="A61" s="184" t="s">
        <v>49</v>
      </c>
      <c r="B61" s="78"/>
      <c r="C61" s="185"/>
      <c r="D61" s="186"/>
      <c r="E61" s="188"/>
      <c r="F61" s="185"/>
      <c r="G61" s="186"/>
      <c r="H61" s="188"/>
      <c r="I61" s="185"/>
      <c r="J61" s="186"/>
      <c r="K61" s="185"/>
      <c r="L61" s="321"/>
      <c r="M61" s="321"/>
      <c r="N61" s="186"/>
      <c r="O61" s="185">
        <f>K61+I61</f>
        <v>0</v>
      </c>
      <c r="P61" s="186">
        <f>N61+J61</f>
        <v>0</v>
      </c>
      <c r="R61" s="324"/>
      <c r="S61" s="324"/>
      <c r="T61" s="711"/>
    </row>
    <row r="62" spans="1:20" ht="10.5" customHeight="1" hidden="1">
      <c r="A62" s="84" t="s">
        <v>48</v>
      </c>
      <c r="C62" s="88"/>
      <c r="D62" s="89"/>
      <c r="E62" s="87"/>
      <c r="F62" s="88"/>
      <c r="G62" s="89"/>
      <c r="H62" s="87"/>
      <c r="I62" s="88"/>
      <c r="J62" s="89"/>
      <c r="K62" s="88"/>
      <c r="L62" s="322"/>
      <c r="M62" s="322"/>
      <c r="N62" s="89"/>
      <c r="O62" s="88"/>
      <c r="P62" s="89"/>
      <c r="R62" s="322"/>
      <c r="S62" s="322"/>
      <c r="T62" s="711"/>
    </row>
    <row r="63" spans="1:20" ht="12.75" hidden="1">
      <c r="A63" s="92" t="s">
        <v>166</v>
      </c>
      <c r="B63" s="81"/>
      <c r="C63" s="93">
        <f>SUM(C61:C62)</f>
        <v>0</v>
      </c>
      <c r="D63" s="94">
        <f>SUM(D61:D62)</f>
        <v>0</v>
      </c>
      <c r="E63" s="187"/>
      <c r="F63" s="93">
        <f>SUM(F61:F62)</f>
        <v>0</v>
      </c>
      <c r="G63" s="94">
        <f>SUM(G61:G62)</f>
        <v>0</v>
      </c>
      <c r="H63" s="187"/>
      <c r="I63" s="93">
        <f aca="true" t="shared" si="7" ref="I63:P63">SUM(I61:I62)</f>
        <v>0</v>
      </c>
      <c r="J63" s="94">
        <f t="shared" si="7"/>
        <v>0</v>
      </c>
      <c r="K63" s="93">
        <f t="shared" si="7"/>
        <v>0</v>
      </c>
      <c r="L63" s="323"/>
      <c r="M63" s="323"/>
      <c r="N63" s="94">
        <f t="shared" si="7"/>
        <v>0</v>
      </c>
      <c r="O63" s="93">
        <f t="shared" si="7"/>
        <v>0</v>
      </c>
      <c r="P63" s="94">
        <f t="shared" si="7"/>
        <v>0</v>
      </c>
      <c r="Q63" s="313"/>
      <c r="R63" s="337"/>
      <c r="S63" s="337"/>
      <c r="T63" s="711"/>
    </row>
    <row r="64" spans="1:20" ht="12.75" hidden="1">
      <c r="A64" s="78"/>
      <c r="C64" s="79"/>
      <c r="D64" s="80"/>
      <c r="F64" s="79"/>
      <c r="G64" s="80"/>
      <c r="I64" s="79"/>
      <c r="J64" s="80"/>
      <c r="K64" s="79"/>
      <c r="L64" s="319"/>
      <c r="M64" s="319"/>
      <c r="N64" s="80"/>
      <c r="O64" s="79"/>
      <c r="P64" s="80"/>
      <c r="R64" s="319"/>
      <c r="S64" s="319"/>
      <c r="T64" s="711"/>
    </row>
    <row r="65" spans="1:20" ht="25.5" hidden="1">
      <c r="A65" s="91" t="s">
        <v>168</v>
      </c>
      <c r="C65" s="79"/>
      <c r="D65" s="80"/>
      <c r="F65" s="79"/>
      <c r="G65" s="80"/>
      <c r="I65" s="79"/>
      <c r="J65" s="80"/>
      <c r="K65" s="79"/>
      <c r="L65" s="319"/>
      <c r="M65" s="319"/>
      <c r="N65" s="80"/>
      <c r="O65" s="79"/>
      <c r="P65" s="80"/>
      <c r="R65" s="319"/>
      <c r="S65" s="319"/>
      <c r="T65" s="711"/>
    </row>
    <row r="66" spans="1:20" ht="12.75" hidden="1">
      <c r="A66" s="184">
        <v>2.1</v>
      </c>
      <c r="B66" s="78"/>
      <c r="C66" s="185"/>
      <c r="D66" s="186"/>
      <c r="E66" s="188"/>
      <c r="F66" s="185"/>
      <c r="G66" s="186"/>
      <c r="H66" s="188"/>
      <c r="I66" s="185"/>
      <c r="J66" s="186"/>
      <c r="K66" s="185"/>
      <c r="L66" s="321"/>
      <c r="M66" s="321"/>
      <c r="N66" s="186"/>
      <c r="O66" s="185">
        <f>K66+I66</f>
        <v>0</v>
      </c>
      <c r="P66" s="186">
        <f>N66+J66</f>
        <v>0</v>
      </c>
      <c r="R66" s="324"/>
      <c r="S66" s="324"/>
      <c r="T66" s="711"/>
    </row>
    <row r="67" spans="1:20" ht="12.75" hidden="1">
      <c r="A67" s="84" t="s">
        <v>169</v>
      </c>
      <c r="C67" s="85"/>
      <c r="D67" s="86"/>
      <c r="E67" s="87"/>
      <c r="F67" s="85"/>
      <c r="G67" s="86"/>
      <c r="H67" s="87"/>
      <c r="I67" s="85"/>
      <c r="J67" s="86"/>
      <c r="K67" s="85"/>
      <c r="L67" s="324"/>
      <c r="M67" s="324"/>
      <c r="N67" s="86"/>
      <c r="O67" s="85"/>
      <c r="P67" s="86"/>
      <c r="R67" s="324"/>
      <c r="S67" s="324"/>
      <c r="T67" s="711"/>
    </row>
    <row r="68" spans="1:20" ht="12.75" hidden="1">
      <c r="A68" s="84" t="s">
        <v>170</v>
      </c>
      <c r="C68" s="85"/>
      <c r="D68" s="86"/>
      <c r="E68" s="87"/>
      <c r="F68" s="85"/>
      <c r="G68" s="86"/>
      <c r="H68" s="87"/>
      <c r="I68" s="85"/>
      <c r="J68" s="86"/>
      <c r="K68" s="85"/>
      <c r="L68" s="324"/>
      <c r="M68" s="324"/>
      <c r="N68" s="86"/>
      <c r="O68" s="85"/>
      <c r="P68" s="86"/>
      <c r="R68" s="324"/>
      <c r="S68" s="324"/>
      <c r="T68" s="711"/>
    </row>
    <row r="69" spans="1:20" ht="12.75" hidden="1">
      <c r="A69" s="84" t="s">
        <v>171</v>
      </c>
      <c r="C69" s="85"/>
      <c r="D69" s="86"/>
      <c r="E69" s="87"/>
      <c r="F69" s="85"/>
      <c r="G69" s="86"/>
      <c r="H69" s="87"/>
      <c r="I69" s="85"/>
      <c r="J69" s="86"/>
      <c r="K69" s="85"/>
      <c r="L69" s="324"/>
      <c r="M69" s="324"/>
      <c r="N69" s="86"/>
      <c r="O69" s="85"/>
      <c r="P69" s="86"/>
      <c r="R69" s="324"/>
      <c r="S69" s="324"/>
      <c r="T69" s="711"/>
    </row>
    <row r="70" spans="1:20" ht="12.75" hidden="1">
      <c r="A70" s="84" t="s">
        <v>172</v>
      </c>
      <c r="C70" s="85"/>
      <c r="D70" s="86"/>
      <c r="E70" s="87"/>
      <c r="F70" s="85"/>
      <c r="G70" s="86"/>
      <c r="H70" s="87"/>
      <c r="I70" s="85"/>
      <c r="J70" s="86"/>
      <c r="K70" s="85"/>
      <c r="L70" s="324"/>
      <c r="M70" s="324"/>
      <c r="N70" s="86"/>
      <c r="O70" s="85"/>
      <c r="P70" s="86"/>
      <c r="R70" s="324"/>
      <c r="S70" s="324"/>
      <c r="T70" s="711"/>
    </row>
    <row r="71" spans="1:20" ht="12.75" hidden="1">
      <c r="A71" s="84" t="s">
        <v>173</v>
      </c>
      <c r="C71" s="88"/>
      <c r="D71" s="89"/>
      <c r="E71" s="87"/>
      <c r="F71" s="88"/>
      <c r="G71" s="89"/>
      <c r="H71" s="87"/>
      <c r="I71" s="88"/>
      <c r="J71" s="89"/>
      <c r="K71" s="88"/>
      <c r="L71" s="322"/>
      <c r="M71" s="322"/>
      <c r="N71" s="89"/>
      <c r="O71" s="88"/>
      <c r="P71" s="89"/>
      <c r="R71" s="322"/>
      <c r="S71" s="322"/>
      <c r="T71" s="711"/>
    </row>
    <row r="72" spans="1:20" ht="12.75" hidden="1">
      <c r="A72" s="92" t="s">
        <v>174</v>
      </c>
      <c r="B72" s="81"/>
      <c r="C72" s="93">
        <f>SUM(C66:C71)</f>
        <v>0</v>
      </c>
      <c r="D72" s="94">
        <f>SUM(D66:D71)</f>
        <v>0</v>
      </c>
      <c r="E72" s="187"/>
      <c r="F72" s="93">
        <f>SUM(F66:F71)</f>
        <v>0</v>
      </c>
      <c r="G72" s="94">
        <f>SUM(G66:G71)</f>
        <v>0</v>
      </c>
      <c r="H72" s="187"/>
      <c r="I72" s="93">
        <f aca="true" t="shared" si="8" ref="I72:P72">SUM(I66:I71)</f>
        <v>0</v>
      </c>
      <c r="J72" s="94">
        <f t="shared" si="8"/>
        <v>0</v>
      </c>
      <c r="K72" s="93">
        <f t="shared" si="8"/>
        <v>0</v>
      </c>
      <c r="L72" s="323"/>
      <c r="M72" s="323"/>
      <c r="N72" s="94">
        <f t="shared" si="8"/>
        <v>0</v>
      </c>
      <c r="O72" s="93">
        <f t="shared" si="8"/>
        <v>0</v>
      </c>
      <c r="P72" s="94">
        <f t="shared" si="8"/>
        <v>0</v>
      </c>
      <c r="R72" s="337"/>
      <c r="S72" s="337"/>
      <c r="T72" s="711"/>
    </row>
    <row r="73" spans="1:20" ht="12.75" hidden="1">
      <c r="A73" s="78"/>
      <c r="C73" s="79"/>
      <c r="D73" s="80"/>
      <c r="F73" s="79"/>
      <c r="G73" s="80"/>
      <c r="I73" s="79"/>
      <c r="J73" s="80"/>
      <c r="K73" s="79"/>
      <c r="L73" s="319"/>
      <c r="M73" s="319"/>
      <c r="N73" s="80"/>
      <c r="O73" s="79"/>
      <c r="P73" s="80"/>
      <c r="R73" s="319"/>
      <c r="S73" s="319"/>
      <c r="T73" s="711"/>
    </row>
    <row r="74" spans="1:20" ht="25.5" hidden="1">
      <c r="A74" s="91" t="s">
        <v>175</v>
      </c>
      <c r="C74" s="79"/>
      <c r="D74" s="80"/>
      <c r="F74" s="79"/>
      <c r="G74" s="80"/>
      <c r="I74" s="79"/>
      <c r="J74" s="80"/>
      <c r="K74" s="79"/>
      <c r="L74" s="319"/>
      <c r="M74" s="319"/>
      <c r="N74" s="80"/>
      <c r="O74" s="79"/>
      <c r="P74" s="80"/>
      <c r="R74" s="319"/>
      <c r="S74" s="319"/>
      <c r="T74" s="711"/>
    </row>
    <row r="75" spans="1:20" ht="12.75" hidden="1">
      <c r="A75" s="184" t="s">
        <v>50</v>
      </c>
      <c r="B75" s="78"/>
      <c r="C75" s="185"/>
      <c r="D75" s="186"/>
      <c r="E75" s="188"/>
      <c r="F75" s="185"/>
      <c r="G75" s="186"/>
      <c r="H75" s="188"/>
      <c r="I75" s="185"/>
      <c r="J75" s="186"/>
      <c r="K75" s="185"/>
      <c r="L75" s="321"/>
      <c r="M75" s="321"/>
      <c r="N75" s="186"/>
      <c r="O75" s="185">
        <f>K75+I75</f>
        <v>0</v>
      </c>
      <c r="P75" s="186">
        <f>N75+J75</f>
        <v>0</v>
      </c>
      <c r="R75" s="324"/>
      <c r="S75" s="324"/>
      <c r="T75" s="711"/>
    </row>
    <row r="76" spans="1:20" ht="12.75" hidden="1">
      <c r="A76" s="84" t="s">
        <v>176</v>
      </c>
      <c r="C76" s="85"/>
      <c r="D76" s="86"/>
      <c r="E76" s="87"/>
      <c r="F76" s="85"/>
      <c r="G76" s="86"/>
      <c r="H76" s="87"/>
      <c r="I76" s="85"/>
      <c r="J76" s="86"/>
      <c r="K76" s="85"/>
      <c r="L76" s="324"/>
      <c r="M76" s="324"/>
      <c r="N76" s="86"/>
      <c r="O76" s="85"/>
      <c r="P76" s="86"/>
      <c r="R76" s="324"/>
      <c r="S76" s="324"/>
      <c r="T76" s="711"/>
    </row>
    <row r="77" spans="1:20" ht="12.75" hidden="1">
      <c r="A77" s="84" t="s">
        <v>177</v>
      </c>
      <c r="C77" s="88"/>
      <c r="D77" s="89"/>
      <c r="E77" s="87"/>
      <c r="F77" s="88"/>
      <c r="G77" s="89"/>
      <c r="H77" s="87"/>
      <c r="I77" s="88"/>
      <c r="J77" s="89"/>
      <c r="K77" s="88"/>
      <c r="L77" s="322"/>
      <c r="M77" s="322"/>
      <c r="N77" s="89"/>
      <c r="O77" s="88"/>
      <c r="P77" s="89"/>
      <c r="R77" s="322"/>
      <c r="S77" s="322"/>
      <c r="T77" s="711"/>
    </row>
    <row r="78" spans="1:20" ht="12.75" hidden="1">
      <c r="A78" s="92" t="s">
        <v>178</v>
      </c>
      <c r="B78" s="81"/>
      <c r="C78" s="93">
        <f>SUM(C75:C77)</f>
        <v>0</v>
      </c>
      <c r="D78" s="94">
        <f>SUM(D75:D77)</f>
        <v>0</v>
      </c>
      <c r="E78" s="187"/>
      <c r="F78" s="93">
        <f>SUM(F75:F77)</f>
        <v>0</v>
      </c>
      <c r="G78" s="94">
        <f>SUM(G75:G77)</f>
        <v>0</v>
      </c>
      <c r="H78" s="187"/>
      <c r="I78" s="93">
        <f aca="true" t="shared" si="9" ref="I78:P78">SUM(I75:I77)</f>
        <v>0</v>
      </c>
      <c r="J78" s="94">
        <f t="shared" si="9"/>
        <v>0</v>
      </c>
      <c r="K78" s="93">
        <f t="shared" si="9"/>
        <v>0</v>
      </c>
      <c r="L78" s="323"/>
      <c r="M78" s="323"/>
      <c r="N78" s="94">
        <f t="shared" si="9"/>
        <v>0</v>
      </c>
      <c r="O78" s="93">
        <f t="shared" si="9"/>
        <v>0</v>
      </c>
      <c r="P78" s="94">
        <f t="shared" si="9"/>
        <v>0</v>
      </c>
      <c r="R78" s="337"/>
      <c r="S78" s="337"/>
      <c r="T78" s="711"/>
    </row>
    <row r="79" spans="1:20" ht="12.75" hidden="1">
      <c r="A79" s="78"/>
      <c r="C79" s="79"/>
      <c r="D79" s="80"/>
      <c r="F79" s="79"/>
      <c r="G79" s="80"/>
      <c r="I79" s="79"/>
      <c r="J79" s="80"/>
      <c r="K79" s="79"/>
      <c r="L79" s="319"/>
      <c r="M79" s="319"/>
      <c r="N79" s="80"/>
      <c r="O79" s="79"/>
      <c r="P79" s="80"/>
      <c r="R79" s="319"/>
      <c r="S79" s="319"/>
      <c r="T79" s="711"/>
    </row>
    <row r="80" spans="1:20" ht="25.5" hidden="1">
      <c r="A80" s="91" t="s">
        <v>250</v>
      </c>
      <c r="C80" s="79"/>
      <c r="D80" s="80"/>
      <c r="F80" s="79"/>
      <c r="G80" s="80"/>
      <c r="I80" s="79"/>
      <c r="J80" s="80"/>
      <c r="K80" s="79"/>
      <c r="L80" s="319"/>
      <c r="M80" s="319"/>
      <c r="N80" s="80"/>
      <c r="O80" s="79"/>
      <c r="P80" s="80"/>
      <c r="R80" s="319"/>
      <c r="S80" s="319"/>
      <c r="T80" s="711"/>
    </row>
    <row r="81" spans="1:20" ht="12.75" hidden="1">
      <c r="A81" s="184" t="s">
        <v>51</v>
      </c>
      <c r="B81" s="78"/>
      <c r="C81" s="185">
        <v>0</v>
      </c>
      <c r="D81" s="186">
        <v>0</v>
      </c>
      <c r="E81" s="188"/>
      <c r="F81" s="185">
        <v>0</v>
      </c>
      <c r="G81" s="186">
        <v>0</v>
      </c>
      <c r="H81" s="188"/>
      <c r="I81" s="185">
        <v>0</v>
      </c>
      <c r="J81" s="186">
        <v>0</v>
      </c>
      <c r="K81" s="185">
        <v>0</v>
      </c>
      <c r="L81" s="321"/>
      <c r="M81" s="321"/>
      <c r="N81" s="186">
        <v>0</v>
      </c>
      <c r="O81" s="185">
        <f>K81+I81</f>
        <v>0</v>
      </c>
      <c r="P81" s="186">
        <f>N81+J81</f>
        <v>0</v>
      </c>
      <c r="R81" s="324"/>
      <c r="S81" s="324"/>
      <c r="T81" s="711"/>
    </row>
    <row r="82" spans="1:20" ht="12.75" hidden="1">
      <c r="A82" s="84" t="s">
        <v>251</v>
      </c>
      <c r="C82" s="85">
        <v>0</v>
      </c>
      <c r="D82" s="86">
        <v>0</v>
      </c>
      <c r="E82" s="87"/>
      <c r="F82" s="85">
        <v>0</v>
      </c>
      <c r="G82" s="86">
        <v>0</v>
      </c>
      <c r="H82" s="87"/>
      <c r="I82" s="85">
        <v>0</v>
      </c>
      <c r="J82" s="86">
        <v>0</v>
      </c>
      <c r="K82" s="85">
        <v>0</v>
      </c>
      <c r="L82" s="324"/>
      <c r="M82" s="324"/>
      <c r="N82" s="86">
        <v>0</v>
      </c>
      <c r="O82" s="85">
        <v>0</v>
      </c>
      <c r="P82" s="86">
        <v>0</v>
      </c>
      <c r="R82" s="324"/>
      <c r="S82" s="324"/>
      <c r="T82" s="711"/>
    </row>
    <row r="83" spans="1:20" ht="12.75" hidden="1">
      <c r="A83" s="84" t="s">
        <v>252</v>
      </c>
      <c r="C83" s="85">
        <v>0</v>
      </c>
      <c r="D83" s="86">
        <v>0</v>
      </c>
      <c r="E83" s="87"/>
      <c r="F83" s="85">
        <v>0</v>
      </c>
      <c r="G83" s="86">
        <v>0</v>
      </c>
      <c r="H83" s="87"/>
      <c r="I83" s="85">
        <v>0</v>
      </c>
      <c r="J83" s="86">
        <v>0</v>
      </c>
      <c r="K83" s="85">
        <v>0</v>
      </c>
      <c r="L83" s="324"/>
      <c r="M83" s="324"/>
      <c r="N83" s="86">
        <v>0</v>
      </c>
      <c r="O83" s="85">
        <v>0</v>
      </c>
      <c r="P83" s="86">
        <v>0</v>
      </c>
      <c r="R83" s="324"/>
      <c r="S83" s="324"/>
      <c r="T83" s="711"/>
    </row>
    <row r="84" spans="1:20" ht="12.75" hidden="1">
      <c r="A84" s="84" t="s">
        <v>253</v>
      </c>
      <c r="C84" s="85">
        <v>0</v>
      </c>
      <c r="D84" s="86">
        <v>0</v>
      </c>
      <c r="E84" s="87"/>
      <c r="F84" s="85">
        <v>0</v>
      </c>
      <c r="G84" s="86">
        <v>0</v>
      </c>
      <c r="H84" s="87"/>
      <c r="I84" s="85">
        <v>0</v>
      </c>
      <c r="J84" s="86">
        <v>0</v>
      </c>
      <c r="K84" s="85">
        <v>0</v>
      </c>
      <c r="L84" s="324"/>
      <c r="M84" s="324"/>
      <c r="N84" s="86">
        <v>0</v>
      </c>
      <c r="O84" s="85">
        <v>0</v>
      </c>
      <c r="P84" s="86">
        <v>0</v>
      </c>
      <c r="R84" s="324"/>
      <c r="S84" s="324"/>
      <c r="T84" s="711"/>
    </row>
    <row r="85" spans="1:20" ht="12.75" hidden="1">
      <c r="A85" s="84" t="s">
        <v>254</v>
      </c>
      <c r="C85" s="85">
        <v>0</v>
      </c>
      <c r="D85" s="86">
        <v>0</v>
      </c>
      <c r="E85" s="87"/>
      <c r="F85" s="85">
        <v>0</v>
      </c>
      <c r="G85" s="86">
        <v>0</v>
      </c>
      <c r="H85" s="87"/>
      <c r="I85" s="85">
        <v>0</v>
      </c>
      <c r="J85" s="86">
        <v>0</v>
      </c>
      <c r="K85" s="85">
        <v>0</v>
      </c>
      <c r="L85" s="324"/>
      <c r="M85" s="324"/>
      <c r="N85" s="86">
        <v>0</v>
      </c>
      <c r="O85" s="85">
        <v>0</v>
      </c>
      <c r="P85" s="86">
        <v>0</v>
      </c>
      <c r="R85" s="324"/>
      <c r="S85" s="324"/>
      <c r="T85" s="711"/>
    </row>
    <row r="86" spans="1:20" ht="12.75" hidden="1">
      <c r="A86" s="84" t="s">
        <v>255</v>
      </c>
      <c r="C86" s="88">
        <v>0</v>
      </c>
      <c r="D86" s="89">
        <v>0</v>
      </c>
      <c r="E86" s="87"/>
      <c r="F86" s="88">
        <v>0</v>
      </c>
      <c r="G86" s="89">
        <v>0</v>
      </c>
      <c r="H86" s="87"/>
      <c r="I86" s="88">
        <v>0</v>
      </c>
      <c r="J86" s="89">
        <v>0</v>
      </c>
      <c r="K86" s="88">
        <v>0</v>
      </c>
      <c r="L86" s="322"/>
      <c r="M86" s="322"/>
      <c r="N86" s="89">
        <v>0</v>
      </c>
      <c r="O86" s="88">
        <v>0</v>
      </c>
      <c r="P86" s="89">
        <v>0</v>
      </c>
      <c r="R86" s="322"/>
      <c r="S86" s="322"/>
      <c r="T86" s="711"/>
    </row>
    <row r="87" spans="1:20" ht="12.75" hidden="1">
      <c r="A87" s="92" t="s">
        <v>256</v>
      </c>
      <c r="B87" s="81"/>
      <c r="C87" s="93">
        <f>SUM(C81:C86)</f>
        <v>0</v>
      </c>
      <c r="D87" s="94">
        <f>SUM(D81:D86)</f>
        <v>0</v>
      </c>
      <c r="E87" s="90"/>
      <c r="F87" s="93">
        <f>SUM(F81:F86)</f>
        <v>0</v>
      </c>
      <c r="G87" s="94">
        <f>SUM(G81:G86)</f>
        <v>0</v>
      </c>
      <c r="H87" s="187"/>
      <c r="I87" s="93">
        <f aca="true" t="shared" si="10" ref="I87:P87">SUM(I81:I86)</f>
        <v>0</v>
      </c>
      <c r="J87" s="94">
        <f t="shared" si="10"/>
        <v>0</v>
      </c>
      <c r="K87" s="93">
        <f t="shared" si="10"/>
        <v>0</v>
      </c>
      <c r="L87" s="323"/>
      <c r="M87" s="323"/>
      <c r="N87" s="94">
        <f t="shared" si="10"/>
        <v>0</v>
      </c>
      <c r="O87" s="93">
        <f t="shared" si="10"/>
        <v>0</v>
      </c>
      <c r="P87" s="94">
        <f t="shared" si="10"/>
        <v>0</v>
      </c>
      <c r="R87" s="337"/>
      <c r="S87" s="337"/>
      <c r="T87" s="711"/>
    </row>
    <row r="88" spans="18:20" ht="12.75" hidden="1">
      <c r="R88" s="319"/>
      <c r="S88" s="319"/>
      <c r="T88" s="711"/>
    </row>
    <row r="89" spans="1:20" ht="13.5" hidden="1" thickBot="1">
      <c r="A89" s="190" t="s">
        <v>257</v>
      </c>
      <c r="B89" s="191"/>
      <c r="C89" s="189">
        <f>C63+C72+C78+C87</f>
        <v>0</v>
      </c>
      <c r="D89" s="95">
        <f>D63+D72+D78+D87</f>
        <v>0</v>
      </c>
      <c r="E89" s="191"/>
      <c r="F89" s="189">
        <f>F63+F72+F78+F87</f>
        <v>0</v>
      </c>
      <c r="G89" s="95">
        <f>G63+G72+G78+G87</f>
        <v>0</v>
      </c>
      <c r="H89" s="191"/>
      <c r="I89" s="189">
        <f aca="true" t="shared" si="11" ref="I89:P89">I63+I72+I78+I87</f>
        <v>0</v>
      </c>
      <c r="J89" s="95">
        <f t="shared" si="11"/>
        <v>0</v>
      </c>
      <c r="K89" s="189">
        <f t="shared" si="11"/>
        <v>0</v>
      </c>
      <c r="L89" s="325"/>
      <c r="M89" s="325"/>
      <c r="N89" s="95">
        <f t="shared" si="11"/>
        <v>0</v>
      </c>
      <c r="O89" s="189">
        <f t="shared" si="11"/>
        <v>0</v>
      </c>
      <c r="P89" s="95">
        <f t="shared" si="11"/>
        <v>0</v>
      </c>
      <c r="Q89" s="712"/>
      <c r="R89" s="97"/>
      <c r="S89" s="98"/>
      <c r="T89" s="711"/>
    </row>
    <row r="90" spans="1:20" ht="12.75">
      <c r="A90" s="96"/>
      <c r="B90" s="96"/>
      <c r="C90" s="97"/>
      <c r="D90" s="98"/>
      <c r="E90" s="96"/>
      <c r="F90" s="97"/>
      <c r="G90" s="98"/>
      <c r="H90" s="96"/>
      <c r="I90" s="97"/>
      <c r="J90" s="98"/>
      <c r="K90" s="712"/>
      <c r="L90" s="712"/>
      <c r="M90" s="712"/>
      <c r="N90" s="712"/>
      <c r="O90" s="712"/>
      <c r="P90" s="712"/>
      <c r="Q90" s="712"/>
      <c r="R90" s="96"/>
      <c r="S90" s="96"/>
      <c r="T90" s="711"/>
    </row>
  </sheetData>
  <mergeCells count="15">
    <mergeCell ref="F12:G13"/>
    <mergeCell ref="C12:D13"/>
    <mergeCell ref="K12:N12"/>
    <mergeCell ref="M13:N13"/>
    <mergeCell ref="K13:L13"/>
    <mergeCell ref="A14:A15"/>
    <mergeCell ref="A57:A58"/>
    <mergeCell ref="A49:P49"/>
    <mergeCell ref="A1:P1"/>
    <mergeCell ref="A5:P5"/>
    <mergeCell ref="A7:P7"/>
    <mergeCell ref="A9:P9"/>
    <mergeCell ref="A6:P6"/>
    <mergeCell ref="I12:J13"/>
    <mergeCell ref="O12:P13"/>
  </mergeCells>
  <printOptions horizontalCentered="1"/>
  <pageMargins left="0.75" right="0.75" top="0.75" bottom="1" header="0.5" footer="0.5"/>
  <pageSetup fitToHeight="1" fitToWidth="1" horizontalDpi="600" verticalDpi="600" orientation="landscape" scale="58" r:id="rId1"/>
  <headerFooter alignWithMargins="0">
    <oddFooter>&amp;C&amp;"Times New Roman,Regular"Exhibit D - Resources by DOJ Strategic Goals &amp; Strategic Objectives</oddFooter>
  </headerFooter>
  <rowBreaks count="1" manualBreakCount="1">
    <brk id="49" max="16" man="1"/>
  </rowBreaks>
</worksheet>
</file>

<file path=xl/worksheets/sheet5.xml><?xml version="1.0" encoding="utf-8"?>
<worksheet xmlns="http://schemas.openxmlformats.org/spreadsheetml/2006/main" xmlns:r="http://schemas.openxmlformats.org/officeDocument/2006/relationships">
  <sheetPr codeName="Sheet10"/>
  <dimension ref="A1:AA108"/>
  <sheetViews>
    <sheetView workbookViewId="0" topLeftCell="A1">
      <selection activeCell="G21" sqref="G21:G22"/>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 min="14" max="14" width="0.9921875" style="651" customWidth="1"/>
  </cols>
  <sheetData>
    <row r="1" spans="1:14" ht="15.75">
      <c r="A1" s="956" t="s">
        <v>357</v>
      </c>
      <c r="B1" s="957"/>
      <c r="C1" s="957"/>
      <c r="D1" s="957"/>
      <c r="E1" s="957"/>
      <c r="F1" s="957"/>
      <c r="G1" s="957"/>
      <c r="H1" s="957"/>
      <c r="I1" s="957"/>
      <c r="J1" s="957"/>
      <c r="K1" s="957"/>
      <c r="L1" s="957"/>
      <c r="M1" s="958"/>
      <c r="N1" s="651" t="s">
        <v>615</v>
      </c>
    </row>
    <row r="2" spans="1:14" ht="15.75">
      <c r="A2" s="343" t="s">
        <v>587</v>
      </c>
      <c r="N2" s="651" t="s">
        <v>615</v>
      </c>
    </row>
    <row r="3" spans="1:27" ht="15" customHeight="1">
      <c r="A3" s="981" t="s">
        <v>539</v>
      </c>
      <c r="B3" s="922"/>
      <c r="C3" s="922"/>
      <c r="D3" s="922"/>
      <c r="E3" s="922"/>
      <c r="F3" s="922"/>
      <c r="G3" s="922"/>
      <c r="H3" s="922"/>
      <c r="I3" s="922"/>
      <c r="J3" s="922"/>
      <c r="K3" s="922"/>
      <c r="L3" s="922"/>
      <c r="M3" s="922"/>
      <c r="N3" s="651" t="s">
        <v>615</v>
      </c>
      <c r="O3" s="263"/>
      <c r="P3" s="263"/>
      <c r="Q3" s="263"/>
      <c r="R3" s="263"/>
      <c r="S3" s="263"/>
      <c r="T3" s="263"/>
      <c r="U3" s="263"/>
      <c r="V3" s="263"/>
      <c r="W3" s="263"/>
      <c r="X3" s="263"/>
      <c r="Y3" s="263"/>
      <c r="Z3" s="263"/>
      <c r="AA3" s="264"/>
    </row>
    <row r="4" spans="1:27" ht="15.75">
      <c r="A4" s="982" t="str">
        <f>+'B. Summary of Requirements '!A6</f>
        <v>Justice Prisoner and Alien Transportation System</v>
      </c>
      <c r="B4" s="922"/>
      <c r="C4" s="922"/>
      <c r="D4" s="922"/>
      <c r="E4" s="922"/>
      <c r="F4" s="922"/>
      <c r="G4" s="922"/>
      <c r="H4" s="922"/>
      <c r="I4" s="922"/>
      <c r="J4" s="922"/>
      <c r="K4" s="922"/>
      <c r="L4" s="922"/>
      <c r="M4" s="983"/>
      <c r="N4" s="651" t="s">
        <v>615</v>
      </c>
      <c r="O4" s="280"/>
      <c r="P4" s="263"/>
      <c r="Q4" s="263"/>
      <c r="R4" s="263"/>
      <c r="S4" s="263"/>
      <c r="T4" s="263"/>
      <c r="U4" s="263"/>
      <c r="V4" s="263"/>
      <c r="W4" s="263"/>
      <c r="X4" s="263"/>
      <c r="Y4" s="263"/>
      <c r="Z4" s="263"/>
      <c r="AA4" s="264"/>
    </row>
    <row r="5" spans="1:27" ht="15">
      <c r="A5" s="267"/>
      <c r="B5" s="268"/>
      <c r="C5" s="268"/>
      <c r="D5" s="268"/>
      <c r="E5" s="268"/>
      <c r="F5" s="268"/>
      <c r="G5" s="268"/>
      <c r="H5" s="268"/>
      <c r="I5" s="268"/>
      <c r="J5" s="268"/>
      <c r="K5" s="268"/>
      <c r="L5" s="268"/>
      <c r="M5" s="268"/>
      <c r="N5" s="651" t="s">
        <v>615</v>
      </c>
      <c r="O5" s="268"/>
      <c r="P5" s="265"/>
      <c r="Q5" s="265"/>
      <c r="R5" s="265"/>
      <c r="S5" s="265"/>
      <c r="T5" s="265"/>
      <c r="U5" s="265"/>
      <c r="V5" s="265"/>
      <c r="W5" s="265"/>
      <c r="X5" s="265"/>
      <c r="Y5" s="265"/>
      <c r="Z5" s="265"/>
      <c r="AA5" s="266"/>
    </row>
    <row r="6" spans="1:15" ht="15">
      <c r="A6" s="108"/>
      <c r="B6" s="108"/>
      <c r="C6" s="108"/>
      <c r="D6" s="108"/>
      <c r="E6" s="108"/>
      <c r="F6" s="108"/>
      <c r="G6" s="108"/>
      <c r="H6" s="108"/>
      <c r="I6" s="108"/>
      <c r="J6" s="108"/>
      <c r="K6" s="108"/>
      <c r="L6" s="108"/>
      <c r="M6" s="108"/>
      <c r="N6" s="651" t="s">
        <v>615</v>
      </c>
      <c r="O6" s="108"/>
    </row>
    <row r="7" spans="1:17" ht="15">
      <c r="A7" s="984" t="s">
        <v>431</v>
      </c>
      <c r="B7" s="985"/>
      <c r="C7" s="985"/>
      <c r="D7" s="985"/>
      <c r="E7" s="985"/>
      <c r="F7" s="985"/>
      <c r="G7" s="985"/>
      <c r="H7" s="985"/>
      <c r="I7" s="985"/>
      <c r="J7" s="985"/>
      <c r="K7" s="985"/>
      <c r="L7" s="985"/>
      <c r="M7" s="985"/>
      <c r="N7" s="651" t="s">
        <v>615</v>
      </c>
      <c r="O7" s="269"/>
      <c r="P7" s="269"/>
      <c r="Q7" s="270"/>
    </row>
    <row r="8" spans="1:15" ht="15">
      <c r="A8" s="108"/>
      <c r="B8" s="108"/>
      <c r="C8" s="108"/>
      <c r="D8" s="108"/>
      <c r="E8" s="108"/>
      <c r="F8" s="108"/>
      <c r="G8" s="108"/>
      <c r="H8" s="108"/>
      <c r="I8" s="108"/>
      <c r="J8" s="108"/>
      <c r="K8" s="108"/>
      <c r="L8" s="108"/>
      <c r="M8" s="108"/>
      <c r="N8" s="651" t="s">
        <v>615</v>
      </c>
      <c r="O8" s="108"/>
    </row>
    <row r="9" spans="1:15" ht="26.25" customHeight="1">
      <c r="A9" s="986" t="s">
        <v>554</v>
      </c>
      <c r="B9" s="965"/>
      <c r="C9" s="965"/>
      <c r="D9" s="965"/>
      <c r="E9" s="965"/>
      <c r="F9" s="965"/>
      <c r="G9" s="965"/>
      <c r="H9" s="965"/>
      <c r="I9" s="965"/>
      <c r="J9" s="965"/>
      <c r="K9" s="965"/>
      <c r="L9" s="965"/>
      <c r="M9" s="965"/>
      <c r="N9" s="651" t="s">
        <v>615</v>
      </c>
      <c r="O9" s="272"/>
    </row>
    <row r="10" spans="1:15" ht="15">
      <c r="A10" s="108"/>
      <c r="B10" s="108"/>
      <c r="C10" s="108"/>
      <c r="D10" s="108"/>
      <c r="E10" s="108"/>
      <c r="F10" s="108"/>
      <c r="G10" s="108"/>
      <c r="H10" s="108"/>
      <c r="I10" s="108"/>
      <c r="J10" s="108"/>
      <c r="K10" s="108"/>
      <c r="L10" s="108"/>
      <c r="M10" s="108"/>
      <c r="N10" s="651" t="s">
        <v>615</v>
      </c>
      <c r="O10" s="108"/>
    </row>
    <row r="11" spans="1:15" ht="15">
      <c r="A11" s="984" t="s">
        <v>594</v>
      </c>
      <c r="B11" s="985"/>
      <c r="C11" s="985"/>
      <c r="D11" s="985"/>
      <c r="E11" s="985"/>
      <c r="F11" s="985"/>
      <c r="G11" s="985"/>
      <c r="H11" s="985"/>
      <c r="I11" s="985"/>
      <c r="J11" s="985"/>
      <c r="K11" s="985"/>
      <c r="L11" s="985"/>
      <c r="M11" s="985"/>
      <c r="N11" s="651" t="s">
        <v>615</v>
      </c>
      <c r="O11" s="270"/>
    </row>
    <row r="12" spans="1:15" ht="15">
      <c r="A12" s="108"/>
      <c r="B12" s="108"/>
      <c r="C12" s="108"/>
      <c r="D12" s="108"/>
      <c r="E12" s="108"/>
      <c r="F12" s="108"/>
      <c r="G12" s="108"/>
      <c r="H12" s="108"/>
      <c r="I12" s="108"/>
      <c r="J12" s="108"/>
      <c r="K12" s="108"/>
      <c r="L12" s="108"/>
      <c r="M12" s="108"/>
      <c r="N12" s="651" t="s">
        <v>615</v>
      </c>
      <c r="O12" s="108"/>
    </row>
    <row r="13" spans="1:15" ht="36.75" customHeight="1">
      <c r="A13" s="964" t="s">
        <v>272</v>
      </c>
      <c r="B13" s="965"/>
      <c r="C13" s="965"/>
      <c r="D13" s="965"/>
      <c r="E13" s="965"/>
      <c r="F13" s="965"/>
      <c r="G13" s="965"/>
      <c r="H13" s="965"/>
      <c r="I13" s="965"/>
      <c r="J13" s="965"/>
      <c r="K13" s="965"/>
      <c r="L13" s="965"/>
      <c r="M13" s="965"/>
      <c r="N13" s="651" t="s">
        <v>615</v>
      </c>
      <c r="O13" s="272"/>
    </row>
    <row r="14" spans="1:15" ht="15">
      <c r="A14" s="108"/>
      <c r="B14" s="108"/>
      <c r="C14" s="108"/>
      <c r="D14" s="108"/>
      <c r="E14" s="108"/>
      <c r="F14" s="108"/>
      <c r="G14" s="108"/>
      <c r="H14" s="108"/>
      <c r="I14" s="108"/>
      <c r="J14" s="108"/>
      <c r="K14" s="108"/>
      <c r="L14" s="108"/>
      <c r="M14" s="108"/>
      <c r="N14" s="651" t="s">
        <v>615</v>
      </c>
      <c r="O14" s="108"/>
    </row>
    <row r="15" spans="1:15" ht="35.25" customHeight="1">
      <c r="A15" s="964" t="s">
        <v>496</v>
      </c>
      <c r="B15" s="965"/>
      <c r="C15" s="965"/>
      <c r="D15" s="965"/>
      <c r="E15" s="965"/>
      <c r="F15" s="965"/>
      <c r="G15" s="965"/>
      <c r="H15" s="965"/>
      <c r="I15" s="965"/>
      <c r="J15" s="965"/>
      <c r="K15" s="965"/>
      <c r="L15" s="965"/>
      <c r="M15" s="965"/>
      <c r="N15" s="651" t="s">
        <v>615</v>
      </c>
      <c r="O15" s="274"/>
    </row>
    <row r="16" spans="1:15" ht="13.5" customHeight="1">
      <c r="A16" s="281"/>
      <c r="B16" s="273"/>
      <c r="C16" s="273"/>
      <c r="D16" s="273"/>
      <c r="E16" s="273"/>
      <c r="F16" s="273"/>
      <c r="G16" s="273"/>
      <c r="H16" s="273"/>
      <c r="I16" s="273"/>
      <c r="J16" s="273"/>
      <c r="K16" s="273"/>
      <c r="L16" s="273"/>
      <c r="M16" s="273"/>
      <c r="N16" s="651" t="s">
        <v>615</v>
      </c>
      <c r="O16" s="274"/>
    </row>
    <row r="17" spans="1:15" ht="35.25" customHeight="1">
      <c r="A17" s="969" t="s">
        <v>273</v>
      </c>
      <c r="B17" s="970"/>
      <c r="C17" s="970"/>
      <c r="D17" s="970"/>
      <c r="E17" s="970"/>
      <c r="F17" s="970"/>
      <c r="G17" s="970"/>
      <c r="H17" s="970"/>
      <c r="I17" s="970"/>
      <c r="J17" s="970"/>
      <c r="K17" s="970"/>
      <c r="L17" s="970"/>
      <c r="M17" s="970"/>
      <c r="N17" s="651" t="s">
        <v>615</v>
      </c>
      <c r="O17" s="274"/>
    </row>
    <row r="18" spans="1:15" ht="12.75" customHeight="1">
      <c r="A18" s="281"/>
      <c r="B18" s="273"/>
      <c r="C18" s="273"/>
      <c r="D18" s="273"/>
      <c r="E18" s="980"/>
      <c r="F18" s="980"/>
      <c r="G18" s="980"/>
      <c r="H18" s="273"/>
      <c r="I18" s="273"/>
      <c r="J18" s="273"/>
      <c r="K18" s="273"/>
      <c r="L18" s="273"/>
      <c r="M18" s="479"/>
      <c r="N18" s="651" t="s">
        <v>615</v>
      </c>
      <c r="O18" s="274"/>
    </row>
    <row r="19" spans="1:15" ht="62.25" customHeight="1">
      <c r="A19" s="964" t="s">
        <v>521</v>
      </c>
      <c r="B19" s="965"/>
      <c r="C19" s="965"/>
      <c r="D19" s="965"/>
      <c r="E19" s="965"/>
      <c r="F19" s="965"/>
      <c r="G19" s="965"/>
      <c r="H19" s="965"/>
      <c r="I19" s="965"/>
      <c r="J19" s="965"/>
      <c r="K19" s="965"/>
      <c r="L19" s="965"/>
      <c r="M19" s="965"/>
      <c r="N19" s="651" t="s">
        <v>615</v>
      </c>
      <c r="O19" s="272"/>
    </row>
    <row r="20" spans="1:15" ht="15">
      <c r="A20" s="108"/>
      <c r="B20" s="108"/>
      <c r="C20" s="108"/>
      <c r="D20" s="108"/>
      <c r="E20" s="108"/>
      <c r="F20" s="108"/>
      <c r="G20" s="108"/>
      <c r="H20" s="108"/>
      <c r="I20" s="108"/>
      <c r="J20" s="108"/>
      <c r="K20" s="108"/>
      <c r="L20" s="108"/>
      <c r="M20" s="108"/>
      <c r="N20" s="651" t="s">
        <v>615</v>
      </c>
      <c r="O20" s="108"/>
    </row>
    <row r="21" spans="2:15" ht="15">
      <c r="B21" s="108"/>
      <c r="C21" s="108"/>
      <c r="D21" s="108"/>
      <c r="E21" s="967" t="s">
        <v>167</v>
      </c>
      <c r="F21" s="276"/>
      <c r="G21" s="967" t="s">
        <v>522</v>
      </c>
      <c r="H21" s="279"/>
      <c r="I21" s="967" t="s">
        <v>523</v>
      </c>
      <c r="J21" s="108"/>
      <c r="K21" s="967" t="s">
        <v>522</v>
      </c>
      <c r="L21" s="108"/>
      <c r="M21" s="108"/>
      <c r="N21" s="651" t="s">
        <v>615</v>
      </c>
      <c r="O21" s="108"/>
    </row>
    <row r="22" spans="2:15" ht="19.5" customHeight="1">
      <c r="B22" s="108"/>
      <c r="C22" s="108"/>
      <c r="D22" s="108"/>
      <c r="E22" s="968"/>
      <c r="F22" s="278"/>
      <c r="G22" s="968"/>
      <c r="H22" s="279"/>
      <c r="I22" s="968"/>
      <c r="J22" s="108"/>
      <c r="K22" s="968"/>
      <c r="L22" s="108"/>
      <c r="M22" s="108"/>
      <c r="N22" s="651" t="s">
        <v>615</v>
      </c>
      <c r="O22" s="108"/>
    </row>
    <row r="23" spans="1:15" ht="15">
      <c r="A23" s="108" t="s">
        <v>540</v>
      </c>
      <c r="B23" s="108"/>
      <c r="C23" s="108"/>
      <c r="D23" s="108"/>
      <c r="E23" s="275"/>
      <c r="F23" s="108"/>
      <c r="G23" s="275"/>
      <c r="H23" s="279"/>
      <c r="I23" s="275"/>
      <c r="J23" s="108"/>
      <c r="K23" s="275"/>
      <c r="L23" s="108"/>
      <c r="M23" s="108"/>
      <c r="N23" s="651" t="s">
        <v>615</v>
      </c>
      <c r="O23" s="108"/>
    </row>
    <row r="24" spans="1:15" ht="15">
      <c r="A24" s="108" t="s">
        <v>516</v>
      </c>
      <c r="B24" s="108"/>
      <c r="C24" s="108"/>
      <c r="D24" s="108"/>
      <c r="E24" s="277"/>
      <c r="F24" s="108"/>
      <c r="G24" s="277"/>
      <c r="H24" s="279"/>
      <c r="I24" s="277"/>
      <c r="J24" s="108"/>
      <c r="K24" s="277"/>
      <c r="L24" s="108"/>
      <c r="M24" s="108"/>
      <c r="N24" s="651" t="s">
        <v>615</v>
      </c>
      <c r="O24" s="108"/>
    </row>
    <row r="25" spans="1:15" ht="15">
      <c r="A25" s="108" t="s">
        <v>541</v>
      </c>
      <c r="B25" s="108"/>
      <c r="C25" s="108"/>
      <c r="D25" s="108"/>
      <c r="E25" s="275">
        <f>E23-E24</f>
        <v>0</v>
      </c>
      <c r="F25" s="108"/>
      <c r="G25" s="275">
        <f>G23-G24</f>
        <v>0</v>
      </c>
      <c r="H25" s="279"/>
      <c r="I25" s="275">
        <f>I23-I24</f>
        <v>0</v>
      </c>
      <c r="J25" s="108"/>
      <c r="K25" s="275">
        <f>K23-K24</f>
        <v>0</v>
      </c>
      <c r="L25" s="108"/>
      <c r="M25" s="108"/>
      <c r="N25" s="651" t="s">
        <v>615</v>
      </c>
      <c r="O25" s="108"/>
    </row>
    <row r="26" spans="1:15" ht="15">
      <c r="A26" s="108" t="s">
        <v>542</v>
      </c>
      <c r="B26" s="108"/>
      <c r="C26" s="108"/>
      <c r="D26" s="108"/>
      <c r="E26" s="108"/>
      <c r="F26" s="108"/>
      <c r="G26" s="108"/>
      <c r="H26" s="279"/>
      <c r="I26" s="108"/>
      <c r="J26" s="108"/>
      <c r="K26" s="108"/>
      <c r="L26" s="108"/>
      <c r="M26" s="108"/>
      <c r="N26" s="651" t="s">
        <v>615</v>
      </c>
      <c r="O26" s="108"/>
    </row>
    <row r="27" spans="1:15" ht="15">
      <c r="A27" s="108" t="s">
        <v>500</v>
      </c>
      <c r="B27" s="108"/>
      <c r="C27" s="108"/>
      <c r="D27" s="108"/>
      <c r="E27" s="108"/>
      <c r="F27" s="108"/>
      <c r="G27" s="108"/>
      <c r="H27" s="279"/>
      <c r="I27" s="108"/>
      <c r="J27" s="108"/>
      <c r="K27" s="108"/>
      <c r="L27" s="108"/>
      <c r="M27" s="108"/>
      <c r="N27" s="651" t="s">
        <v>615</v>
      </c>
      <c r="O27" s="108"/>
    </row>
    <row r="28" spans="1:15" ht="15">
      <c r="A28" s="108" t="s">
        <v>543</v>
      </c>
      <c r="B28" s="108"/>
      <c r="C28" s="108"/>
      <c r="D28" s="108"/>
      <c r="E28" s="108"/>
      <c r="F28" s="108"/>
      <c r="G28" s="108"/>
      <c r="H28" s="279"/>
      <c r="I28" s="108"/>
      <c r="J28" s="108"/>
      <c r="K28" s="108"/>
      <c r="L28" s="108"/>
      <c r="M28" s="108"/>
      <c r="N28" s="651" t="s">
        <v>615</v>
      </c>
      <c r="O28" s="108"/>
    </row>
    <row r="29" spans="1:15" ht="15">
      <c r="A29" s="108" t="s">
        <v>544</v>
      </c>
      <c r="B29" s="108"/>
      <c r="C29" s="108"/>
      <c r="D29" s="108"/>
      <c r="E29" s="108"/>
      <c r="F29" s="108"/>
      <c r="G29" s="108"/>
      <c r="H29" s="279"/>
      <c r="I29" s="108"/>
      <c r="J29" s="108"/>
      <c r="K29" s="108"/>
      <c r="L29" s="108"/>
      <c r="M29" s="108"/>
      <c r="N29" s="651" t="s">
        <v>615</v>
      </c>
      <c r="O29" s="108"/>
    </row>
    <row r="30" spans="1:15" ht="15">
      <c r="A30" s="108" t="s">
        <v>545</v>
      </c>
      <c r="B30" s="108"/>
      <c r="C30" s="108"/>
      <c r="D30" s="108"/>
      <c r="E30" s="108"/>
      <c r="F30" s="108"/>
      <c r="G30" s="108"/>
      <c r="H30" s="279"/>
      <c r="I30" s="108"/>
      <c r="J30" s="108"/>
      <c r="K30" s="108"/>
      <c r="L30" s="108"/>
      <c r="M30" s="108"/>
      <c r="N30" s="651" t="s">
        <v>615</v>
      </c>
      <c r="O30" s="108"/>
    </row>
    <row r="31" spans="1:15" ht="15">
      <c r="A31" s="108" t="s">
        <v>546</v>
      </c>
      <c r="B31" s="108"/>
      <c r="C31" s="108"/>
      <c r="D31" s="108"/>
      <c r="E31" s="108"/>
      <c r="F31" s="108"/>
      <c r="G31" s="108"/>
      <c r="H31" s="279"/>
      <c r="I31" s="108"/>
      <c r="J31" s="108"/>
      <c r="K31" s="108"/>
      <c r="L31" s="108"/>
      <c r="M31" s="108"/>
      <c r="N31" s="651" t="s">
        <v>615</v>
      </c>
      <c r="O31" s="108"/>
    </row>
    <row r="32" spans="1:15" ht="15">
      <c r="A32" s="108" t="s">
        <v>547</v>
      </c>
      <c r="B32" s="108"/>
      <c r="C32" s="108"/>
      <c r="D32" s="108"/>
      <c r="E32" s="108"/>
      <c r="F32" s="108"/>
      <c r="G32" s="108"/>
      <c r="H32" s="279"/>
      <c r="I32" s="108"/>
      <c r="J32" s="108"/>
      <c r="K32" s="108"/>
      <c r="L32" s="108"/>
      <c r="M32" s="108"/>
      <c r="N32" s="651" t="s">
        <v>615</v>
      </c>
      <c r="O32" s="108"/>
    </row>
    <row r="33" spans="1:15" ht="15">
      <c r="A33" s="108" t="s">
        <v>548</v>
      </c>
      <c r="B33" s="108"/>
      <c r="C33" s="108"/>
      <c r="D33" s="108"/>
      <c r="E33" s="108"/>
      <c r="F33" s="108"/>
      <c r="G33" s="108"/>
      <c r="H33" s="279"/>
      <c r="I33" s="108"/>
      <c r="J33" s="108"/>
      <c r="K33" s="108"/>
      <c r="L33" s="108"/>
      <c r="M33" s="108"/>
      <c r="N33" s="651" t="s">
        <v>615</v>
      </c>
      <c r="O33" s="108"/>
    </row>
    <row r="34" spans="1:15" ht="15">
      <c r="A34" s="108" t="s">
        <v>549</v>
      </c>
      <c r="B34" s="108"/>
      <c r="C34" s="108"/>
      <c r="D34" s="108"/>
      <c r="E34" s="108"/>
      <c r="F34" s="108"/>
      <c r="G34" s="108"/>
      <c r="H34" s="279"/>
      <c r="I34" s="108"/>
      <c r="J34" s="108"/>
      <c r="K34" s="108"/>
      <c r="L34" s="108"/>
      <c r="M34" s="108"/>
      <c r="N34" s="651" t="s">
        <v>615</v>
      </c>
      <c r="O34" s="108"/>
    </row>
    <row r="35" spans="1:15" ht="15">
      <c r="A35" s="108" t="s">
        <v>550</v>
      </c>
      <c r="B35" s="108"/>
      <c r="C35" s="108"/>
      <c r="D35" s="108"/>
      <c r="E35" s="108"/>
      <c r="F35" s="108"/>
      <c r="G35" s="108"/>
      <c r="H35" s="279"/>
      <c r="I35" s="108"/>
      <c r="J35" s="108"/>
      <c r="K35" s="108"/>
      <c r="L35" s="108"/>
      <c r="M35" s="108"/>
      <c r="N35" s="651" t="s">
        <v>615</v>
      </c>
      <c r="O35" s="108"/>
    </row>
    <row r="36" spans="1:15" ht="15">
      <c r="A36" s="108" t="s">
        <v>551</v>
      </c>
      <c r="B36" s="108"/>
      <c r="C36" s="108"/>
      <c r="D36" s="108"/>
      <c r="E36" s="108"/>
      <c r="F36" s="108"/>
      <c r="G36" s="108"/>
      <c r="H36" s="279"/>
      <c r="I36" s="108"/>
      <c r="J36" s="108"/>
      <c r="K36" s="108"/>
      <c r="L36" s="108"/>
      <c r="M36" s="108"/>
      <c r="N36" s="651" t="s">
        <v>615</v>
      </c>
      <c r="O36" s="108"/>
    </row>
    <row r="37" spans="1:15" ht="15">
      <c r="A37" s="108" t="s">
        <v>470</v>
      </c>
      <c r="B37" s="108"/>
      <c r="C37" s="108"/>
      <c r="D37" s="108"/>
      <c r="E37" s="277"/>
      <c r="F37" s="108"/>
      <c r="G37" s="277"/>
      <c r="H37" s="279"/>
      <c r="I37" s="277"/>
      <c r="J37" s="108"/>
      <c r="K37" s="277"/>
      <c r="L37" s="108"/>
      <c r="M37" s="108"/>
      <c r="N37" s="651" t="s">
        <v>615</v>
      </c>
      <c r="O37" s="108"/>
    </row>
    <row r="38" spans="1:15" ht="15">
      <c r="A38" s="108" t="s">
        <v>552</v>
      </c>
      <c r="B38" s="108"/>
      <c r="C38" s="108"/>
      <c r="D38" s="108"/>
      <c r="E38" s="275">
        <f>E25+E26</f>
        <v>0</v>
      </c>
      <c r="F38" s="108"/>
      <c r="G38" s="275">
        <f>G25+G26</f>
        <v>0</v>
      </c>
      <c r="H38" s="279"/>
      <c r="I38" s="275">
        <f>SUM(I25:I37)</f>
        <v>0</v>
      </c>
      <c r="J38" s="108"/>
      <c r="K38" s="275">
        <f>SUM(K25:K37)</f>
        <v>0</v>
      </c>
      <c r="L38" s="108"/>
      <c r="M38" s="108"/>
      <c r="N38" s="651" t="s">
        <v>615</v>
      </c>
      <c r="O38" s="108"/>
    </row>
    <row r="39" spans="1:15" ht="15">
      <c r="A39" s="108"/>
      <c r="B39" s="108"/>
      <c r="C39" s="108"/>
      <c r="D39" s="108"/>
      <c r="E39" s="108"/>
      <c r="F39" s="108"/>
      <c r="G39" s="108"/>
      <c r="H39" s="108"/>
      <c r="I39" s="108"/>
      <c r="J39" s="108"/>
      <c r="K39" s="108"/>
      <c r="L39" s="108"/>
      <c r="M39" s="108"/>
      <c r="N39" s="651" t="s">
        <v>615</v>
      </c>
      <c r="O39" s="108"/>
    </row>
    <row r="40" spans="1:15" ht="38.25" customHeight="1">
      <c r="A40" s="964" t="s">
        <v>524</v>
      </c>
      <c r="B40" s="965"/>
      <c r="C40" s="965"/>
      <c r="D40" s="965"/>
      <c r="E40" s="965"/>
      <c r="F40" s="965"/>
      <c r="G40" s="965"/>
      <c r="H40" s="965"/>
      <c r="I40" s="965"/>
      <c r="J40" s="965"/>
      <c r="K40" s="965"/>
      <c r="L40" s="966"/>
      <c r="M40" s="108"/>
      <c r="N40" s="651" t="s">
        <v>615</v>
      </c>
      <c r="O40" s="108"/>
    </row>
    <row r="41" spans="1:15" ht="15">
      <c r="A41" s="281"/>
      <c r="B41" s="273"/>
      <c r="C41" s="273"/>
      <c r="D41" s="273"/>
      <c r="E41" s="699"/>
      <c r="F41" s="699"/>
      <c r="G41" s="699"/>
      <c r="H41" s="273"/>
      <c r="I41" s="273"/>
      <c r="J41" s="273"/>
      <c r="K41" s="273"/>
      <c r="L41" s="274"/>
      <c r="M41" s="108"/>
      <c r="O41" s="108"/>
    </row>
    <row r="42" spans="1:15" ht="26.25" customHeight="1">
      <c r="A42" s="977" t="s">
        <v>512</v>
      </c>
      <c r="B42" s="978"/>
      <c r="C42" s="978"/>
      <c r="D42" s="978"/>
      <c r="E42" s="978"/>
      <c r="F42" s="978"/>
      <c r="G42" s="978"/>
      <c r="H42" s="978"/>
      <c r="I42" s="978"/>
      <c r="J42" s="978"/>
      <c r="K42" s="978"/>
      <c r="L42" s="978"/>
      <c r="M42" s="979"/>
      <c r="O42" s="108"/>
    </row>
    <row r="43" spans="1:15" ht="15">
      <c r="A43" s="108"/>
      <c r="B43" s="108"/>
      <c r="C43" s="108"/>
      <c r="D43" s="108"/>
      <c r="E43" s="480"/>
      <c r="F43" s="480"/>
      <c r="G43" s="480"/>
      <c r="J43" s="108"/>
      <c r="K43" s="108"/>
      <c r="L43" s="108"/>
      <c r="M43" s="108"/>
      <c r="N43" s="651" t="s">
        <v>615</v>
      </c>
      <c r="O43" s="108"/>
    </row>
    <row r="44" spans="1:15" ht="30.75" customHeight="1">
      <c r="A44" s="964" t="s">
        <v>607</v>
      </c>
      <c r="B44" s="975"/>
      <c r="C44" s="975"/>
      <c r="D44" s="975"/>
      <c r="E44" s="975"/>
      <c r="F44" s="975"/>
      <c r="G44" s="975"/>
      <c r="H44" s="975"/>
      <c r="I44" s="975"/>
      <c r="J44" s="975"/>
      <c r="K44" s="975"/>
      <c r="L44" s="976"/>
      <c r="M44" s="108"/>
      <c r="N44" s="651" t="s">
        <v>615</v>
      </c>
      <c r="O44" s="108"/>
    </row>
    <row r="45" spans="1:15" ht="15">
      <c r="A45" s="108"/>
      <c r="B45" s="108"/>
      <c r="C45" s="108"/>
      <c r="D45" s="108"/>
      <c r="E45" s="108"/>
      <c r="F45" s="108"/>
      <c r="G45" s="108"/>
      <c r="H45" s="108"/>
      <c r="I45" s="108"/>
      <c r="J45" s="108"/>
      <c r="K45" s="108"/>
      <c r="L45" s="108"/>
      <c r="M45" s="108"/>
      <c r="N45" s="651" t="s">
        <v>615</v>
      </c>
      <c r="O45" s="108"/>
    </row>
    <row r="46" spans="1:15" ht="25.5" customHeight="1">
      <c r="A46" s="964" t="s">
        <v>263</v>
      </c>
      <c r="B46" s="965"/>
      <c r="C46" s="965"/>
      <c r="D46" s="965"/>
      <c r="E46" s="965"/>
      <c r="F46" s="965"/>
      <c r="G46" s="965"/>
      <c r="H46" s="965"/>
      <c r="I46" s="965"/>
      <c r="J46" s="965"/>
      <c r="K46" s="965"/>
      <c r="L46" s="965"/>
      <c r="M46" s="966"/>
      <c r="N46" s="651" t="s">
        <v>615</v>
      </c>
      <c r="O46" s="108"/>
    </row>
    <row r="47" spans="1:15" ht="12" customHeight="1">
      <c r="A47" s="281"/>
      <c r="B47" s="273"/>
      <c r="C47" s="273"/>
      <c r="D47" s="273"/>
      <c r="E47" s="273"/>
      <c r="F47" s="273"/>
      <c r="G47" s="273"/>
      <c r="H47" s="273"/>
      <c r="I47" s="273"/>
      <c r="J47" s="273"/>
      <c r="K47" s="273"/>
      <c r="L47" s="273"/>
      <c r="M47" s="274"/>
      <c r="N47" s="651" t="s">
        <v>615</v>
      </c>
      <c r="O47" s="108"/>
    </row>
    <row r="48" spans="1:15" ht="51" customHeight="1">
      <c r="A48" s="959" t="s">
        <v>608</v>
      </c>
      <c r="B48" s="973"/>
      <c r="C48" s="973"/>
      <c r="D48" s="973"/>
      <c r="E48" s="973"/>
      <c r="F48" s="973"/>
      <c r="G48" s="973"/>
      <c r="H48" s="973"/>
      <c r="I48" s="973"/>
      <c r="J48" s="973"/>
      <c r="K48" s="973"/>
      <c r="L48" s="973"/>
      <c r="M48" s="974"/>
      <c r="N48" s="651" t="s">
        <v>615</v>
      </c>
      <c r="O48" s="108"/>
    </row>
    <row r="49" spans="1:15" ht="13.5" customHeight="1">
      <c r="A49" s="281"/>
      <c r="B49" s="273"/>
      <c r="C49" s="273"/>
      <c r="D49" s="273"/>
      <c r="E49" s="273"/>
      <c r="F49" s="273"/>
      <c r="G49" s="273"/>
      <c r="H49" s="273"/>
      <c r="I49" s="273"/>
      <c r="J49" s="273"/>
      <c r="K49" s="273"/>
      <c r="L49" s="273"/>
      <c r="M49" s="274"/>
      <c r="N49" s="651" t="s">
        <v>615</v>
      </c>
      <c r="O49" s="108"/>
    </row>
    <row r="50" spans="1:15" ht="49.5" customHeight="1">
      <c r="A50" s="964" t="s">
        <v>609</v>
      </c>
      <c r="B50" s="965"/>
      <c r="C50" s="965"/>
      <c r="D50" s="965"/>
      <c r="E50" s="965"/>
      <c r="F50" s="965"/>
      <c r="G50" s="965"/>
      <c r="H50" s="965"/>
      <c r="I50" s="965"/>
      <c r="J50" s="965"/>
      <c r="K50" s="965"/>
      <c r="L50" s="965"/>
      <c r="M50" s="966"/>
      <c r="N50" s="651" t="s">
        <v>615</v>
      </c>
      <c r="O50" s="108"/>
    </row>
    <row r="51" spans="1:15" ht="12.75" customHeight="1">
      <c r="A51" s="281"/>
      <c r="B51" s="273"/>
      <c r="C51" s="273"/>
      <c r="D51" s="273"/>
      <c r="E51" s="273"/>
      <c r="F51" s="273"/>
      <c r="G51" s="273"/>
      <c r="H51" s="273"/>
      <c r="I51" s="273"/>
      <c r="J51" s="273"/>
      <c r="K51" s="273"/>
      <c r="L51" s="273"/>
      <c r="M51" s="274"/>
      <c r="N51" s="651" t="s">
        <v>615</v>
      </c>
      <c r="O51" s="108"/>
    </row>
    <row r="52" spans="1:15" ht="23.25" customHeight="1">
      <c r="A52" s="964" t="s">
        <v>532</v>
      </c>
      <c r="B52" s="971"/>
      <c r="C52" s="971"/>
      <c r="D52" s="971"/>
      <c r="E52" s="971"/>
      <c r="F52" s="971"/>
      <c r="G52" s="971"/>
      <c r="H52" s="971"/>
      <c r="I52" s="971"/>
      <c r="J52" s="971"/>
      <c r="K52" s="971"/>
      <c r="L52" s="971"/>
      <c r="M52" s="972"/>
      <c r="N52" s="651" t="s">
        <v>615</v>
      </c>
      <c r="O52" s="108"/>
    </row>
    <row r="53" spans="1:15" ht="13.5" customHeight="1">
      <c r="A53" s="281"/>
      <c r="B53" s="271"/>
      <c r="C53" s="271"/>
      <c r="D53" s="271"/>
      <c r="E53" s="271"/>
      <c r="F53" s="271"/>
      <c r="G53" s="271"/>
      <c r="H53" s="271"/>
      <c r="I53" s="271"/>
      <c r="J53" s="271"/>
      <c r="K53" s="271"/>
      <c r="L53" s="271"/>
      <c r="M53" s="272"/>
      <c r="N53" s="651" t="s">
        <v>615</v>
      </c>
      <c r="O53" s="108"/>
    </row>
    <row r="54" spans="1:15" ht="30.75" customHeight="1">
      <c r="A54" s="959" t="s">
        <v>382</v>
      </c>
      <c r="B54" s="960"/>
      <c r="C54" s="960"/>
      <c r="D54" s="960"/>
      <c r="E54" s="960"/>
      <c r="F54" s="960"/>
      <c r="G54" s="960"/>
      <c r="H54" s="960"/>
      <c r="I54" s="960"/>
      <c r="J54" s="960"/>
      <c r="K54" s="960"/>
      <c r="L54" s="960"/>
      <c r="M54" s="961"/>
      <c r="N54" s="651" t="s">
        <v>615</v>
      </c>
      <c r="O54" s="108"/>
    </row>
    <row r="55" spans="1:15" ht="13.5" customHeight="1">
      <c r="A55" s="281"/>
      <c r="B55" s="271"/>
      <c r="C55" s="271"/>
      <c r="D55" s="271"/>
      <c r="E55" s="271"/>
      <c r="F55" s="271"/>
      <c r="G55" s="271"/>
      <c r="H55" s="271"/>
      <c r="I55" s="271"/>
      <c r="J55" s="271"/>
      <c r="K55" s="271"/>
      <c r="L55" s="271"/>
      <c r="M55" s="272"/>
      <c r="N55" s="651" t="s">
        <v>615</v>
      </c>
      <c r="O55" s="108"/>
    </row>
    <row r="56" spans="1:15" ht="30" customHeight="1">
      <c r="A56" s="959" t="s">
        <v>495</v>
      </c>
      <c r="B56" s="962"/>
      <c r="C56" s="962"/>
      <c r="D56" s="962"/>
      <c r="E56" s="962"/>
      <c r="F56" s="962"/>
      <c r="G56" s="962"/>
      <c r="H56" s="962"/>
      <c r="I56" s="962"/>
      <c r="J56" s="962"/>
      <c r="K56" s="962"/>
      <c r="L56" s="962"/>
      <c r="M56" s="963"/>
      <c r="N56" s="651" t="s">
        <v>615</v>
      </c>
      <c r="O56" s="108"/>
    </row>
    <row r="57" spans="1:15" ht="13.5" customHeight="1">
      <c r="A57" s="281"/>
      <c r="B57" s="271"/>
      <c r="C57" s="271"/>
      <c r="D57" s="271"/>
      <c r="E57" s="271"/>
      <c r="F57" s="271"/>
      <c r="G57" s="271"/>
      <c r="H57" s="271"/>
      <c r="I57" s="271"/>
      <c r="J57" s="271"/>
      <c r="K57" s="271"/>
      <c r="L57" s="271"/>
      <c r="M57" s="272"/>
      <c r="N57" s="651" t="s">
        <v>615</v>
      </c>
      <c r="O57" s="108"/>
    </row>
    <row r="58" spans="1:15" ht="24.75" customHeight="1">
      <c r="A58" s="964" t="s">
        <v>533</v>
      </c>
      <c r="B58" s="965"/>
      <c r="C58" s="965"/>
      <c r="D58" s="965"/>
      <c r="E58" s="965"/>
      <c r="F58" s="965"/>
      <c r="G58" s="965"/>
      <c r="H58" s="965"/>
      <c r="I58" s="965"/>
      <c r="J58" s="965"/>
      <c r="K58" s="965"/>
      <c r="L58" s="965"/>
      <c r="M58" s="966"/>
      <c r="N58" s="651" t="s">
        <v>615</v>
      </c>
      <c r="O58" s="108"/>
    </row>
    <row r="59" spans="1:15" ht="13.5" customHeight="1">
      <c r="A59" s="281"/>
      <c r="B59" s="271"/>
      <c r="C59" s="271"/>
      <c r="D59" s="271"/>
      <c r="E59" s="271"/>
      <c r="F59" s="271"/>
      <c r="G59" s="271"/>
      <c r="H59" s="271"/>
      <c r="I59" s="271"/>
      <c r="J59" s="271"/>
      <c r="K59" s="271"/>
      <c r="L59" s="271"/>
      <c r="M59" s="272"/>
      <c r="N59" s="651" t="s">
        <v>615</v>
      </c>
      <c r="O59" s="108"/>
    </row>
    <row r="60" spans="1:15" ht="16.5" customHeight="1">
      <c r="A60" s="959" t="s">
        <v>0</v>
      </c>
      <c r="B60" s="960"/>
      <c r="C60" s="960"/>
      <c r="D60" s="960"/>
      <c r="E60" s="960"/>
      <c r="F60" s="960"/>
      <c r="G60" s="960"/>
      <c r="H60" s="960"/>
      <c r="I60" s="960"/>
      <c r="J60" s="960"/>
      <c r="K60" s="960"/>
      <c r="L60" s="960"/>
      <c r="M60" s="961"/>
      <c r="N60" s="651" t="s">
        <v>615</v>
      </c>
      <c r="O60" s="108"/>
    </row>
    <row r="61" spans="1:15" ht="13.5" customHeight="1">
      <c r="A61" s="281"/>
      <c r="B61" s="273"/>
      <c r="C61" s="273"/>
      <c r="D61" s="273"/>
      <c r="E61" s="273"/>
      <c r="F61" s="273"/>
      <c r="G61" s="273"/>
      <c r="H61" s="273"/>
      <c r="I61" s="273"/>
      <c r="J61" s="273"/>
      <c r="K61" s="273"/>
      <c r="L61" s="273"/>
      <c r="M61" s="274"/>
      <c r="N61" s="651" t="s">
        <v>615</v>
      </c>
      <c r="O61" s="108"/>
    </row>
    <row r="62" spans="1:15" ht="57.75" customHeight="1">
      <c r="A62" s="997" t="s">
        <v>271</v>
      </c>
      <c r="B62" s="998"/>
      <c r="C62" s="998"/>
      <c r="D62" s="998"/>
      <c r="E62" s="998"/>
      <c r="F62" s="998"/>
      <c r="G62" s="998"/>
      <c r="H62" s="998"/>
      <c r="I62" s="998"/>
      <c r="J62" s="998"/>
      <c r="K62" s="998"/>
      <c r="L62" s="998"/>
      <c r="M62" s="999"/>
      <c r="N62" s="651" t="s">
        <v>615</v>
      </c>
      <c r="O62" s="108"/>
    </row>
    <row r="63" spans="1:15" ht="13.5" customHeight="1">
      <c r="A63" s="424"/>
      <c r="B63" s="425"/>
      <c r="C63" s="425"/>
      <c r="D63" s="425"/>
      <c r="E63" s="980"/>
      <c r="F63" s="980"/>
      <c r="G63" s="980"/>
      <c r="H63" s="425"/>
      <c r="I63" s="425"/>
      <c r="J63" s="425"/>
      <c r="K63" s="425"/>
      <c r="L63" s="425"/>
      <c r="M63" s="426"/>
      <c r="N63" s="651" t="s">
        <v>615</v>
      </c>
      <c r="O63" s="108"/>
    </row>
    <row r="64" spans="1:15" ht="57.75" customHeight="1">
      <c r="A64" s="1003" t="s">
        <v>180</v>
      </c>
      <c r="B64" s="1004"/>
      <c r="C64" s="1004"/>
      <c r="D64" s="1004"/>
      <c r="E64" s="1004"/>
      <c r="F64" s="1004"/>
      <c r="G64" s="1004"/>
      <c r="H64" s="1004"/>
      <c r="I64" s="1004"/>
      <c r="J64" s="1004"/>
      <c r="K64" s="1004"/>
      <c r="L64" s="1004"/>
      <c r="M64" s="1005"/>
      <c r="N64" s="651" t="s">
        <v>615</v>
      </c>
      <c r="O64" s="108"/>
    </row>
    <row r="65" spans="1:15" ht="11.25" customHeight="1">
      <c r="A65" s="281"/>
      <c r="B65" s="273"/>
      <c r="C65" s="273"/>
      <c r="D65" s="273"/>
      <c r="E65" s="273"/>
      <c r="F65" s="273"/>
      <c r="G65" s="273"/>
      <c r="H65" s="273"/>
      <c r="I65" s="273"/>
      <c r="J65" s="273"/>
      <c r="K65" s="273"/>
      <c r="L65" s="273"/>
      <c r="M65" s="274"/>
      <c r="N65" s="651" t="s">
        <v>615</v>
      </c>
      <c r="O65" s="108"/>
    </row>
    <row r="66" spans="1:15" ht="23.25" customHeight="1">
      <c r="A66" s="959" t="s">
        <v>538</v>
      </c>
      <c r="B66" s="965"/>
      <c r="C66" s="965"/>
      <c r="D66" s="965"/>
      <c r="E66" s="965"/>
      <c r="F66" s="965"/>
      <c r="G66" s="965"/>
      <c r="H66" s="965"/>
      <c r="I66" s="965"/>
      <c r="J66" s="965"/>
      <c r="K66" s="965"/>
      <c r="L66" s="965"/>
      <c r="M66" s="966"/>
      <c r="N66" s="651" t="s">
        <v>615</v>
      </c>
      <c r="O66" s="108"/>
    </row>
    <row r="67" spans="1:15" ht="14.25" customHeight="1">
      <c r="A67" s="281"/>
      <c r="B67" s="273"/>
      <c r="C67" s="273"/>
      <c r="D67" s="273"/>
      <c r="E67" s="273"/>
      <c r="F67" s="273"/>
      <c r="G67" s="273"/>
      <c r="H67" s="273"/>
      <c r="I67" s="273"/>
      <c r="J67" s="273"/>
      <c r="K67" s="273"/>
      <c r="L67" s="273"/>
      <c r="M67" s="274"/>
      <c r="N67" s="651" t="s">
        <v>615</v>
      </c>
      <c r="O67" s="108"/>
    </row>
    <row r="68" spans="1:15" ht="60" customHeight="1">
      <c r="A68" s="1000" t="s">
        <v>534</v>
      </c>
      <c r="B68" s="1001"/>
      <c r="C68" s="1001"/>
      <c r="D68" s="1001"/>
      <c r="E68" s="1001"/>
      <c r="F68" s="1001"/>
      <c r="G68" s="1001"/>
      <c r="H68" s="1001"/>
      <c r="I68" s="1001"/>
      <c r="J68" s="1001"/>
      <c r="K68" s="1001"/>
      <c r="L68" s="1001"/>
      <c r="M68" s="1002"/>
      <c r="N68" s="651" t="s">
        <v>615</v>
      </c>
      <c r="O68" s="108"/>
    </row>
    <row r="69" spans="1:15" ht="11.25" customHeight="1">
      <c r="A69" s="281"/>
      <c r="B69" s="271"/>
      <c r="C69" s="271"/>
      <c r="D69" s="271"/>
      <c r="E69" s="271"/>
      <c r="F69" s="271"/>
      <c r="G69" s="271"/>
      <c r="H69" s="271"/>
      <c r="I69" s="271"/>
      <c r="J69" s="271"/>
      <c r="K69" s="271"/>
      <c r="L69" s="271"/>
      <c r="M69" s="272"/>
      <c r="N69" s="651" t="s">
        <v>615</v>
      </c>
      <c r="O69" s="108"/>
    </row>
    <row r="70" spans="1:15" ht="26.25" customHeight="1">
      <c r="A70" s="964" t="s">
        <v>352</v>
      </c>
      <c r="B70" s="965"/>
      <c r="C70" s="965"/>
      <c r="D70" s="965"/>
      <c r="E70" s="965"/>
      <c r="F70" s="965"/>
      <c r="G70" s="965"/>
      <c r="H70" s="965"/>
      <c r="I70" s="965"/>
      <c r="J70" s="965"/>
      <c r="K70" s="965"/>
      <c r="L70" s="965"/>
      <c r="M70" s="966"/>
      <c r="N70" s="651" t="s">
        <v>615</v>
      </c>
      <c r="O70" s="108"/>
    </row>
    <row r="71" spans="1:15" ht="15.75" customHeight="1">
      <c r="A71" s="281"/>
      <c r="B71" s="273"/>
      <c r="C71" s="273"/>
      <c r="D71" s="273"/>
      <c r="E71" s="273"/>
      <c r="F71" s="273"/>
      <c r="G71" s="273"/>
      <c r="H71" s="273"/>
      <c r="I71" s="273"/>
      <c r="J71" s="273"/>
      <c r="K71" s="273"/>
      <c r="L71" s="273"/>
      <c r="M71" s="274"/>
      <c r="N71" s="651" t="s">
        <v>615</v>
      </c>
      <c r="O71" s="108"/>
    </row>
    <row r="72" spans="1:15" ht="15.75" customHeight="1">
      <c r="A72" s="964" t="s">
        <v>612</v>
      </c>
      <c r="B72" s="993"/>
      <c r="C72" s="993"/>
      <c r="D72" s="993"/>
      <c r="E72" s="993"/>
      <c r="F72" s="993"/>
      <c r="G72" s="993"/>
      <c r="H72" s="993"/>
      <c r="I72" s="993"/>
      <c r="J72" s="993"/>
      <c r="K72" s="993"/>
      <c r="L72" s="993"/>
      <c r="M72" s="994"/>
      <c r="N72" s="651" t="s">
        <v>615</v>
      </c>
      <c r="O72" s="108"/>
    </row>
    <row r="73" spans="1:15" ht="51.75" customHeight="1">
      <c r="A73" s="996" t="s">
        <v>613</v>
      </c>
      <c r="B73" s="960"/>
      <c r="C73" s="960"/>
      <c r="D73" s="960"/>
      <c r="E73" s="960"/>
      <c r="F73" s="960"/>
      <c r="G73" s="960"/>
      <c r="H73" s="960"/>
      <c r="I73" s="960"/>
      <c r="J73" s="960"/>
      <c r="K73" s="960"/>
      <c r="L73" s="960"/>
      <c r="M73" s="961"/>
      <c r="N73" s="651" t="s">
        <v>615</v>
      </c>
      <c r="O73" s="108"/>
    </row>
    <row r="74" spans="1:15" ht="15.75" customHeight="1">
      <c r="A74" s="281"/>
      <c r="B74" s="273"/>
      <c r="C74" s="273"/>
      <c r="D74" s="273"/>
      <c r="E74" s="273"/>
      <c r="F74" s="273"/>
      <c r="G74" s="273"/>
      <c r="H74" s="273"/>
      <c r="I74" s="273"/>
      <c r="J74" s="273"/>
      <c r="K74" s="273"/>
      <c r="L74" s="273"/>
      <c r="M74" s="274"/>
      <c r="N74" s="651" t="s">
        <v>615</v>
      </c>
      <c r="O74" s="108"/>
    </row>
    <row r="75" spans="1:15" ht="15.75" customHeight="1">
      <c r="A75" s="964" t="s">
        <v>614</v>
      </c>
      <c r="B75" s="993"/>
      <c r="C75" s="993"/>
      <c r="D75" s="993"/>
      <c r="E75" s="993"/>
      <c r="F75" s="993"/>
      <c r="G75" s="993"/>
      <c r="H75" s="993"/>
      <c r="I75" s="993"/>
      <c r="J75" s="993"/>
      <c r="K75" s="993"/>
      <c r="L75" s="993"/>
      <c r="M75" s="994"/>
      <c r="N75" s="651" t="s">
        <v>615</v>
      </c>
      <c r="O75" s="108"/>
    </row>
    <row r="76" spans="1:15" ht="27.75" customHeight="1">
      <c r="A76" s="986" t="s">
        <v>2</v>
      </c>
      <c r="B76" s="993"/>
      <c r="C76" s="993"/>
      <c r="D76" s="993"/>
      <c r="E76" s="993"/>
      <c r="F76" s="993"/>
      <c r="G76" s="993"/>
      <c r="H76" s="993"/>
      <c r="I76" s="993"/>
      <c r="J76" s="993"/>
      <c r="K76" s="993"/>
      <c r="L76" s="993"/>
      <c r="M76" s="994"/>
      <c r="N76" s="651" t="s">
        <v>615</v>
      </c>
      <c r="O76" s="108"/>
    </row>
    <row r="77" spans="1:15" ht="15.75" customHeight="1">
      <c r="A77" s="281"/>
      <c r="B77" s="273"/>
      <c r="C77" s="273"/>
      <c r="D77" s="273"/>
      <c r="E77" s="273"/>
      <c r="F77" s="273"/>
      <c r="G77" s="273"/>
      <c r="H77" s="273"/>
      <c r="I77" s="273"/>
      <c r="J77" s="273"/>
      <c r="K77" s="273"/>
      <c r="L77" s="273"/>
      <c r="M77" s="274"/>
      <c r="N77" s="651" t="s">
        <v>615</v>
      </c>
      <c r="O77" s="108"/>
    </row>
    <row r="78" spans="1:15" ht="15" customHeight="1">
      <c r="A78" s="964" t="s">
        <v>3</v>
      </c>
      <c r="B78" s="993"/>
      <c r="C78" s="993"/>
      <c r="D78" s="993"/>
      <c r="E78" s="993"/>
      <c r="F78" s="993"/>
      <c r="G78" s="993"/>
      <c r="H78" s="993"/>
      <c r="I78" s="993"/>
      <c r="J78" s="993"/>
      <c r="K78" s="993"/>
      <c r="L78" s="993"/>
      <c r="M78" s="994"/>
      <c r="N78" s="651" t="s">
        <v>615</v>
      </c>
      <c r="O78" s="108"/>
    </row>
    <row r="79" spans="1:15" ht="38.25" customHeight="1">
      <c r="A79" s="986" t="s">
        <v>4</v>
      </c>
      <c r="B79" s="993"/>
      <c r="C79" s="993"/>
      <c r="D79" s="993"/>
      <c r="E79" s="993"/>
      <c r="F79" s="993"/>
      <c r="G79" s="993"/>
      <c r="H79" s="993"/>
      <c r="I79" s="993"/>
      <c r="J79" s="993"/>
      <c r="K79" s="993"/>
      <c r="L79" s="993"/>
      <c r="M79" s="994"/>
      <c r="N79" s="651" t="s">
        <v>615</v>
      </c>
      <c r="O79" s="108"/>
    </row>
    <row r="80" spans="1:15" ht="15.75" customHeight="1">
      <c r="A80" s="281"/>
      <c r="B80" s="273"/>
      <c r="C80" s="273"/>
      <c r="D80" s="273"/>
      <c r="E80" s="273"/>
      <c r="F80" s="273"/>
      <c r="G80" s="273"/>
      <c r="H80" s="273"/>
      <c r="I80" s="273"/>
      <c r="J80" s="273"/>
      <c r="K80" s="273"/>
      <c r="L80" s="273"/>
      <c r="M80" s="274"/>
      <c r="N80" s="651" t="s">
        <v>615</v>
      </c>
      <c r="O80" s="108"/>
    </row>
    <row r="81" spans="1:15" ht="15.75" customHeight="1">
      <c r="A81" s="964" t="s">
        <v>24</v>
      </c>
      <c r="B81" s="993"/>
      <c r="C81" s="993"/>
      <c r="D81" s="993"/>
      <c r="E81" s="993"/>
      <c r="F81" s="993"/>
      <c r="G81" s="993"/>
      <c r="H81" s="993"/>
      <c r="I81" s="993"/>
      <c r="J81" s="993"/>
      <c r="K81" s="993"/>
      <c r="L81" s="993"/>
      <c r="M81" s="994"/>
      <c r="N81" s="651" t="s">
        <v>615</v>
      </c>
      <c r="O81" s="108"/>
    </row>
    <row r="82" spans="1:15" ht="36.75" customHeight="1">
      <c r="A82" s="986" t="s">
        <v>25</v>
      </c>
      <c r="B82" s="993"/>
      <c r="C82" s="993"/>
      <c r="D82" s="993"/>
      <c r="E82" s="993"/>
      <c r="F82" s="993"/>
      <c r="G82" s="993"/>
      <c r="H82" s="993"/>
      <c r="I82" s="993"/>
      <c r="J82" s="993"/>
      <c r="K82" s="993"/>
      <c r="L82" s="993"/>
      <c r="M82" s="994"/>
      <c r="N82" s="651" t="s">
        <v>615</v>
      </c>
      <c r="O82" s="108"/>
    </row>
    <row r="83" spans="1:15" ht="15.75" customHeight="1">
      <c r="A83" s="281"/>
      <c r="B83" s="273"/>
      <c r="C83" s="273"/>
      <c r="D83" s="273"/>
      <c r="E83" s="273"/>
      <c r="F83" s="273"/>
      <c r="G83" s="273"/>
      <c r="H83" s="273"/>
      <c r="I83" s="273"/>
      <c r="J83" s="273"/>
      <c r="K83" s="273"/>
      <c r="L83" s="273"/>
      <c r="M83" s="274"/>
      <c r="N83" s="651" t="s">
        <v>615</v>
      </c>
      <c r="O83" s="108"/>
    </row>
    <row r="84" spans="1:15" ht="15.75" customHeight="1">
      <c r="A84" s="964" t="s">
        <v>26</v>
      </c>
      <c r="B84" s="993"/>
      <c r="C84" s="993"/>
      <c r="D84" s="993"/>
      <c r="E84" s="993"/>
      <c r="F84" s="993"/>
      <c r="G84" s="993"/>
      <c r="H84" s="993"/>
      <c r="I84" s="993"/>
      <c r="J84" s="993"/>
      <c r="K84" s="993"/>
      <c r="L84" s="993"/>
      <c r="M84" s="994"/>
      <c r="N84" s="651" t="s">
        <v>615</v>
      </c>
      <c r="O84" s="108"/>
    </row>
    <row r="85" spans="1:15" ht="27" customHeight="1">
      <c r="A85" s="986" t="s">
        <v>27</v>
      </c>
      <c r="B85" s="993"/>
      <c r="C85" s="993"/>
      <c r="D85" s="993"/>
      <c r="E85" s="993"/>
      <c r="F85" s="993"/>
      <c r="G85" s="993"/>
      <c r="H85" s="993"/>
      <c r="I85" s="993"/>
      <c r="J85" s="993"/>
      <c r="K85" s="993"/>
      <c r="L85" s="993"/>
      <c r="M85" s="994"/>
      <c r="N85" s="651" t="s">
        <v>615</v>
      </c>
      <c r="O85" s="108"/>
    </row>
    <row r="86" spans="1:15" ht="15.75" customHeight="1">
      <c r="A86" s="281"/>
      <c r="B86" s="273"/>
      <c r="C86" s="273"/>
      <c r="D86" s="273"/>
      <c r="E86" s="273"/>
      <c r="F86" s="273"/>
      <c r="G86" s="273"/>
      <c r="H86" s="273"/>
      <c r="I86" s="273"/>
      <c r="J86" s="273"/>
      <c r="K86" s="273"/>
      <c r="L86" s="273"/>
      <c r="M86" s="274"/>
      <c r="N86" s="651" t="s">
        <v>615</v>
      </c>
      <c r="O86" s="108"/>
    </row>
    <row r="87" spans="1:15" ht="15.75" customHeight="1">
      <c r="A87" s="964" t="s">
        <v>28</v>
      </c>
      <c r="B87" s="993"/>
      <c r="C87" s="993"/>
      <c r="D87" s="993"/>
      <c r="E87" s="993"/>
      <c r="F87" s="993"/>
      <c r="G87" s="993"/>
      <c r="H87" s="993"/>
      <c r="I87" s="993"/>
      <c r="J87" s="993"/>
      <c r="K87" s="993"/>
      <c r="L87" s="993"/>
      <c r="M87" s="994"/>
      <c r="N87" s="651" t="s">
        <v>615</v>
      </c>
      <c r="O87" s="108"/>
    </row>
    <row r="88" spans="1:15" ht="24.75" customHeight="1">
      <c r="A88" s="986" t="s">
        <v>29</v>
      </c>
      <c r="B88" s="993"/>
      <c r="C88" s="993"/>
      <c r="D88" s="993"/>
      <c r="E88" s="993"/>
      <c r="F88" s="993"/>
      <c r="G88" s="993"/>
      <c r="H88" s="993"/>
      <c r="I88" s="993"/>
      <c r="J88" s="993"/>
      <c r="K88" s="993"/>
      <c r="L88" s="993"/>
      <c r="M88" s="994"/>
      <c r="N88" s="651" t="s">
        <v>615</v>
      </c>
      <c r="O88" s="108"/>
    </row>
    <row r="89" spans="1:15" ht="0.75" customHeight="1">
      <c r="A89" s="281"/>
      <c r="B89" s="271"/>
      <c r="C89" s="271"/>
      <c r="D89" s="271"/>
      <c r="E89" s="271"/>
      <c r="F89" s="271"/>
      <c r="G89" s="271"/>
      <c r="H89" s="271"/>
      <c r="I89" s="271"/>
      <c r="J89" s="271"/>
      <c r="K89" s="271"/>
      <c r="L89" s="271"/>
      <c r="M89" s="272"/>
      <c r="N89" s="651" t="s">
        <v>615</v>
      </c>
      <c r="O89" s="108"/>
    </row>
    <row r="90" spans="1:15" ht="0.75" customHeight="1">
      <c r="A90" s="281"/>
      <c r="B90" s="271"/>
      <c r="C90" s="271"/>
      <c r="D90" s="271"/>
      <c r="E90" s="271"/>
      <c r="F90" s="271"/>
      <c r="G90" s="271"/>
      <c r="H90" s="271"/>
      <c r="I90" s="271"/>
      <c r="J90" s="271"/>
      <c r="K90" s="271"/>
      <c r="L90" s="271"/>
      <c r="M90" s="272"/>
      <c r="N90" s="651" t="s">
        <v>615</v>
      </c>
      <c r="O90" s="108"/>
    </row>
    <row r="91" spans="1:15" ht="0.75" customHeight="1">
      <c r="A91" s="281"/>
      <c r="B91" s="271"/>
      <c r="C91" s="271"/>
      <c r="D91" s="271"/>
      <c r="E91" s="271"/>
      <c r="F91" s="271"/>
      <c r="G91" s="271"/>
      <c r="H91" s="271"/>
      <c r="I91" s="271"/>
      <c r="J91" s="271"/>
      <c r="K91" s="271"/>
      <c r="L91" s="271"/>
      <c r="M91" s="272"/>
      <c r="N91" s="651" t="s">
        <v>615</v>
      </c>
      <c r="O91" s="108"/>
    </row>
    <row r="92" spans="1:15" ht="0.75" customHeight="1">
      <c r="A92" s="281"/>
      <c r="B92" s="271"/>
      <c r="C92" s="271"/>
      <c r="D92" s="271"/>
      <c r="E92" s="271"/>
      <c r="F92" s="271"/>
      <c r="G92" s="271"/>
      <c r="H92" s="271"/>
      <c r="I92" s="271"/>
      <c r="J92" s="271"/>
      <c r="K92" s="271"/>
      <c r="L92" s="271"/>
      <c r="M92" s="272"/>
      <c r="N92" s="651" t="s">
        <v>615</v>
      </c>
      <c r="O92" s="108"/>
    </row>
    <row r="93" spans="1:15" ht="0.75" customHeight="1">
      <c r="A93" s="281"/>
      <c r="B93" s="271"/>
      <c r="C93" s="271"/>
      <c r="D93" s="271"/>
      <c r="E93" s="271"/>
      <c r="F93" s="271"/>
      <c r="G93" s="271"/>
      <c r="H93" s="271"/>
      <c r="I93" s="271"/>
      <c r="J93" s="271"/>
      <c r="K93" s="271"/>
      <c r="L93" s="271"/>
      <c r="M93" s="272"/>
      <c r="N93" s="651" t="s">
        <v>615</v>
      </c>
      <c r="O93" s="108"/>
    </row>
    <row r="94" spans="1:15" ht="0.75" customHeight="1">
      <c r="A94" s="281"/>
      <c r="B94" s="271"/>
      <c r="C94" s="271"/>
      <c r="D94" s="271"/>
      <c r="E94" s="271"/>
      <c r="F94" s="271"/>
      <c r="G94" s="271"/>
      <c r="H94" s="271"/>
      <c r="I94" s="271"/>
      <c r="J94" s="271"/>
      <c r="K94" s="271"/>
      <c r="L94" s="271"/>
      <c r="M94" s="272"/>
      <c r="N94" s="651" t="s">
        <v>615</v>
      </c>
      <c r="O94" s="108"/>
    </row>
    <row r="95" spans="1:15" ht="0.75" customHeight="1">
      <c r="A95" s="281"/>
      <c r="B95" s="271"/>
      <c r="C95" s="271"/>
      <c r="D95" s="271"/>
      <c r="E95" s="271"/>
      <c r="F95" s="271"/>
      <c r="G95" s="271"/>
      <c r="H95" s="271"/>
      <c r="I95" s="271"/>
      <c r="J95" s="271"/>
      <c r="K95" s="271"/>
      <c r="L95" s="271"/>
      <c r="M95" s="272"/>
      <c r="N95" s="651" t="s">
        <v>615</v>
      </c>
      <c r="O95" s="108"/>
    </row>
    <row r="96" spans="1:15" ht="0.75" customHeight="1">
      <c r="A96" s="281"/>
      <c r="B96" s="271"/>
      <c r="C96" s="271"/>
      <c r="D96" s="271"/>
      <c r="E96" s="271"/>
      <c r="F96" s="271"/>
      <c r="G96" s="271"/>
      <c r="H96" s="271"/>
      <c r="I96" s="271"/>
      <c r="J96" s="271"/>
      <c r="K96" s="271"/>
      <c r="L96" s="271"/>
      <c r="M96" s="272"/>
      <c r="N96" s="651" t="s">
        <v>615</v>
      </c>
      <c r="O96" s="108"/>
    </row>
    <row r="97" spans="1:15" ht="0.75" customHeight="1">
      <c r="A97" s="281"/>
      <c r="B97" s="271"/>
      <c r="C97" s="271"/>
      <c r="D97" s="271"/>
      <c r="E97" s="271"/>
      <c r="F97" s="271"/>
      <c r="G97" s="271"/>
      <c r="H97" s="271"/>
      <c r="I97" s="271"/>
      <c r="J97" s="271"/>
      <c r="K97" s="271"/>
      <c r="L97" s="271"/>
      <c r="M97" s="272"/>
      <c r="N97" s="651" t="s">
        <v>615</v>
      </c>
      <c r="O97" s="108"/>
    </row>
    <row r="98" spans="1:15" ht="0.75" customHeight="1">
      <c r="A98" s="281"/>
      <c r="B98" s="271"/>
      <c r="C98" s="271"/>
      <c r="D98" s="271"/>
      <c r="E98" s="271"/>
      <c r="F98" s="271"/>
      <c r="G98" s="271"/>
      <c r="H98" s="271"/>
      <c r="I98" s="271"/>
      <c r="J98" s="271"/>
      <c r="K98" s="271"/>
      <c r="L98" s="271"/>
      <c r="M98" s="272"/>
      <c r="N98" s="651" t="s">
        <v>615</v>
      </c>
      <c r="O98" s="108"/>
    </row>
    <row r="99" spans="1:15" ht="0.75" customHeight="1">
      <c r="A99" s="281"/>
      <c r="B99" s="271"/>
      <c r="C99" s="271"/>
      <c r="D99" s="271"/>
      <c r="E99" s="271"/>
      <c r="F99" s="271"/>
      <c r="G99" s="271"/>
      <c r="H99" s="271"/>
      <c r="I99" s="271"/>
      <c r="J99" s="271"/>
      <c r="K99" s="271"/>
      <c r="L99" s="271"/>
      <c r="M99" s="272"/>
      <c r="N99" s="651" t="s">
        <v>615</v>
      </c>
      <c r="O99" s="108"/>
    </row>
    <row r="100" spans="1:15" ht="0.75" customHeight="1">
      <c r="A100" s="281"/>
      <c r="B100" s="271"/>
      <c r="C100" s="271"/>
      <c r="D100" s="271"/>
      <c r="E100" s="271"/>
      <c r="F100" s="271"/>
      <c r="G100" s="271"/>
      <c r="H100" s="271"/>
      <c r="I100" s="271"/>
      <c r="J100" s="271"/>
      <c r="K100" s="271"/>
      <c r="L100" s="271"/>
      <c r="M100" s="272"/>
      <c r="N100" s="651" t="s">
        <v>615</v>
      </c>
      <c r="O100" s="108"/>
    </row>
    <row r="101" spans="1:15" ht="0.75" customHeight="1">
      <c r="A101" s="281"/>
      <c r="B101" s="271"/>
      <c r="C101" s="271"/>
      <c r="D101" s="271"/>
      <c r="E101" s="271"/>
      <c r="F101" s="271"/>
      <c r="G101" s="271"/>
      <c r="H101" s="271"/>
      <c r="I101" s="271"/>
      <c r="J101" s="271"/>
      <c r="K101" s="271"/>
      <c r="L101" s="271"/>
      <c r="M101" s="272"/>
      <c r="N101" s="651" t="s">
        <v>615</v>
      </c>
      <c r="O101" s="108"/>
    </row>
    <row r="102" spans="1:15" ht="0.75" customHeight="1">
      <c r="A102" s="281"/>
      <c r="B102" s="271"/>
      <c r="C102" s="271"/>
      <c r="D102" s="271"/>
      <c r="E102" s="271"/>
      <c r="F102" s="271"/>
      <c r="G102" s="271"/>
      <c r="H102" s="271"/>
      <c r="I102" s="271"/>
      <c r="J102" s="271"/>
      <c r="K102" s="271"/>
      <c r="L102" s="271"/>
      <c r="M102" s="272"/>
      <c r="N102" s="651" t="s">
        <v>615</v>
      </c>
      <c r="O102" s="108"/>
    </row>
    <row r="103" spans="1:15" ht="15">
      <c r="A103" s="984" t="s">
        <v>553</v>
      </c>
      <c r="B103" s="985"/>
      <c r="C103" s="985"/>
      <c r="D103" s="985"/>
      <c r="E103" s="985"/>
      <c r="F103" s="985"/>
      <c r="G103" s="985"/>
      <c r="H103" s="985"/>
      <c r="I103" s="985"/>
      <c r="J103" s="985"/>
      <c r="K103" s="985"/>
      <c r="L103" s="985"/>
      <c r="M103" s="995"/>
      <c r="N103" s="651" t="s">
        <v>615</v>
      </c>
      <c r="O103" s="108"/>
    </row>
    <row r="104" spans="1:15" ht="45" customHeight="1">
      <c r="A104" s="964" t="s">
        <v>182</v>
      </c>
      <c r="B104" s="971"/>
      <c r="C104" s="971"/>
      <c r="D104" s="971"/>
      <c r="E104" s="971"/>
      <c r="F104" s="971"/>
      <c r="G104" s="971"/>
      <c r="H104" s="971"/>
      <c r="I104" s="971"/>
      <c r="J104" s="971"/>
      <c r="K104" s="971"/>
      <c r="L104" s="972"/>
      <c r="M104" s="700"/>
      <c r="N104" s="651" t="s">
        <v>346</v>
      </c>
      <c r="O104" s="108"/>
    </row>
    <row r="105" spans="1:15" ht="12.75" customHeight="1">
      <c r="A105" s="108"/>
      <c r="B105" s="108"/>
      <c r="C105" s="108"/>
      <c r="D105" s="108"/>
      <c r="E105" s="108"/>
      <c r="F105" s="108"/>
      <c r="G105" s="108"/>
      <c r="H105" s="108"/>
      <c r="I105" s="108"/>
      <c r="J105" s="108"/>
      <c r="K105" s="108"/>
      <c r="L105" s="108"/>
      <c r="M105" s="108"/>
      <c r="N105" s="666"/>
      <c r="O105" s="108"/>
    </row>
    <row r="106" spans="1:15" ht="14.25" customHeight="1">
      <c r="A106" s="964"/>
      <c r="B106" s="965"/>
      <c r="C106" s="965"/>
      <c r="D106" s="965"/>
      <c r="E106" s="965"/>
      <c r="F106" s="965"/>
      <c r="G106" s="965"/>
      <c r="H106" s="965"/>
      <c r="I106" s="965"/>
      <c r="J106" s="965"/>
      <c r="K106" s="965"/>
      <c r="L106" s="965"/>
      <c r="M106" s="966"/>
      <c r="N106" s="666"/>
      <c r="O106" s="108"/>
    </row>
    <row r="107" spans="1:13" ht="15">
      <c r="A107" s="990" t="s">
        <v>583</v>
      </c>
      <c r="B107" s="991"/>
      <c r="C107" s="991"/>
      <c r="D107" s="991"/>
      <c r="E107" s="991"/>
      <c r="F107" s="991"/>
      <c r="G107" s="991"/>
      <c r="H107" s="991"/>
      <c r="I107" s="991"/>
      <c r="J107" s="991"/>
      <c r="K107" s="991"/>
      <c r="L107" s="991"/>
      <c r="M107" s="992"/>
    </row>
    <row r="108" spans="1:15" ht="46.5" customHeight="1">
      <c r="A108" s="987" t="s">
        <v>1</v>
      </c>
      <c r="B108" s="988"/>
      <c r="C108" s="988"/>
      <c r="D108" s="988"/>
      <c r="E108" s="988"/>
      <c r="F108" s="988"/>
      <c r="G108" s="988"/>
      <c r="H108" s="988"/>
      <c r="I108" s="988"/>
      <c r="J108" s="988"/>
      <c r="K108" s="988"/>
      <c r="L108" s="988"/>
      <c r="M108" s="989"/>
      <c r="N108" s="666"/>
      <c r="O108" s="108"/>
    </row>
  </sheetData>
  <mergeCells count="49">
    <mergeCell ref="A62:M62"/>
    <mergeCell ref="A68:M68"/>
    <mergeCell ref="A70:M70"/>
    <mergeCell ref="A66:M66"/>
    <mergeCell ref="E63:G63"/>
    <mergeCell ref="A64:M64"/>
    <mergeCell ref="A72:M72"/>
    <mergeCell ref="A73:M73"/>
    <mergeCell ref="A76:M76"/>
    <mergeCell ref="A75:M75"/>
    <mergeCell ref="A84:M84"/>
    <mergeCell ref="A78:M78"/>
    <mergeCell ref="A79:M79"/>
    <mergeCell ref="A81:M81"/>
    <mergeCell ref="A82:M82"/>
    <mergeCell ref="A106:M106"/>
    <mergeCell ref="A108:M108"/>
    <mergeCell ref="A107:M107"/>
    <mergeCell ref="A85:M85"/>
    <mergeCell ref="A88:M88"/>
    <mergeCell ref="A103:M103"/>
    <mergeCell ref="A87:M87"/>
    <mergeCell ref="A104:L104"/>
    <mergeCell ref="E18:G18"/>
    <mergeCell ref="A3:M3"/>
    <mergeCell ref="A4:M4"/>
    <mergeCell ref="A7:M7"/>
    <mergeCell ref="A11:M11"/>
    <mergeCell ref="A9:M9"/>
    <mergeCell ref="A60:M60"/>
    <mergeCell ref="A46:M46"/>
    <mergeCell ref="E21:E22"/>
    <mergeCell ref="G21:G22"/>
    <mergeCell ref="A52:M52"/>
    <mergeCell ref="A48:M48"/>
    <mergeCell ref="A50:M50"/>
    <mergeCell ref="A40:L40"/>
    <mergeCell ref="A44:L44"/>
    <mergeCell ref="A42:M42"/>
    <mergeCell ref="A1:M1"/>
    <mergeCell ref="A54:M54"/>
    <mergeCell ref="A56:M56"/>
    <mergeCell ref="A58:M58"/>
    <mergeCell ref="A13:M13"/>
    <mergeCell ref="I21:I22"/>
    <mergeCell ref="K21:K22"/>
    <mergeCell ref="A15:M15"/>
    <mergeCell ref="A19:M19"/>
    <mergeCell ref="A17:M17"/>
  </mergeCells>
  <printOptions/>
  <pageMargins left="0.75" right="0.75" top="1" bottom="1" header="0.5" footer="0.5"/>
  <pageSetup horizontalDpi="600" verticalDpi="600" orientation="landscape" r:id="rId1"/>
  <headerFooter alignWithMargins="0">
    <oddFooter>&amp;C&amp;"Times New Roman,Regular"&amp;11Exhibit E - Justification for Base Adjustments</oddFooter>
  </headerFooter>
  <rowBreaks count="2" manualBreakCount="2">
    <brk id="18" max="255" man="1"/>
    <brk id="80" max="13" man="1"/>
  </rowBreaks>
</worksheet>
</file>

<file path=xl/worksheets/sheet6.xml><?xml version="1.0" encoding="utf-8"?>
<worksheet xmlns="http://schemas.openxmlformats.org/spreadsheetml/2006/main" xmlns:r="http://schemas.openxmlformats.org/officeDocument/2006/relationships">
  <sheetPr codeName="Sheet11">
    <pageSetUpPr fitToPage="1"/>
  </sheetPr>
  <dimension ref="A1:AH36"/>
  <sheetViews>
    <sheetView showGridLines="0" showOutlineSymbols="0" zoomScale="75" zoomScaleNormal="75" workbookViewId="0" topLeftCell="A1">
      <selection activeCell="G22" sqref="G22"/>
    </sheetView>
  </sheetViews>
  <sheetFormatPr defaultColWidth="8.88671875" defaultRowHeight="15"/>
  <cols>
    <col min="1" max="1" width="3.77734375" style="17" customWidth="1"/>
    <col min="2" max="2" width="27.21484375" style="17" customWidth="1"/>
    <col min="3" max="3" width="5.6640625" style="17" customWidth="1"/>
    <col min="4" max="4" width="6.77734375" style="17" customWidth="1"/>
    <col min="5" max="5" width="10.4453125" style="17" customWidth="1"/>
    <col min="6" max="6" width="5.77734375" style="17" customWidth="1"/>
    <col min="7" max="7" width="5.6640625" style="17" customWidth="1"/>
    <col min="8" max="8" width="7.4453125" style="17" customWidth="1"/>
    <col min="9" max="9" width="4.88671875" style="17" customWidth="1"/>
    <col min="10" max="10" width="5.6640625" style="17" customWidth="1"/>
    <col min="11" max="11" width="7.77734375" style="17" customWidth="1"/>
    <col min="12" max="12" width="4.99609375" style="17" customWidth="1"/>
    <col min="13" max="13" width="5.6640625" style="17" customWidth="1"/>
    <col min="14" max="14" width="7.77734375" style="17" customWidth="1"/>
    <col min="15" max="16" width="5.6640625" style="17" customWidth="1"/>
    <col min="17" max="17" width="8.77734375" style="17" customWidth="1"/>
    <col min="18" max="18" width="5.6640625" style="17" customWidth="1"/>
    <col min="19" max="19" width="6.77734375" style="17" customWidth="1"/>
    <col min="20" max="20" width="9.4453125" style="17" customWidth="1"/>
    <col min="21" max="21" width="0.9921875" style="665" customWidth="1"/>
    <col min="22" max="16384" width="9.6640625" style="17" customWidth="1"/>
  </cols>
  <sheetData>
    <row r="1" spans="1:21" ht="25.5">
      <c r="A1" s="873" t="s">
        <v>375</v>
      </c>
      <c r="B1" s="916"/>
      <c r="C1" s="916"/>
      <c r="D1" s="916"/>
      <c r="E1" s="916"/>
      <c r="F1" s="916"/>
      <c r="G1" s="916"/>
      <c r="H1" s="916"/>
      <c r="I1" s="916"/>
      <c r="J1" s="916"/>
      <c r="K1" s="916"/>
      <c r="L1" s="916"/>
      <c r="M1" s="916"/>
      <c r="N1" s="916"/>
      <c r="O1" s="916"/>
      <c r="P1" s="916"/>
      <c r="Q1" s="916"/>
      <c r="R1" s="916"/>
      <c r="S1" s="916"/>
      <c r="T1" s="916"/>
      <c r="U1" s="664" t="s">
        <v>615</v>
      </c>
    </row>
    <row r="2" spans="1:21" ht="25.5">
      <c r="A2" s="761"/>
      <c r="B2" s="762"/>
      <c r="C2" s="762"/>
      <c r="D2" s="762"/>
      <c r="E2" s="762"/>
      <c r="F2" s="762"/>
      <c r="G2" s="762"/>
      <c r="H2" s="762"/>
      <c r="I2" s="762"/>
      <c r="J2" s="762"/>
      <c r="K2" s="762"/>
      <c r="L2" s="762"/>
      <c r="M2" s="762"/>
      <c r="N2" s="762"/>
      <c r="O2" s="762"/>
      <c r="P2" s="762"/>
      <c r="Q2" s="762"/>
      <c r="R2" s="762"/>
      <c r="S2" s="762"/>
      <c r="T2" s="762"/>
      <c r="U2" s="664"/>
    </row>
    <row r="3" spans="1:21" ht="26.25">
      <c r="A3" s="775"/>
      <c r="B3" s="775"/>
      <c r="C3" s="775"/>
      <c r="D3" s="775"/>
      <c r="E3" s="775"/>
      <c r="F3" s="775"/>
      <c r="G3" s="775"/>
      <c r="H3" s="775"/>
      <c r="I3" s="775"/>
      <c r="J3" s="775"/>
      <c r="K3" s="775"/>
      <c r="L3" s="775"/>
      <c r="M3" s="775"/>
      <c r="N3" s="775"/>
      <c r="O3" s="775"/>
      <c r="P3" s="775"/>
      <c r="Q3" s="775"/>
      <c r="R3" s="775"/>
      <c r="S3" s="775"/>
      <c r="T3" s="775"/>
      <c r="U3" s="664" t="s">
        <v>615</v>
      </c>
    </row>
    <row r="4" spans="1:21" ht="26.25">
      <c r="A4" s="1006" t="s">
        <v>376</v>
      </c>
      <c r="B4" s="918"/>
      <c r="C4" s="918"/>
      <c r="D4" s="918"/>
      <c r="E4" s="918"/>
      <c r="F4" s="918"/>
      <c r="G4" s="918"/>
      <c r="H4" s="918"/>
      <c r="I4" s="918"/>
      <c r="J4" s="918"/>
      <c r="K4" s="918"/>
      <c r="L4" s="918"/>
      <c r="M4" s="918"/>
      <c r="N4" s="918"/>
      <c r="O4" s="918"/>
      <c r="P4" s="918"/>
      <c r="Q4" s="918"/>
      <c r="R4" s="918"/>
      <c r="S4" s="918"/>
      <c r="T4" s="918"/>
      <c r="U4" s="664" t="s">
        <v>615</v>
      </c>
    </row>
    <row r="5" spans="1:21" ht="26.25">
      <c r="A5" s="1007" t="s">
        <v>295</v>
      </c>
      <c r="B5" s="1008"/>
      <c r="C5" s="1008"/>
      <c r="D5" s="1008"/>
      <c r="E5" s="1008"/>
      <c r="F5" s="1008"/>
      <c r="G5" s="1008"/>
      <c r="H5" s="1008"/>
      <c r="I5" s="1008"/>
      <c r="J5" s="1008"/>
      <c r="K5" s="1008"/>
      <c r="L5" s="1008"/>
      <c r="M5" s="1008"/>
      <c r="N5" s="1008"/>
      <c r="O5" s="1008"/>
      <c r="P5" s="1008"/>
      <c r="Q5" s="1008"/>
      <c r="R5" s="1008"/>
      <c r="S5" s="1008"/>
      <c r="T5" s="1009"/>
      <c r="U5" s="664"/>
    </row>
    <row r="6" spans="1:21" ht="26.25">
      <c r="A6" s="1007" t="str">
        <f>+'B. Summary of Requirements '!A6</f>
        <v>Justice Prisoner and Alien Transportation System</v>
      </c>
      <c r="B6" s="920"/>
      <c r="C6" s="920"/>
      <c r="D6" s="920"/>
      <c r="E6" s="920"/>
      <c r="F6" s="920"/>
      <c r="G6" s="920"/>
      <c r="H6" s="920"/>
      <c r="I6" s="920"/>
      <c r="J6" s="920"/>
      <c r="K6" s="920"/>
      <c r="L6" s="920"/>
      <c r="M6" s="920"/>
      <c r="N6" s="920"/>
      <c r="O6" s="920"/>
      <c r="P6" s="920"/>
      <c r="Q6" s="920"/>
      <c r="R6" s="920"/>
      <c r="S6" s="920"/>
      <c r="T6" s="920"/>
      <c r="U6" s="664" t="s">
        <v>615</v>
      </c>
    </row>
    <row r="7" spans="1:21" ht="26.25">
      <c r="A7" s="1007" t="str">
        <f>+'B. Summary of Requirements '!A7</f>
        <v>Revolving Fund</v>
      </c>
      <c r="B7" s="918"/>
      <c r="C7" s="918"/>
      <c r="D7" s="918"/>
      <c r="E7" s="918"/>
      <c r="F7" s="918"/>
      <c r="G7" s="918"/>
      <c r="H7" s="918"/>
      <c r="I7" s="918"/>
      <c r="J7" s="918"/>
      <c r="K7" s="918"/>
      <c r="L7" s="918"/>
      <c r="M7" s="918"/>
      <c r="N7" s="918"/>
      <c r="O7" s="918"/>
      <c r="P7" s="918"/>
      <c r="Q7" s="918"/>
      <c r="R7" s="918"/>
      <c r="S7" s="918"/>
      <c r="T7" s="918"/>
      <c r="U7" s="664" t="s">
        <v>615</v>
      </c>
    </row>
    <row r="8" spans="1:21" ht="26.25">
      <c r="A8" s="1007" t="s">
        <v>558</v>
      </c>
      <c r="B8" s="920"/>
      <c r="C8" s="920"/>
      <c r="D8" s="920"/>
      <c r="E8" s="920"/>
      <c r="F8" s="920"/>
      <c r="G8" s="920"/>
      <c r="H8" s="920"/>
      <c r="I8" s="920"/>
      <c r="J8" s="920"/>
      <c r="K8" s="920"/>
      <c r="L8" s="920"/>
      <c r="M8" s="920"/>
      <c r="N8" s="920"/>
      <c r="O8" s="920"/>
      <c r="P8" s="920"/>
      <c r="Q8" s="920"/>
      <c r="R8" s="920"/>
      <c r="S8" s="920"/>
      <c r="T8" s="920"/>
      <c r="U8" s="664" t="s">
        <v>615</v>
      </c>
    </row>
    <row r="9" spans="1:21" ht="15.75">
      <c r="A9" s="1"/>
      <c r="B9" s="1"/>
      <c r="C9" s="1"/>
      <c r="D9" s="1"/>
      <c r="E9" s="1"/>
      <c r="F9" s="19"/>
      <c r="G9" s="19"/>
      <c r="H9" s="19"/>
      <c r="I9" s="19"/>
      <c r="J9" s="19"/>
      <c r="K9" s="19"/>
      <c r="L9" s="19"/>
      <c r="M9" s="19"/>
      <c r="N9" s="19"/>
      <c r="O9" s="1"/>
      <c r="P9" s="1"/>
      <c r="Q9" s="1"/>
      <c r="R9" s="1"/>
      <c r="S9" s="1"/>
      <c r="T9" s="1"/>
      <c r="U9" s="664" t="s">
        <v>615</v>
      </c>
    </row>
    <row r="10" spans="1:21" ht="15.75">
      <c r="A10" s="1"/>
      <c r="B10" s="1"/>
      <c r="C10" s="19"/>
      <c r="D10" s="19"/>
      <c r="E10" s="19"/>
      <c r="F10" s="19"/>
      <c r="G10" s="19"/>
      <c r="H10" s="19"/>
      <c r="I10" s="19"/>
      <c r="J10" s="19"/>
      <c r="K10" s="19"/>
      <c r="L10" s="19"/>
      <c r="M10" s="19"/>
      <c r="N10" s="19"/>
      <c r="O10" s="1"/>
      <c r="P10" s="1"/>
      <c r="Q10" s="1"/>
      <c r="R10" s="21"/>
      <c r="S10" s="19"/>
      <c r="T10" s="19"/>
      <c r="U10" s="664" t="s">
        <v>615</v>
      </c>
    </row>
    <row r="11" spans="1:21" ht="15.75">
      <c r="A11" s="118"/>
      <c r="B11" s="119"/>
      <c r="C11" s="1017" t="s">
        <v>14</v>
      </c>
      <c r="D11" s="1018"/>
      <c r="E11" s="1019"/>
      <c r="F11" s="1030" t="s">
        <v>576</v>
      </c>
      <c r="G11" s="1014"/>
      <c r="H11" s="1015"/>
      <c r="I11" s="1013" t="s">
        <v>577</v>
      </c>
      <c r="J11" s="1014"/>
      <c r="K11" s="1015"/>
      <c r="L11" s="1017" t="s">
        <v>344</v>
      </c>
      <c r="M11" s="1018"/>
      <c r="N11" s="1019"/>
      <c r="O11" s="1017" t="s">
        <v>345</v>
      </c>
      <c r="P11" s="1018"/>
      <c r="Q11" s="1019"/>
      <c r="R11" s="1017" t="s">
        <v>15</v>
      </c>
      <c r="S11" s="1018"/>
      <c r="T11" s="1019"/>
      <c r="U11" s="664" t="s">
        <v>615</v>
      </c>
    </row>
    <row r="12" spans="1:21" ht="15.75">
      <c r="A12" s="115"/>
      <c r="B12" s="2"/>
      <c r="C12" s="1020"/>
      <c r="D12" s="1021"/>
      <c r="E12" s="1022"/>
      <c r="F12" s="1031"/>
      <c r="G12" s="957"/>
      <c r="H12" s="1016"/>
      <c r="I12" s="957"/>
      <c r="J12" s="957"/>
      <c r="K12" s="1016"/>
      <c r="L12" s="1020"/>
      <c r="M12" s="1021"/>
      <c r="N12" s="1022"/>
      <c r="O12" s="1020"/>
      <c r="P12" s="1021"/>
      <c r="Q12" s="1022"/>
      <c r="R12" s="1020"/>
      <c r="S12" s="1021"/>
      <c r="T12" s="1022"/>
      <c r="U12" s="664" t="s">
        <v>615</v>
      </c>
    </row>
    <row r="13" spans="1:21" ht="3" customHeight="1">
      <c r="A13" s="115"/>
      <c r="B13" s="1"/>
      <c r="C13" s="115"/>
      <c r="D13" s="1"/>
      <c r="E13" s="1"/>
      <c r="F13" s="115"/>
      <c r="G13" s="2"/>
      <c r="H13" s="110"/>
      <c r="I13" s="2"/>
      <c r="J13" s="1"/>
      <c r="K13" s="1"/>
      <c r="L13" s="115"/>
      <c r="M13" s="1"/>
      <c r="N13" s="1"/>
      <c r="O13" s="115"/>
      <c r="P13" s="1"/>
      <c r="Q13" s="1"/>
      <c r="R13" s="115"/>
      <c r="S13" s="1"/>
      <c r="T13" s="110"/>
      <c r="U13" s="664" t="s">
        <v>615</v>
      </c>
    </row>
    <row r="14" spans="1:21" ht="16.5" thickBot="1">
      <c r="A14" s="121" t="s">
        <v>422</v>
      </c>
      <c r="B14" s="199"/>
      <c r="C14" s="165" t="s">
        <v>586</v>
      </c>
      <c r="D14" s="120" t="s">
        <v>426</v>
      </c>
      <c r="E14" s="120" t="s">
        <v>588</v>
      </c>
      <c r="F14" s="165" t="s">
        <v>586</v>
      </c>
      <c r="G14" s="120" t="s">
        <v>426</v>
      </c>
      <c r="H14" s="166" t="s">
        <v>588</v>
      </c>
      <c r="I14" s="120" t="s">
        <v>586</v>
      </c>
      <c r="J14" s="120" t="s">
        <v>426</v>
      </c>
      <c r="K14" s="120" t="s">
        <v>588</v>
      </c>
      <c r="L14" s="165" t="s">
        <v>586</v>
      </c>
      <c r="M14" s="120" t="s">
        <v>426</v>
      </c>
      <c r="N14" s="120" t="s">
        <v>588</v>
      </c>
      <c r="O14" s="165" t="s">
        <v>586</v>
      </c>
      <c r="P14" s="120" t="s">
        <v>426</v>
      </c>
      <c r="Q14" s="120" t="s">
        <v>588</v>
      </c>
      <c r="R14" s="165" t="s">
        <v>586</v>
      </c>
      <c r="S14" s="120" t="s">
        <v>426</v>
      </c>
      <c r="T14" s="166" t="s">
        <v>588</v>
      </c>
      <c r="U14" s="664" t="s">
        <v>615</v>
      </c>
    </row>
    <row r="15" spans="1:21" ht="15.75">
      <c r="A15" s="1035" t="s">
        <v>287</v>
      </c>
      <c r="B15" s="1036"/>
      <c r="C15" s="550">
        <v>170</v>
      </c>
      <c r="D15" s="551">
        <v>170</v>
      </c>
      <c r="E15" s="714">
        <v>119789</v>
      </c>
      <c r="F15" s="550"/>
      <c r="G15" s="551"/>
      <c r="H15" s="816"/>
      <c r="I15" s="551"/>
      <c r="J15" s="551"/>
      <c r="K15" s="551"/>
      <c r="L15" s="550"/>
      <c r="M15" s="551"/>
      <c r="N15" s="551"/>
      <c r="O15" s="550"/>
      <c r="P15" s="551"/>
      <c r="Q15" s="714">
        <v>40699</v>
      </c>
      <c r="R15" s="550">
        <f aca="true" t="shared" si="0" ref="R15:T18">C15+F15+I15+L15+O15</f>
        <v>170</v>
      </c>
      <c r="S15" s="551">
        <f t="shared" si="0"/>
        <v>170</v>
      </c>
      <c r="T15" s="787">
        <f t="shared" si="0"/>
        <v>160488</v>
      </c>
      <c r="U15" s="664" t="s">
        <v>615</v>
      </c>
    </row>
    <row r="16" spans="1:21" ht="15.75" hidden="1">
      <c r="A16" s="1037" t="s">
        <v>491</v>
      </c>
      <c r="B16" s="1038"/>
      <c r="C16" s="550"/>
      <c r="D16" s="551"/>
      <c r="E16" s="551"/>
      <c r="F16" s="550"/>
      <c r="G16" s="551"/>
      <c r="H16" s="552"/>
      <c r="I16" s="551"/>
      <c r="J16" s="551"/>
      <c r="K16" s="551"/>
      <c r="L16" s="550"/>
      <c r="M16" s="551"/>
      <c r="N16" s="551"/>
      <c r="O16" s="550"/>
      <c r="P16" s="551"/>
      <c r="Q16" s="551"/>
      <c r="R16" s="550">
        <f t="shared" si="0"/>
        <v>0</v>
      </c>
      <c r="S16" s="551">
        <f t="shared" si="0"/>
        <v>0</v>
      </c>
      <c r="T16" s="552">
        <f t="shared" si="0"/>
        <v>0</v>
      </c>
      <c r="U16" s="664" t="s">
        <v>615</v>
      </c>
    </row>
    <row r="17" spans="1:21" ht="15.75" hidden="1">
      <c r="A17" s="1037" t="s">
        <v>492</v>
      </c>
      <c r="B17" s="1038"/>
      <c r="C17" s="550"/>
      <c r="D17" s="551"/>
      <c r="E17" s="551"/>
      <c r="F17" s="550"/>
      <c r="G17" s="551"/>
      <c r="H17" s="552"/>
      <c r="I17" s="551"/>
      <c r="J17" s="551"/>
      <c r="K17" s="551"/>
      <c r="L17" s="550"/>
      <c r="M17" s="551"/>
      <c r="N17" s="551"/>
      <c r="O17" s="550"/>
      <c r="P17" s="551"/>
      <c r="Q17" s="551"/>
      <c r="R17" s="550">
        <f t="shared" si="0"/>
        <v>0</v>
      </c>
      <c r="S17" s="551">
        <f t="shared" si="0"/>
        <v>0</v>
      </c>
      <c r="T17" s="552">
        <f t="shared" si="0"/>
        <v>0</v>
      </c>
      <c r="U17" s="664" t="s">
        <v>615</v>
      </c>
    </row>
    <row r="18" spans="1:21" ht="15.75" hidden="1">
      <c r="A18" s="127" t="s">
        <v>493</v>
      </c>
      <c r="B18" s="34"/>
      <c r="C18" s="553"/>
      <c r="D18" s="554"/>
      <c r="E18" s="554"/>
      <c r="F18" s="553"/>
      <c r="G18" s="554"/>
      <c r="H18" s="555"/>
      <c r="I18" s="554"/>
      <c r="J18" s="554"/>
      <c r="K18" s="554"/>
      <c r="L18" s="553"/>
      <c r="M18" s="554"/>
      <c r="N18" s="554"/>
      <c r="O18" s="553"/>
      <c r="P18" s="554"/>
      <c r="Q18" s="554"/>
      <c r="R18" s="553">
        <f t="shared" si="0"/>
        <v>0</v>
      </c>
      <c r="S18" s="554">
        <f t="shared" si="0"/>
        <v>0</v>
      </c>
      <c r="T18" s="555">
        <f t="shared" si="0"/>
        <v>0</v>
      </c>
      <c r="U18" s="664" t="s">
        <v>615</v>
      </c>
    </row>
    <row r="19" spans="1:21" ht="9" customHeight="1" hidden="1">
      <c r="A19" s="115"/>
      <c r="B19" s="1" t="s">
        <v>587</v>
      </c>
      <c r="C19" s="115"/>
      <c r="D19" s="2"/>
      <c r="E19" s="2"/>
      <c r="F19" s="115"/>
      <c r="G19" s="2"/>
      <c r="H19" s="110"/>
      <c r="I19" s="2"/>
      <c r="J19" s="2"/>
      <c r="K19" s="2"/>
      <c r="L19" s="115"/>
      <c r="M19" s="2"/>
      <c r="N19" s="2"/>
      <c r="O19" s="115"/>
      <c r="P19" s="2"/>
      <c r="Q19" s="2"/>
      <c r="R19" s="115"/>
      <c r="S19" s="2"/>
      <c r="T19" s="110"/>
      <c r="U19" s="664" t="s">
        <v>615</v>
      </c>
    </row>
    <row r="20" spans="1:21" ht="15.75">
      <c r="A20" s="1039" t="s">
        <v>601</v>
      </c>
      <c r="B20" s="1040"/>
      <c r="C20" s="542">
        <f>SUM(C15:C18)</f>
        <v>170</v>
      </c>
      <c r="D20" s="543">
        <f>SUM(D15:D18)</f>
        <v>170</v>
      </c>
      <c r="E20" s="113">
        <f>SUM(E15:E18)</f>
        <v>119789</v>
      </c>
      <c r="F20" s="772">
        <v>0</v>
      </c>
      <c r="G20" s="773">
        <v>0</v>
      </c>
      <c r="H20" s="817">
        <v>0</v>
      </c>
      <c r="I20" s="773">
        <v>0</v>
      </c>
      <c r="J20" s="773">
        <v>0</v>
      </c>
      <c r="K20" s="774">
        <v>0</v>
      </c>
      <c r="L20" s="772">
        <v>0</v>
      </c>
      <c r="M20" s="773">
        <v>0</v>
      </c>
      <c r="N20" s="774">
        <v>0</v>
      </c>
      <c r="O20" s="772">
        <v>0</v>
      </c>
      <c r="P20" s="773">
        <v>0</v>
      </c>
      <c r="Q20" s="774">
        <f>SUM(Q15:Q18)</f>
        <v>40699</v>
      </c>
      <c r="R20" s="542">
        <f>SUM(R15:R18)</f>
        <v>170</v>
      </c>
      <c r="S20" s="543">
        <f>SUM(S15:S18)</f>
        <v>170</v>
      </c>
      <c r="T20" s="114">
        <f>SUM(T15:T18)</f>
        <v>160488</v>
      </c>
      <c r="U20" s="664" t="s">
        <v>615</v>
      </c>
    </row>
    <row r="21" spans="1:34" ht="15.75" hidden="1">
      <c r="A21" s="1026" t="s">
        <v>565</v>
      </c>
      <c r="B21" s="1027"/>
      <c r="C21" s="544"/>
      <c r="D21" s="545"/>
      <c r="E21" s="545"/>
      <c r="F21" s="544"/>
      <c r="G21" s="545"/>
      <c r="H21" s="545"/>
      <c r="I21" s="544"/>
      <c r="J21" s="545"/>
      <c r="K21" s="545"/>
      <c r="L21" s="544"/>
      <c r="M21" s="545"/>
      <c r="N21" s="545"/>
      <c r="O21" s="544"/>
      <c r="P21" s="545"/>
      <c r="Q21" s="545"/>
      <c r="R21" s="544"/>
      <c r="S21" s="545">
        <f>D21+G21+J21+M21+P21</f>
        <v>0</v>
      </c>
      <c r="T21" s="546"/>
      <c r="U21" s="664" t="s">
        <v>615</v>
      </c>
      <c r="V21" s="23"/>
      <c r="W21" s="23"/>
      <c r="X21" s="23"/>
      <c r="Y21" s="23"/>
      <c r="Z21" s="23"/>
      <c r="AA21" s="23"/>
      <c r="AB21" s="23"/>
      <c r="AC21" s="23"/>
      <c r="AD21" s="23"/>
      <c r="AE21" s="23"/>
      <c r="AF21" s="23"/>
      <c r="AG21" s="23"/>
      <c r="AH21" s="23"/>
    </row>
    <row r="22" spans="1:21" ht="15.75" hidden="1">
      <c r="A22" s="1026" t="s">
        <v>564</v>
      </c>
      <c r="B22" s="1027"/>
      <c r="C22" s="547"/>
      <c r="D22" s="548">
        <f>SUM(D20:D21)</f>
        <v>170</v>
      </c>
      <c r="E22" s="548"/>
      <c r="F22" s="547"/>
      <c r="G22" s="548">
        <f>+G20+G21</f>
        <v>0</v>
      </c>
      <c r="H22" s="548"/>
      <c r="I22" s="547"/>
      <c r="J22" s="548">
        <f>+J20+J21</f>
        <v>0</v>
      </c>
      <c r="K22" s="548"/>
      <c r="L22" s="547"/>
      <c r="M22" s="548">
        <f>+M20+M21</f>
        <v>0</v>
      </c>
      <c r="N22" s="548"/>
      <c r="O22" s="547"/>
      <c r="P22" s="548">
        <f>+P20+P21</f>
        <v>0</v>
      </c>
      <c r="Q22" s="548"/>
      <c r="R22" s="547"/>
      <c r="S22" s="548">
        <f>SUM(S20:S21)</f>
        <v>170</v>
      </c>
      <c r="T22" s="549"/>
      <c r="U22" s="664" t="s">
        <v>615</v>
      </c>
    </row>
    <row r="23" spans="1:21" ht="15.75" hidden="1">
      <c r="A23" s="1028" t="s">
        <v>566</v>
      </c>
      <c r="B23" s="1029"/>
      <c r="C23" s="550"/>
      <c r="D23" s="551"/>
      <c r="E23" s="551"/>
      <c r="F23" s="550"/>
      <c r="G23" s="551"/>
      <c r="H23" s="551"/>
      <c r="I23" s="550"/>
      <c r="J23" s="551"/>
      <c r="K23" s="551"/>
      <c r="L23" s="550"/>
      <c r="M23" s="551"/>
      <c r="N23" s="551"/>
      <c r="O23" s="550"/>
      <c r="P23" s="551"/>
      <c r="Q23" s="551"/>
      <c r="R23" s="550"/>
      <c r="S23" s="551"/>
      <c r="T23" s="552"/>
      <c r="U23" s="664" t="s">
        <v>615</v>
      </c>
    </row>
    <row r="24" spans="1:21" ht="15.75" hidden="1">
      <c r="A24" s="1011" t="s">
        <v>436</v>
      </c>
      <c r="B24" s="1012"/>
      <c r="C24" s="550"/>
      <c r="D24" s="551"/>
      <c r="E24" s="551"/>
      <c r="F24" s="550"/>
      <c r="G24" s="551"/>
      <c r="H24" s="551"/>
      <c r="I24" s="550"/>
      <c r="J24" s="551"/>
      <c r="K24" s="551"/>
      <c r="L24" s="550"/>
      <c r="M24" s="551"/>
      <c r="N24" s="551"/>
      <c r="O24" s="550"/>
      <c r="P24" s="551"/>
      <c r="Q24" s="551"/>
      <c r="R24" s="550"/>
      <c r="S24" s="551">
        <f>D24+G24+J24+M24+P24</f>
        <v>0</v>
      </c>
      <c r="T24" s="552"/>
      <c r="U24" s="664" t="s">
        <v>615</v>
      </c>
    </row>
    <row r="25" spans="1:21" ht="15.75" hidden="1">
      <c r="A25" s="1032" t="s">
        <v>497</v>
      </c>
      <c r="B25" s="1033"/>
      <c r="C25" s="544"/>
      <c r="D25" s="545"/>
      <c r="E25" s="545"/>
      <c r="F25" s="544"/>
      <c r="G25" s="545"/>
      <c r="H25" s="545"/>
      <c r="I25" s="544"/>
      <c r="J25" s="545"/>
      <c r="K25" s="545"/>
      <c r="L25" s="544"/>
      <c r="M25" s="545"/>
      <c r="N25" s="545"/>
      <c r="O25" s="544"/>
      <c r="P25" s="545"/>
      <c r="Q25" s="545"/>
      <c r="R25" s="544"/>
      <c r="S25" s="545">
        <f>D25+G25+J25+M25+P25</f>
        <v>0</v>
      </c>
      <c r="T25" s="546"/>
      <c r="U25" s="664" t="s">
        <v>615</v>
      </c>
    </row>
    <row r="26" spans="1:21" ht="15.75" hidden="1">
      <c r="A26" s="1034" t="s">
        <v>567</v>
      </c>
      <c r="B26" s="1027"/>
      <c r="C26" s="544"/>
      <c r="D26" s="545">
        <f>D25+D24+D22</f>
        <v>170</v>
      </c>
      <c r="E26" s="545"/>
      <c r="F26" s="544"/>
      <c r="G26" s="545">
        <f>G25+G24+G22</f>
        <v>0</v>
      </c>
      <c r="H26" s="545"/>
      <c r="I26" s="544"/>
      <c r="J26" s="545">
        <f>J25+J24+J22</f>
        <v>0</v>
      </c>
      <c r="K26" s="545"/>
      <c r="L26" s="544"/>
      <c r="M26" s="545">
        <f>M25+M24+M22</f>
        <v>0</v>
      </c>
      <c r="N26" s="545"/>
      <c r="O26" s="544"/>
      <c r="P26" s="545">
        <f>P25+P24+P22</f>
        <v>0</v>
      </c>
      <c r="Q26" s="545"/>
      <c r="R26" s="544"/>
      <c r="S26" s="545">
        <f>S25+S24+S22</f>
        <v>170</v>
      </c>
      <c r="T26" s="546"/>
      <c r="U26" s="664" t="s">
        <v>615</v>
      </c>
    </row>
    <row r="27" spans="2:21" ht="15.75">
      <c r="B27" s="1"/>
      <c r="C27" s="1"/>
      <c r="D27" s="1"/>
      <c r="E27" s="1"/>
      <c r="F27" s="1"/>
      <c r="G27" s="1"/>
      <c r="H27" s="1"/>
      <c r="I27" s="1"/>
      <c r="J27" s="1"/>
      <c r="K27" s="1"/>
      <c r="L27" s="1"/>
      <c r="M27" s="1"/>
      <c r="N27" s="1"/>
      <c r="O27" s="1"/>
      <c r="P27" s="1"/>
      <c r="Q27" s="1"/>
      <c r="R27" s="1"/>
      <c r="S27" s="1"/>
      <c r="T27" s="1"/>
      <c r="U27" s="664" t="s">
        <v>615</v>
      </c>
    </row>
    <row r="28" spans="1:21" ht="15.75">
      <c r="A28" s="1"/>
      <c r="B28" s="1"/>
      <c r="C28" s="1"/>
      <c r="D28" s="1"/>
      <c r="E28" s="1"/>
      <c r="F28" s="1"/>
      <c r="G28" s="1"/>
      <c r="H28" s="1"/>
      <c r="I28" s="1"/>
      <c r="J28" s="1"/>
      <c r="K28" s="1"/>
      <c r="L28" s="1"/>
      <c r="M28" s="1"/>
      <c r="N28" s="1"/>
      <c r="O28" s="1"/>
      <c r="P28" s="1"/>
      <c r="Q28" s="1"/>
      <c r="R28" s="1"/>
      <c r="S28" s="1"/>
      <c r="T28" s="1"/>
      <c r="U28" s="664" t="s">
        <v>615</v>
      </c>
    </row>
    <row r="29" spans="1:21" ht="15.75" hidden="1">
      <c r="A29" s="1" t="s">
        <v>377</v>
      </c>
      <c r="C29" s="1"/>
      <c r="D29" s="1"/>
      <c r="E29" s="1"/>
      <c r="F29" s="1"/>
      <c r="G29" s="1"/>
      <c r="H29" s="1"/>
      <c r="I29" s="1"/>
      <c r="J29" s="1"/>
      <c r="K29" s="1"/>
      <c r="L29" s="1"/>
      <c r="M29" s="1"/>
      <c r="N29" s="1"/>
      <c r="O29" s="1"/>
      <c r="P29" s="1"/>
      <c r="Q29" s="1"/>
      <c r="R29" s="1"/>
      <c r="S29" s="1"/>
      <c r="T29" s="1"/>
      <c r="U29" s="664" t="s">
        <v>615</v>
      </c>
    </row>
    <row r="30" spans="1:21" ht="15.75" hidden="1">
      <c r="A30" s="1"/>
      <c r="C30" s="1"/>
      <c r="D30" s="1"/>
      <c r="E30" s="1"/>
      <c r="F30" s="1"/>
      <c r="G30" s="1"/>
      <c r="H30" s="1"/>
      <c r="I30" s="1"/>
      <c r="J30" s="1"/>
      <c r="K30" s="1"/>
      <c r="L30" s="1"/>
      <c r="M30" s="1"/>
      <c r="N30" s="1"/>
      <c r="O30" s="1"/>
      <c r="P30" s="1"/>
      <c r="Q30" s="1"/>
      <c r="R30" s="1"/>
      <c r="S30" s="1"/>
      <c r="T30" s="1"/>
      <c r="U30" s="664" t="s">
        <v>615</v>
      </c>
    </row>
    <row r="31" spans="1:21" ht="15.75" hidden="1">
      <c r="A31" s="1" t="s">
        <v>378</v>
      </c>
      <c r="B31" s="1"/>
      <c r="C31" s="1"/>
      <c r="D31" s="1"/>
      <c r="E31" s="1"/>
      <c r="F31" s="1"/>
      <c r="G31" s="1"/>
      <c r="H31" s="1"/>
      <c r="I31" s="1"/>
      <c r="J31" s="1"/>
      <c r="K31" s="1"/>
      <c r="L31" s="1"/>
      <c r="M31" s="1"/>
      <c r="N31" s="1"/>
      <c r="O31" s="1"/>
      <c r="P31" s="1"/>
      <c r="Q31" s="1"/>
      <c r="R31" s="1"/>
      <c r="S31" s="1"/>
      <c r="T31" s="1"/>
      <c r="U31" s="664" t="s">
        <v>615</v>
      </c>
    </row>
    <row r="32" spans="1:21" ht="15.75" hidden="1">
      <c r="A32" s="1"/>
      <c r="B32" s="1"/>
      <c r="C32" s="1"/>
      <c r="D32" s="1"/>
      <c r="E32" s="1"/>
      <c r="F32" s="1"/>
      <c r="G32" s="1"/>
      <c r="H32" s="1"/>
      <c r="I32" s="1"/>
      <c r="J32" s="1"/>
      <c r="K32" s="1"/>
      <c r="L32" s="1"/>
      <c r="M32" s="1"/>
      <c r="N32" s="1"/>
      <c r="O32" s="1"/>
      <c r="P32" s="1"/>
      <c r="Q32" s="1"/>
      <c r="R32" s="1"/>
      <c r="S32" s="1"/>
      <c r="T32" s="1"/>
      <c r="U32" s="664" t="s">
        <v>615</v>
      </c>
    </row>
    <row r="33" spans="1:21" ht="39.75" customHeight="1" hidden="1">
      <c r="A33" s="1023" t="s">
        <v>437</v>
      </c>
      <c r="B33" s="1024"/>
      <c r="C33" s="1024"/>
      <c r="D33" s="1024"/>
      <c r="E33" s="1024"/>
      <c r="F33" s="1024"/>
      <c r="G33" s="1024"/>
      <c r="H33" s="1024"/>
      <c r="I33" s="1024"/>
      <c r="J33" s="1024"/>
      <c r="K33" s="1024"/>
      <c r="L33" s="1024"/>
      <c r="M33" s="1024"/>
      <c r="N33" s="1024"/>
      <c r="O33" s="1024"/>
      <c r="P33" s="1024"/>
      <c r="Q33" s="1024"/>
      <c r="R33" s="1"/>
      <c r="S33" s="1"/>
      <c r="T33" s="1"/>
      <c r="U33" s="664" t="s">
        <v>615</v>
      </c>
    </row>
    <row r="34" spans="1:21" ht="14.25" customHeight="1" hidden="1">
      <c r="A34" s="109"/>
      <c r="B34" s="102"/>
      <c r="C34" s="102"/>
      <c r="D34" s="102"/>
      <c r="E34" s="102"/>
      <c r="F34" s="102"/>
      <c r="G34" s="102"/>
      <c r="H34" s="102"/>
      <c r="I34" s="102"/>
      <c r="J34" s="102"/>
      <c r="K34" s="102"/>
      <c r="L34" s="102"/>
      <c r="M34" s="102"/>
      <c r="N34" s="102"/>
      <c r="O34" s="102"/>
      <c r="P34" s="102"/>
      <c r="Q34" s="102"/>
      <c r="R34" s="1"/>
      <c r="S34" s="1"/>
      <c r="T34" s="1"/>
      <c r="U34" s="664" t="s">
        <v>615</v>
      </c>
    </row>
    <row r="35" spans="1:21" ht="33.75" customHeight="1">
      <c r="A35" s="1025" t="s">
        <v>16</v>
      </c>
      <c r="B35" s="1025"/>
      <c r="C35" s="1025"/>
      <c r="D35" s="1025"/>
      <c r="E35" s="1025"/>
      <c r="F35" s="1025"/>
      <c r="G35" s="1025"/>
      <c r="H35" s="1025"/>
      <c r="I35" s="1025"/>
      <c r="J35" s="1025"/>
      <c r="K35" s="1025"/>
      <c r="L35" s="1025"/>
      <c r="M35" s="1025"/>
      <c r="N35" s="1025"/>
      <c r="O35" s="1025"/>
      <c r="P35" s="1025"/>
      <c r="Q35" s="1025"/>
      <c r="R35" s="1025"/>
      <c r="S35" s="1025"/>
      <c r="T35" s="1025"/>
      <c r="U35" s="664" t="s">
        <v>615</v>
      </c>
    </row>
    <row r="36" spans="1:21" ht="15.75">
      <c r="A36" s="1010" t="s">
        <v>346</v>
      </c>
      <c r="B36" s="1010"/>
      <c r="C36" s="1010"/>
      <c r="D36" s="1010"/>
      <c r="E36" s="1010"/>
      <c r="F36" s="1010"/>
      <c r="G36" s="1010"/>
      <c r="H36" s="1010"/>
      <c r="I36" s="1010"/>
      <c r="J36" s="1010"/>
      <c r="K36" s="1010"/>
      <c r="L36" s="1010"/>
      <c r="M36" s="1010"/>
      <c r="N36" s="1010"/>
      <c r="O36" s="1010"/>
      <c r="P36" s="1010"/>
      <c r="Q36" s="1010"/>
      <c r="R36" s="1010"/>
      <c r="S36" s="1010"/>
      <c r="T36" s="1010"/>
      <c r="U36" s="664"/>
    </row>
  </sheetData>
  <mergeCells count="25">
    <mergeCell ref="A8:T8"/>
    <mergeCell ref="F11:H12"/>
    <mergeCell ref="A25:B25"/>
    <mergeCell ref="A26:B26"/>
    <mergeCell ref="C11:E12"/>
    <mergeCell ref="A15:B15"/>
    <mergeCell ref="A16:B16"/>
    <mergeCell ref="A17:B17"/>
    <mergeCell ref="A21:B21"/>
    <mergeCell ref="A20:B20"/>
    <mergeCell ref="A36:T36"/>
    <mergeCell ref="A24:B24"/>
    <mergeCell ref="I11:K12"/>
    <mergeCell ref="L11:N12"/>
    <mergeCell ref="A33:Q33"/>
    <mergeCell ref="A35:T35"/>
    <mergeCell ref="O11:Q12"/>
    <mergeCell ref="A22:B22"/>
    <mergeCell ref="A23:B23"/>
    <mergeCell ref="R11:T12"/>
    <mergeCell ref="A1:T1"/>
    <mergeCell ref="A4:T4"/>
    <mergeCell ref="A6:T6"/>
    <mergeCell ref="A7:T7"/>
    <mergeCell ref="A5:T5"/>
  </mergeCells>
  <printOptions horizontalCentered="1"/>
  <pageMargins left="0.5" right="0.5" top="0.75" bottom="0.55" header="0" footer="0"/>
  <pageSetup firstPageNumber="2" useFirstPageNumber="1" fitToHeight="1" fitToWidth="1" horizontalDpi="300" verticalDpi="300" orientation="landscape" scale="70" r:id="rId3"/>
  <headerFooter alignWithMargins="0">
    <oddFooter>&amp;C&amp;"Times New Roman,Regular"Exhibit F - Crosswalk of 2007 Availability</oddFooter>
  </headerFooter>
  <legacyDrawing r:id="rId2"/>
</worksheet>
</file>

<file path=xl/worksheets/sheet7.xml><?xml version="1.0" encoding="utf-8"?>
<worksheet xmlns="http://schemas.openxmlformats.org/spreadsheetml/2006/main" xmlns:r="http://schemas.openxmlformats.org/officeDocument/2006/relationships">
  <sheetPr codeName="Sheet12"/>
  <dimension ref="A1:E4"/>
  <sheetViews>
    <sheetView workbookViewId="0" topLeftCell="A1">
      <selection activeCell="G22" sqref="G22"/>
    </sheetView>
  </sheetViews>
  <sheetFormatPr defaultColWidth="8.88671875" defaultRowHeight="15"/>
  <cols>
    <col min="5" max="5" width="1.1171875" style="430" customWidth="1"/>
  </cols>
  <sheetData>
    <row r="1" spans="1:5" ht="20.25">
      <c r="A1" s="1041" t="s">
        <v>379</v>
      </c>
      <c r="B1" s="1042"/>
      <c r="C1" s="1042"/>
      <c r="D1" s="1043"/>
      <c r="E1" s="651" t="s">
        <v>615</v>
      </c>
    </row>
    <row r="2" ht="15">
      <c r="E2" s="651" t="s">
        <v>615</v>
      </c>
    </row>
    <row r="3" spans="1:5" ht="15.75">
      <c r="A3" s="1044" t="s">
        <v>183</v>
      </c>
      <c r="B3" s="1045"/>
      <c r="C3" s="1045"/>
      <c r="D3" s="1046"/>
      <c r="E3" s="651" t="s">
        <v>615</v>
      </c>
    </row>
    <row r="4" spans="1:4" ht="15">
      <c r="A4" s="1047" t="s">
        <v>346</v>
      </c>
      <c r="B4" s="1048"/>
      <c r="C4" s="1048"/>
      <c r="D4" s="1049"/>
    </row>
  </sheetData>
  <mergeCells count="3">
    <mergeCell ref="A1:D1"/>
    <mergeCell ref="A3:D3"/>
    <mergeCell ref="A4:D4"/>
  </mergeCells>
  <printOptions/>
  <pageMargins left="0.75" right="0.75" top="1" bottom="1" header="0.5" footer="0.5"/>
  <pageSetup horizontalDpi="600" verticalDpi="600" orientation="portrait" r:id="rId1"/>
  <headerFooter alignWithMargins="0">
    <oddFooter>&amp;C&amp;"Times New Roman,Regular"Exhibit G:  Crosswalk of 2008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G25"/>
  <sheetViews>
    <sheetView showGridLines="0" showOutlineSymbols="0" zoomScale="75" zoomScaleNormal="75" workbookViewId="0" topLeftCell="A1">
      <selection activeCell="G22" sqref="G22"/>
    </sheetView>
  </sheetViews>
  <sheetFormatPr defaultColWidth="8.88671875" defaultRowHeight="15"/>
  <cols>
    <col min="1" max="1" width="4.4453125" style="42" customWidth="1"/>
    <col min="2" max="2" width="29.21484375" style="42" customWidth="1"/>
    <col min="3" max="3" width="24.21484375" style="42" customWidth="1"/>
    <col min="4" max="5" width="5.6640625" style="42" customWidth="1"/>
    <col min="6" max="6" width="10.4453125" style="42" bestFit="1" customWidth="1"/>
    <col min="7" max="8" width="5.6640625" style="42" customWidth="1"/>
    <col min="9" max="9" width="10.4453125" style="42" bestFit="1" customWidth="1"/>
    <col min="10" max="11" width="5.6640625" style="42" customWidth="1"/>
    <col min="12" max="12" width="10.4453125" style="42" bestFit="1" customWidth="1"/>
    <col min="13" max="14" width="5.6640625" style="42" customWidth="1"/>
    <col min="15" max="15" width="10.4453125" style="42" bestFit="1" customWidth="1"/>
    <col min="16" max="16" width="1.2265625" style="655" customWidth="1"/>
    <col min="17" max="17" width="27.5546875" style="42" customWidth="1"/>
    <col min="18" max="21" width="7.6640625" style="42" customWidth="1"/>
    <col min="22" max="22" width="3.6640625" style="42" customWidth="1"/>
    <col min="23" max="25" width="7.6640625" style="42" customWidth="1"/>
    <col min="26" max="26" width="3.6640625" style="42" customWidth="1"/>
    <col min="27" max="29" width="7.6640625" style="42" customWidth="1"/>
    <col min="30" max="30" width="3.6640625" style="42" customWidth="1"/>
    <col min="31" max="33" width="7.6640625" style="42" customWidth="1"/>
    <col min="34" max="16384" width="9.6640625" style="42" customWidth="1"/>
  </cols>
  <sheetData>
    <row r="1" spans="1:22" ht="25.5">
      <c r="A1" s="873" t="s">
        <v>356</v>
      </c>
      <c r="B1" s="916"/>
      <c r="C1" s="916"/>
      <c r="D1" s="916"/>
      <c r="E1" s="916"/>
      <c r="F1" s="916"/>
      <c r="G1" s="916"/>
      <c r="H1" s="916"/>
      <c r="I1" s="916"/>
      <c r="J1" s="916"/>
      <c r="K1" s="916"/>
      <c r="L1" s="916"/>
      <c r="M1" s="916"/>
      <c r="N1" s="916"/>
      <c r="O1" s="916"/>
      <c r="P1" s="654" t="s">
        <v>615</v>
      </c>
      <c r="Q1" s="1"/>
      <c r="R1" s="1"/>
      <c r="S1" s="1"/>
      <c r="T1" s="1"/>
      <c r="U1" s="1"/>
      <c r="V1" s="1"/>
    </row>
    <row r="2" spans="1:22" ht="25.5">
      <c r="A2" s="761"/>
      <c r="B2" s="762"/>
      <c r="C2" s="762"/>
      <c r="D2" s="762"/>
      <c r="E2" s="762"/>
      <c r="F2" s="762"/>
      <c r="G2" s="762"/>
      <c r="H2" s="762"/>
      <c r="I2" s="762"/>
      <c r="J2" s="762"/>
      <c r="K2" s="762"/>
      <c r="L2" s="762"/>
      <c r="M2" s="762"/>
      <c r="N2" s="762"/>
      <c r="O2" s="762"/>
      <c r="P2" s="654"/>
      <c r="Q2" s="1"/>
      <c r="R2" s="1"/>
      <c r="S2" s="1"/>
      <c r="T2" s="1"/>
      <c r="U2" s="1"/>
      <c r="V2" s="1"/>
    </row>
    <row r="3" spans="1:22" ht="25.5">
      <c r="A3" s="761"/>
      <c r="B3" s="762"/>
      <c r="C3" s="762"/>
      <c r="D3" s="762"/>
      <c r="E3" s="762"/>
      <c r="F3" s="762"/>
      <c r="G3" s="762"/>
      <c r="H3" s="762"/>
      <c r="I3" s="762"/>
      <c r="J3" s="762"/>
      <c r="K3" s="762"/>
      <c r="L3" s="762"/>
      <c r="M3" s="762"/>
      <c r="N3" s="762"/>
      <c r="O3" s="762"/>
      <c r="P3" s="654"/>
      <c r="Q3" s="1"/>
      <c r="R3" s="1"/>
      <c r="S3" s="1"/>
      <c r="T3" s="1"/>
      <c r="U3" s="1"/>
      <c r="V3" s="1"/>
    </row>
    <row r="4" spans="1:22" ht="13.5" customHeight="1">
      <c r="A4" s="761"/>
      <c r="B4" s="775"/>
      <c r="C4" s="775"/>
      <c r="D4" s="775"/>
      <c r="E4" s="775"/>
      <c r="F4" s="775"/>
      <c r="G4" s="775"/>
      <c r="H4" s="775"/>
      <c r="I4" s="775"/>
      <c r="J4" s="775"/>
      <c r="K4" s="775"/>
      <c r="L4" s="775"/>
      <c r="M4" s="775"/>
      <c r="N4" s="775"/>
      <c r="O4" s="775"/>
      <c r="P4" s="654" t="s">
        <v>615</v>
      </c>
      <c r="Q4" s="1"/>
      <c r="R4" s="1"/>
      <c r="S4" s="1"/>
      <c r="T4" s="1"/>
      <c r="U4" s="1"/>
      <c r="V4" s="1"/>
    </row>
    <row r="5" spans="1:22" ht="25.5">
      <c r="A5" s="1006" t="s">
        <v>488</v>
      </c>
      <c r="B5" s="918"/>
      <c r="C5" s="918"/>
      <c r="D5" s="918"/>
      <c r="E5" s="918"/>
      <c r="F5" s="918"/>
      <c r="G5" s="918"/>
      <c r="H5" s="918"/>
      <c r="I5" s="918"/>
      <c r="J5" s="918"/>
      <c r="K5" s="918"/>
      <c r="L5" s="918"/>
      <c r="M5" s="918"/>
      <c r="N5" s="918"/>
      <c r="O5" s="918"/>
      <c r="P5" s="654" t="s">
        <v>615</v>
      </c>
      <c r="Q5" s="1"/>
      <c r="R5" s="1"/>
      <c r="S5" s="1"/>
      <c r="T5" s="1"/>
      <c r="U5" s="1"/>
      <c r="V5" s="1"/>
    </row>
    <row r="6" spans="1:22" ht="26.25">
      <c r="A6" s="1007" t="s">
        <v>295</v>
      </c>
      <c r="B6" s="1008"/>
      <c r="C6" s="1008"/>
      <c r="D6" s="1008"/>
      <c r="E6" s="1008"/>
      <c r="F6" s="1008"/>
      <c r="G6" s="1008"/>
      <c r="H6" s="1008"/>
      <c r="I6" s="1008"/>
      <c r="J6" s="1008"/>
      <c r="K6" s="1008"/>
      <c r="L6" s="1008"/>
      <c r="M6" s="1008"/>
      <c r="N6" s="1008"/>
      <c r="O6" s="1009"/>
      <c r="P6" s="654"/>
      <c r="Q6" s="1"/>
      <c r="R6" s="1"/>
      <c r="S6" s="1"/>
      <c r="T6" s="1"/>
      <c r="U6" s="1"/>
      <c r="V6" s="1"/>
    </row>
    <row r="7" spans="1:22" ht="26.25">
      <c r="A7" s="1007" t="s">
        <v>287</v>
      </c>
      <c r="B7" s="920"/>
      <c r="C7" s="920"/>
      <c r="D7" s="920"/>
      <c r="E7" s="920"/>
      <c r="F7" s="920"/>
      <c r="G7" s="920"/>
      <c r="H7" s="920"/>
      <c r="I7" s="920"/>
      <c r="J7" s="920"/>
      <c r="K7" s="920"/>
      <c r="L7" s="920"/>
      <c r="M7" s="920"/>
      <c r="N7" s="920"/>
      <c r="O7" s="920"/>
      <c r="P7" s="654" t="s">
        <v>615</v>
      </c>
      <c r="Q7" s="1"/>
      <c r="R7" s="1"/>
      <c r="S7" s="1"/>
      <c r="T7" s="1"/>
      <c r="U7" s="1"/>
      <c r="V7" s="1"/>
    </row>
    <row r="8" spans="1:22" ht="26.25">
      <c r="A8" s="1007" t="str">
        <f>+'B. Summary of Requirements '!A7</f>
        <v>Revolving Fund</v>
      </c>
      <c r="B8" s="918"/>
      <c r="C8" s="918"/>
      <c r="D8" s="918"/>
      <c r="E8" s="918"/>
      <c r="F8" s="918"/>
      <c r="G8" s="918"/>
      <c r="H8" s="918"/>
      <c r="I8" s="918"/>
      <c r="J8" s="918"/>
      <c r="K8" s="918"/>
      <c r="L8" s="918"/>
      <c r="M8" s="918"/>
      <c r="N8" s="918"/>
      <c r="O8" s="918"/>
      <c r="P8" s="654" t="s">
        <v>615</v>
      </c>
      <c r="Q8" s="1"/>
      <c r="R8" s="1"/>
      <c r="S8" s="1"/>
      <c r="T8" s="1"/>
      <c r="U8" s="1"/>
      <c r="V8" s="1"/>
    </row>
    <row r="9" spans="1:22" ht="26.25">
      <c r="A9" s="1050" t="s">
        <v>558</v>
      </c>
      <c r="B9" s="920"/>
      <c r="C9" s="920"/>
      <c r="D9" s="920"/>
      <c r="E9" s="920"/>
      <c r="F9" s="920"/>
      <c r="G9" s="920"/>
      <c r="H9" s="920"/>
      <c r="I9" s="920"/>
      <c r="J9" s="920"/>
      <c r="K9" s="920"/>
      <c r="L9" s="920"/>
      <c r="M9" s="920"/>
      <c r="N9" s="920"/>
      <c r="O9" s="920"/>
      <c r="P9" s="654" t="s">
        <v>615</v>
      </c>
      <c r="Q9" s="1"/>
      <c r="R9" s="1"/>
      <c r="S9" s="1"/>
      <c r="T9" s="1"/>
      <c r="U9" s="1"/>
      <c r="V9" s="1"/>
    </row>
    <row r="10" spans="1:22" ht="26.25">
      <c r="A10" s="776"/>
      <c r="B10" s="764"/>
      <c r="C10" s="764"/>
      <c r="D10" s="764"/>
      <c r="E10" s="764"/>
      <c r="F10" s="764"/>
      <c r="G10" s="764"/>
      <c r="H10" s="764"/>
      <c r="I10" s="764"/>
      <c r="J10" s="764"/>
      <c r="K10" s="764"/>
      <c r="L10" s="764"/>
      <c r="M10" s="764"/>
      <c r="N10" s="764"/>
      <c r="O10" s="764"/>
      <c r="P10" s="654"/>
      <c r="Q10" s="1"/>
      <c r="R10" s="1"/>
      <c r="S10" s="1"/>
      <c r="T10" s="1"/>
      <c r="U10" s="1"/>
      <c r="V10" s="1"/>
    </row>
    <row r="11" spans="1:22" ht="15.75">
      <c r="A11" s="1"/>
      <c r="B11" s="1"/>
      <c r="C11" s="1"/>
      <c r="D11" s="1"/>
      <c r="E11" s="1"/>
      <c r="F11" s="1"/>
      <c r="G11" s="19"/>
      <c r="H11" s="19"/>
      <c r="I11" s="19"/>
      <c r="J11" s="1"/>
      <c r="K11" s="1"/>
      <c r="L11" s="1"/>
      <c r="M11" s="1"/>
      <c r="N11" s="1"/>
      <c r="O11" s="1"/>
      <c r="P11" s="654" t="s">
        <v>615</v>
      </c>
      <c r="Q11" s="1"/>
      <c r="R11" s="1"/>
      <c r="S11" s="1"/>
      <c r="T11" s="1"/>
      <c r="U11" s="1"/>
      <c r="V11" s="1"/>
    </row>
    <row r="12" spans="1:22" ht="15.75">
      <c r="A12" s="1053" t="s">
        <v>582</v>
      </c>
      <c r="B12" s="1014"/>
      <c r="C12" s="1015"/>
      <c r="D12" s="1057" t="s">
        <v>5</v>
      </c>
      <c r="E12" s="924"/>
      <c r="F12" s="925"/>
      <c r="G12" s="1057" t="s">
        <v>6</v>
      </c>
      <c r="H12" s="924"/>
      <c r="I12" s="925"/>
      <c r="J12" s="1057" t="s">
        <v>11</v>
      </c>
      <c r="K12" s="924"/>
      <c r="L12" s="925"/>
      <c r="M12" s="1057" t="s">
        <v>421</v>
      </c>
      <c r="N12" s="924"/>
      <c r="O12" s="925"/>
      <c r="P12" s="654" t="s">
        <v>615</v>
      </c>
      <c r="Q12" s="1"/>
      <c r="R12" s="1"/>
      <c r="S12" s="1"/>
      <c r="T12" s="1"/>
      <c r="U12" s="1"/>
      <c r="V12" s="1"/>
    </row>
    <row r="13" spans="1:22" ht="16.5" thickBot="1">
      <c r="A13" s="1054"/>
      <c r="B13" s="1055"/>
      <c r="C13" s="1056"/>
      <c r="D13" s="120" t="s">
        <v>586</v>
      </c>
      <c r="E13" s="120" t="s">
        <v>426</v>
      </c>
      <c r="F13" s="120" t="s">
        <v>588</v>
      </c>
      <c r="G13" s="165" t="s">
        <v>586</v>
      </c>
      <c r="H13" s="120" t="s">
        <v>426</v>
      </c>
      <c r="I13" s="120" t="s">
        <v>588</v>
      </c>
      <c r="J13" s="165" t="s">
        <v>586</v>
      </c>
      <c r="K13" s="120" t="s">
        <v>426</v>
      </c>
      <c r="L13" s="120" t="s">
        <v>588</v>
      </c>
      <c r="M13" s="165" t="s">
        <v>586</v>
      </c>
      <c r="N13" s="120" t="s">
        <v>426</v>
      </c>
      <c r="O13" s="166" t="s">
        <v>588</v>
      </c>
      <c r="P13" s="654" t="s">
        <v>615</v>
      </c>
      <c r="Q13" s="1"/>
      <c r="R13" s="1"/>
      <c r="S13" s="1"/>
      <c r="T13" s="1"/>
      <c r="U13" s="1"/>
      <c r="V13" s="1"/>
    </row>
    <row r="14" spans="1:22" ht="15.75">
      <c r="A14" s="124" t="s">
        <v>288</v>
      </c>
      <c r="B14" s="125"/>
      <c r="C14" s="126"/>
      <c r="D14" s="780">
        <v>0</v>
      </c>
      <c r="E14" s="780">
        <v>0</v>
      </c>
      <c r="F14" s="825">
        <v>12308</v>
      </c>
      <c r="G14" s="781">
        <v>0</v>
      </c>
      <c r="H14" s="780">
        <v>0</v>
      </c>
      <c r="I14" s="825">
        <v>11000</v>
      </c>
      <c r="J14" s="781">
        <v>0</v>
      </c>
      <c r="K14" s="780">
        <v>0</v>
      </c>
      <c r="L14" s="825">
        <v>11000</v>
      </c>
      <c r="M14" s="781">
        <v>0</v>
      </c>
      <c r="N14" s="780">
        <v>0</v>
      </c>
      <c r="O14" s="826">
        <f>L14-I14</f>
        <v>0</v>
      </c>
      <c r="P14" s="654" t="s">
        <v>615</v>
      </c>
      <c r="Q14" s="1"/>
      <c r="R14" s="1"/>
      <c r="S14" s="1"/>
      <c r="T14" s="1"/>
      <c r="U14" s="1"/>
      <c r="V14" s="1"/>
    </row>
    <row r="15" spans="1:22" ht="15.75">
      <c r="A15" s="124" t="s">
        <v>289</v>
      </c>
      <c r="B15" s="125"/>
      <c r="C15" s="126"/>
      <c r="D15" s="780">
        <v>0</v>
      </c>
      <c r="E15" s="780">
        <v>0</v>
      </c>
      <c r="F15" s="714">
        <v>82096</v>
      </c>
      <c r="G15" s="781">
        <v>0</v>
      </c>
      <c r="H15" s="780">
        <v>0</v>
      </c>
      <c r="I15" s="714">
        <v>114000</v>
      </c>
      <c r="J15" s="781">
        <v>0</v>
      </c>
      <c r="K15" s="780">
        <v>0</v>
      </c>
      <c r="L15" s="714">
        <f>I15+3830</f>
        <v>117830</v>
      </c>
      <c r="M15" s="781">
        <v>0</v>
      </c>
      <c r="N15" s="780">
        <v>0</v>
      </c>
      <c r="O15" s="788">
        <f>L15-I15</f>
        <v>3830</v>
      </c>
      <c r="P15" s="654"/>
      <c r="Q15" s="1"/>
      <c r="R15" s="1"/>
      <c r="S15" s="1"/>
      <c r="T15" s="1"/>
      <c r="U15" s="1"/>
      <c r="V15" s="1"/>
    </row>
    <row r="16" spans="1:22" ht="15.75">
      <c r="A16" s="124" t="s">
        <v>12</v>
      </c>
      <c r="B16" s="125"/>
      <c r="C16" s="126"/>
      <c r="D16" s="780">
        <v>0</v>
      </c>
      <c r="E16" s="780">
        <v>0</v>
      </c>
      <c r="F16" s="714">
        <v>24325</v>
      </c>
      <c r="G16" s="781">
        <v>0</v>
      </c>
      <c r="H16" s="780">
        <v>0</v>
      </c>
      <c r="I16" s="714">
        <f>28550</f>
        <v>28550</v>
      </c>
      <c r="J16" s="781">
        <v>0</v>
      </c>
      <c r="K16" s="780">
        <v>0</v>
      </c>
      <c r="L16" s="714">
        <f>28550+1207</f>
        <v>29757</v>
      </c>
      <c r="M16" s="781">
        <v>0</v>
      </c>
      <c r="N16" s="780">
        <v>0</v>
      </c>
      <c r="O16" s="788">
        <f>L16-I16</f>
        <v>1207</v>
      </c>
      <c r="P16" s="654"/>
      <c r="Q16" s="1"/>
      <c r="R16" s="1"/>
      <c r="S16" s="1"/>
      <c r="T16" s="1"/>
      <c r="U16" s="1"/>
      <c r="V16" s="1"/>
    </row>
    <row r="17" spans="1:22" ht="15.75">
      <c r="A17" s="124" t="s">
        <v>290</v>
      </c>
      <c r="B17" s="125"/>
      <c r="C17" s="126"/>
      <c r="D17" s="780">
        <v>0</v>
      </c>
      <c r="E17" s="780">
        <v>0</v>
      </c>
      <c r="F17" s="714">
        <v>981</v>
      </c>
      <c r="G17" s="781">
        <v>0</v>
      </c>
      <c r="H17" s="780">
        <v>0</v>
      </c>
      <c r="I17" s="714">
        <f>750+5</f>
        <v>755</v>
      </c>
      <c r="J17" s="781">
        <v>0</v>
      </c>
      <c r="K17" s="780">
        <v>0</v>
      </c>
      <c r="L17" s="714">
        <v>760</v>
      </c>
      <c r="M17" s="781">
        <v>0</v>
      </c>
      <c r="N17" s="780">
        <v>0</v>
      </c>
      <c r="O17" s="789">
        <f>L17-I17</f>
        <v>5</v>
      </c>
      <c r="P17" s="654" t="s">
        <v>615</v>
      </c>
      <c r="Q17" s="1"/>
      <c r="R17" s="1"/>
      <c r="S17" s="1"/>
      <c r="T17" s="1"/>
      <c r="U17" s="1"/>
      <c r="V17" s="1"/>
    </row>
    <row r="18" spans="1:22" ht="15.75">
      <c r="A18" s="124" t="s">
        <v>291</v>
      </c>
      <c r="B18" s="125"/>
      <c r="C18" s="126"/>
      <c r="D18" s="780">
        <v>0</v>
      </c>
      <c r="E18" s="780">
        <v>0</v>
      </c>
      <c r="F18" s="714">
        <v>79</v>
      </c>
      <c r="G18" s="781">
        <v>0</v>
      </c>
      <c r="H18" s="780">
        <v>0</v>
      </c>
      <c r="I18" s="714">
        <f>75</f>
        <v>75</v>
      </c>
      <c r="J18" s="781">
        <v>0</v>
      </c>
      <c r="K18" s="780">
        <v>0</v>
      </c>
      <c r="L18" s="714">
        <v>75</v>
      </c>
      <c r="M18" s="781">
        <v>0</v>
      </c>
      <c r="N18" s="780">
        <v>0</v>
      </c>
      <c r="O18" s="789">
        <f>L18-I18</f>
        <v>0</v>
      </c>
      <c r="P18" s="654" t="s">
        <v>615</v>
      </c>
      <c r="Q18" s="1"/>
      <c r="R18" s="1"/>
      <c r="S18" s="1"/>
      <c r="T18" s="1"/>
      <c r="U18" s="1"/>
      <c r="V18" s="1"/>
    </row>
    <row r="19" spans="1:22" ht="15.75">
      <c r="A19" s="123"/>
      <c r="B19" s="34"/>
      <c r="C19" s="111"/>
      <c r="D19" s="554"/>
      <c r="E19" s="554"/>
      <c r="F19" s="715"/>
      <c r="G19" s="553"/>
      <c r="H19" s="554"/>
      <c r="I19" s="715"/>
      <c r="J19" s="553"/>
      <c r="K19" s="554"/>
      <c r="L19" s="750"/>
      <c r="M19" s="553"/>
      <c r="N19" s="554"/>
      <c r="O19" s="790"/>
      <c r="P19" s="654" t="s">
        <v>615</v>
      </c>
      <c r="Q19" s="22"/>
      <c r="R19" s="22"/>
      <c r="S19" s="1"/>
      <c r="T19" s="1"/>
      <c r="U19" s="1"/>
      <c r="V19" s="1"/>
    </row>
    <row r="20" spans="1:22" ht="15.75">
      <c r="A20" s="115"/>
      <c r="B20" s="1"/>
      <c r="C20" s="110"/>
      <c r="D20" s="22"/>
      <c r="E20" s="22"/>
      <c r="F20" s="22"/>
      <c r="G20" s="116"/>
      <c r="H20" s="22"/>
      <c r="I20" s="22"/>
      <c r="J20" s="116"/>
      <c r="K20" s="22"/>
      <c r="L20" s="22"/>
      <c r="M20" s="116"/>
      <c r="N20" s="22"/>
      <c r="O20" s="791"/>
      <c r="P20" s="654" t="s">
        <v>615</v>
      </c>
      <c r="Q20" s="1"/>
      <c r="R20" s="1"/>
      <c r="S20" s="1"/>
      <c r="T20" s="1"/>
      <c r="U20" s="1"/>
      <c r="V20" s="1"/>
    </row>
    <row r="21" spans="1:22" ht="15.75">
      <c r="A21" s="117"/>
      <c r="B21" s="112" t="s">
        <v>17</v>
      </c>
      <c r="C21" s="122"/>
      <c r="D21" s="543">
        <v>170</v>
      </c>
      <c r="E21" s="543">
        <v>170</v>
      </c>
      <c r="F21" s="113">
        <f>SUM(F14:F20)</f>
        <v>119789</v>
      </c>
      <c r="G21" s="542">
        <v>196</v>
      </c>
      <c r="H21" s="543">
        <v>196</v>
      </c>
      <c r="I21" s="113">
        <f>SUM(I14:I20)</f>
        <v>154380</v>
      </c>
      <c r="J21" s="542">
        <v>249</v>
      </c>
      <c r="K21" s="543">
        <v>249</v>
      </c>
      <c r="L21" s="113">
        <f>SUM(L14:L20)</f>
        <v>159422</v>
      </c>
      <c r="M21" s="542">
        <f>J21-G21</f>
        <v>53</v>
      </c>
      <c r="N21" s="543">
        <f>K21-H21</f>
        <v>53</v>
      </c>
      <c r="O21" s="792">
        <f>SUM(O14:O20)</f>
        <v>5042</v>
      </c>
      <c r="P21" s="654" t="s">
        <v>615</v>
      </c>
      <c r="Q21" s="1"/>
      <c r="R21" s="1"/>
      <c r="S21" s="1"/>
      <c r="T21" s="1"/>
      <c r="U21" s="1"/>
      <c r="V21" s="1"/>
    </row>
    <row r="22" spans="1:22" ht="15.75" hidden="1">
      <c r="A22" s="1"/>
      <c r="B22" s="1"/>
      <c r="C22" s="1"/>
      <c r="D22" s="1"/>
      <c r="E22" s="1"/>
      <c r="F22" s="1"/>
      <c r="G22" s="1"/>
      <c r="H22" s="1"/>
      <c r="I22" s="1"/>
      <c r="J22" s="1"/>
      <c r="K22" s="1"/>
      <c r="L22" s="1"/>
      <c r="M22" s="1"/>
      <c r="N22" s="1"/>
      <c r="O22" s="1"/>
      <c r="P22" s="654" t="s">
        <v>615</v>
      </c>
      <c r="Q22" s="1"/>
      <c r="R22" s="1"/>
      <c r="S22" s="1"/>
      <c r="T22" s="1"/>
      <c r="U22" s="1"/>
      <c r="V22" s="1"/>
    </row>
    <row r="23" spans="1:22" ht="15.75" hidden="1">
      <c r="A23" s="1" t="s">
        <v>489</v>
      </c>
      <c r="B23" s="1"/>
      <c r="C23" s="1"/>
      <c r="D23" s="1">
        <v>0</v>
      </c>
      <c r="E23" s="1">
        <v>0</v>
      </c>
      <c r="F23" s="1">
        <v>0</v>
      </c>
      <c r="G23" s="1">
        <v>0</v>
      </c>
      <c r="H23" s="1"/>
      <c r="I23" s="1">
        <v>0</v>
      </c>
      <c r="J23" s="1">
        <v>0</v>
      </c>
      <c r="K23" s="1">
        <v>0</v>
      </c>
      <c r="L23" s="1">
        <v>0</v>
      </c>
      <c r="M23" s="1">
        <v>0</v>
      </c>
      <c r="N23" s="1">
        <v>0</v>
      </c>
      <c r="O23" s="1">
        <v>0</v>
      </c>
      <c r="P23" s="654" t="s">
        <v>615</v>
      </c>
      <c r="Q23" s="1"/>
      <c r="R23" s="1"/>
      <c r="S23" s="1"/>
      <c r="T23" s="1"/>
      <c r="U23" s="1"/>
      <c r="V23" s="1"/>
    </row>
    <row r="24" spans="1:33" ht="15.75">
      <c r="A24" s="1010" t="s">
        <v>346</v>
      </c>
      <c r="B24" s="1051"/>
      <c r="C24" s="1051"/>
      <c r="D24" s="1051"/>
      <c r="E24" s="1051"/>
      <c r="F24" s="1051"/>
      <c r="G24" s="1051"/>
      <c r="H24" s="1051"/>
      <c r="I24" s="1051"/>
      <c r="J24" s="1051"/>
      <c r="K24" s="1051"/>
      <c r="L24" s="1051"/>
      <c r="M24" s="1051"/>
      <c r="N24" s="1051"/>
      <c r="O24" s="1052"/>
      <c r="P24" s="654"/>
      <c r="Q24" s="43"/>
      <c r="R24" s="43"/>
      <c r="S24" s="43"/>
      <c r="T24" s="43"/>
      <c r="U24" s="43"/>
      <c r="V24" s="43"/>
      <c r="W24" s="43"/>
      <c r="X24" s="43"/>
      <c r="Y24" s="43"/>
      <c r="Z24" s="43"/>
      <c r="AA24" s="43"/>
      <c r="AB24" s="43"/>
      <c r="AC24" s="43"/>
      <c r="AD24" s="43"/>
      <c r="AE24" s="43"/>
      <c r="AF24" s="43"/>
      <c r="AG24" s="43"/>
    </row>
    <row r="25" spans="1:33" ht="15.75">
      <c r="A25" s="1"/>
      <c r="B25" s="1"/>
      <c r="C25" s="2"/>
      <c r="D25" s="2"/>
      <c r="E25" s="2"/>
      <c r="F25" s="2"/>
      <c r="G25" s="2"/>
      <c r="H25" s="2"/>
      <c r="I25" s="2"/>
      <c r="J25" s="2"/>
      <c r="K25" s="2"/>
      <c r="L25" s="2"/>
      <c r="M25" s="2"/>
      <c r="N25" s="2"/>
      <c r="O25" s="2"/>
      <c r="Q25" s="43"/>
      <c r="R25" s="43"/>
      <c r="S25" s="43"/>
      <c r="T25" s="43"/>
      <c r="U25" s="43"/>
      <c r="V25" s="43"/>
      <c r="W25" s="43"/>
      <c r="X25" s="43"/>
      <c r="Y25" s="43"/>
      <c r="Z25" s="43"/>
      <c r="AA25" s="43"/>
      <c r="AB25" s="43"/>
      <c r="AC25" s="43"/>
      <c r="AD25" s="43"/>
      <c r="AE25" s="43"/>
      <c r="AF25" s="43"/>
      <c r="AG25" s="43"/>
    </row>
  </sheetData>
  <mergeCells count="12">
    <mergeCell ref="A24:O24"/>
    <mergeCell ref="A12:C13"/>
    <mergeCell ref="M12:O12"/>
    <mergeCell ref="J12:L12"/>
    <mergeCell ref="G12:I12"/>
    <mergeCell ref="D12:F12"/>
    <mergeCell ref="A9:O9"/>
    <mergeCell ref="A1:O1"/>
    <mergeCell ref="A5:O5"/>
    <mergeCell ref="A7:O7"/>
    <mergeCell ref="A8:O8"/>
    <mergeCell ref="A6:O6"/>
  </mergeCells>
  <printOptions horizontalCentered="1"/>
  <pageMargins left="1" right="1" top="0.75" bottom="0.55" header="0" footer="0"/>
  <pageSetup fitToHeight="1" fitToWidth="1" horizontalDpi="300" verticalDpi="300" orientation="landscape" scale="66" r:id="rId1"/>
  <headerFooter alignWithMargins="0">
    <oddFooter>&amp;C&amp;"Times New Roman,Regular"Exhibit H - Summary of Reimbursable Resources</oddFooter>
  </headerFooter>
</worksheet>
</file>

<file path=xl/worksheets/sheet9.xml><?xml version="1.0" encoding="utf-8"?>
<worksheet xmlns="http://schemas.openxmlformats.org/spreadsheetml/2006/main" xmlns:r="http://schemas.openxmlformats.org/officeDocument/2006/relationships">
  <sheetPr codeName="Sheet14">
    <pageSetUpPr fitToPage="1"/>
  </sheetPr>
  <dimension ref="A1:N37"/>
  <sheetViews>
    <sheetView zoomScale="75" zoomScaleNormal="75" workbookViewId="0" topLeftCell="A1">
      <pane xSplit="2" ySplit="13" topLeftCell="C14" activePane="bottomRight" state="frozen"/>
      <selection pane="topLeft" activeCell="G22" sqref="G22"/>
      <selection pane="topRight" activeCell="G22" sqref="G22"/>
      <selection pane="bottomLeft" activeCell="G22" sqref="G22"/>
      <selection pane="bottomRight" activeCell="G22" sqref="G22"/>
    </sheetView>
  </sheetViews>
  <sheetFormatPr defaultColWidth="8.88671875" defaultRowHeight="15"/>
  <cols>
    <col min="1" max="1" width="21.6640625" style="24" customWidth="1"/>
    <col min="2" max="2" width="5.99609375" style="24" customWidth="1"/>
    <col min="3" max="3" width="10.77734375" style="24" customWidth="1"/>
    <col min="4" max="4" width="12.6640625" style="24" customWidth="1"/>
    <col min="5" max="5" width="10.88671875" style="24" customWidth="1"/>
    <col min="6" max="6" width="12.5546875" style="24" customWidth="1"/>
    <col min="7" max="7" width="9.77734375" style="24" hidden="1" customWidth="1"/>
    <col min="8" max="8" width="11.99609375" style="24" customWidth="1"/>
    <col min="9" max="10" width="9.77734375" style="24" hidden="1" customWidth="1"/>
    <col min="11" max="11" width="9.77734375" style="24" customWidth="1"/>
    <col min="12" max="12" width="10.3359375" style="24" customWidth="1"/>
    <col min="13" max="13" width="12.99609375" style="24" customWidth="1"/>
    <col min="14" max="14" width="1.1171875" style="662" customWidth="1"/>
    <col min="15" max="16384" width="8.88671875" style="24" customWidth="1"/>
  </cols>
  <sheetData>
    <row r="1" spans="1:14" ht="25.5">
      <c r="A1" s="873" t="s">
        <v>355</v>
      </c>
      <c r="B1" s="1061"/>
      <c r="C1" s="1061"/>
      <c r="D1" s="1061"/>
      <c r="E1" s="1061"/>
      <c r="F1" s="1061"/>
      <c r="G1" s="1061"/>
      <c r="H1" s="1061"/>
      <c r="I1" s="1061"/>
      <c r="J1" s="1061"/>
      <c r="K1" s="1061"/>
      <c r="L1" s="1061"/>
      <c r="M1" s="1062"/>
      <c r="N1" s="662" t="s">
        <v>615</v>
      </c>
    </row>
    <row r="2" spans="1:13" ht="25.5">
      <c r="A2" s="761"/>
      <c r="B2" s="777"/>
      <c r="C2" s="777"/>
      <c r="D2" s="777"/>
      <c r="E2" s="777"/>
      <c r="F2" s="777"/>
      <c r="G2" s="777"/>
      <c r="H2" s="777"/>
      <c r="I2" s="777"/>
      <c r="J2" s="777"/>
      <c r="K2" s="777"/>
      <c r="L2" s="777"/>
      <c r="M2" s="778"/>
    </row>
    <row r="3" spans="1:14" ht="25.5">
      <c r="A3" s="761"/>
      <c r="B3" s="779"/>
      <c r="C3" s="779"/>
      <c r="D3" s="779"/>
      <c r="E3" s="779"/>
      <c r="F3" s="779"/>
      <c r="G3" s="779"/>
      <c r="H3" s="779"/>
      <c r="I3" s="779"/>
      <c r="J3" s="779"/>
      <c r="K3" s="779"/>
      <c r="L3" s="779"/>
      <c r="M3" s="779"/>
      <c r="N3" s="662" t="s">
        <v>615</v>
      </c>
    </row>
    <row r="4" spans="1:14" ht="12" customHeight="1">
      <c r="A4" s="761"/>
      <c r="B4" s="779"/>
      <c r="C4" s="779"/>
      <c r="D4" s="779"/>
      <c r="E4" s="779"/>
      <c r="F4" s="779"/>
      <c r="G4" s="779"/>
      <c r="H4" s="779"/>
      <c r="I4" s="779"/>
      <c r="J4" s="779"/>
      <c r="K4" s="779"/>
      <c r="L4" s="779"/>
      <c r="M4" s="779"/>
      <c r="N4" s="662" t="s">
        <v>615</v>
      </c>
    </row>
    <row r="5" spans="1:14" ht="25.5">
      <c r="A5" s="1006" t="s">
        <v>428</v>
      </c>
      <c r="B5" s="920"/>
      <c r="C5" s="920"/>
      <c r="D5" s="920"/>
      <c r="E5" s="920"/>
      <c r="F5" s="920"/>
      <c r="G5" s="920"/>
      <c r="H5" s="920"/>
      <c r="I5" s="920"/>
      <c r="J5" s="920"/>
      <c r="K5" s="920"/>
      <c r="L5" s="920"/>
      <c r="M5" s="1063"/>
      <c r="N5" s="662" t="s">
        <v>615</v>
      </c>
    </row>
    <row r="6" spans="1:13" ht="26.25">
      <c r="A6" s="1007" t="s">
        <v>295</v>
      </c>
      <c r="B6" s="1008"/>
      <c r="C6" s="1008"/>
      <c r="D6" s="1008"/>
      <c r="E6" s="1008"/>
      <c r="F6" s="1008"/>
      <c r="G6" s="1008"/>
      <c r="H6" s="1008"/>
      <c r="I6" s="1008"/>
      <c r="J6" s="1008"/>
      <c r="K6" s="1008"/>
      <c r="L6" s="1008"/>
      <c r="M6" s="1009"/>
    </row>
    <row r="7" spans="1:14" ht="26.25">
      <c r="A7" s="1007" t="str">
        <f>+'B. Summary of Requirements '!A6</f>
        <v>Justice Prisoner and Alien Transportation System</v>
      </c>
      <c r="B7" s="920"/>
      <c r="C7" s="920"/>
      <c r="D7" s="920"/>
      <c r="E7" s="920"/>
      <c r="F7" s="920"/>
      <c r="G7" s="920"/>
      <c r="H7" s="920"/>
      <c r="I7" s="920"/>
      <c r="J7" s="920"/>
      <c r="K7" s="920"/>
      <c r="L7" s="920"/>
      <c r="M7" s="1063"/>
      <c r="N7" s="662" t="s">
        <v>615</v>
      </c>
    </row>
    <row r="8" spans="1:14" ht="26.25">
      <c r="A8" s="1064" t="str">
        <f>+'B. Summary of Requirements '!A7</f>
        <v>Revolving Fund</v>
      </c>
      <c r="B8" s="1065"/>
      <c r="C8" s="1065"/>
      <c r="D8" s="1065"/>
      <c r="E8" s="1065"/>
      <c r="F8" s="1065"/>
      <c r="G8" s="1065"/>
      <c r="H8" s="1065"/>
      <c r="I8" s="1065"/>
      <c r="J8" s="1065"/>
      <c r="K8" s="1065"/>
      <c r="L8" s="1065"/>
      <c r="M8" s="1066"/>
      <c r="N8" s="662" t="s">
        <v>615</v>
      </c>
    </row>
    <row r="9" ht="15">
      <c r="N9" s="662" t="s">
        <v>615</v>
      </c>
    </row>
    <row r="10" spans="1:14" ht="15">
      <c r="A10" s="25"/>
      <c r="B10" s="25"/>
      <c r="C10" s="25"/>
      <c r="D10" s="25"/>
      <c r="E10" s="25"/>
      <c r="F10" s="25"/>
      <c r="G10" s="25"/>
      <c r="H10" s="25"/>
      <c r="I10" s="25"/>
      <c r="J10" s="25"/>
      <c r="K10" s="25"/>
      <c r="L10" s="25"/>
      <c r="M10" s="25"/>
      <c r="N10" s="662" t="s">
        <v>615</v>
      </c>
    </row>
    <row r="11" spans="1:14" ht="40.5" customHeight="1">
      <c r="A11" s="1091" t="s">
        <v>429</v>
      </c>
      <c r="B11" s="1092"/>
      <c r="C11" s="1074" t="s">
        <v>5</v>
      </c>
      <c r="D11" s="1075"/>
      <c r="E11" s="1074" t="s">
        <v>6</v>
      </c>
      <c r="F11" s="1075"/>
      <c r="G11" s="1078" t="s">
        <v>260</v>
      </c>
      <c r="H11" s="1071" t="s">
        <v>11</v>
      </c>
      <c r="I11" s="1072"/>
      <c r="J11" s="1072"/>
      <c r="K11" s="1072"/>
      <c r="L11" s="1072"/>
      <c r="M11" s="1073"/>
      <c r="N11" s="662" t="s">
        <v>615</v>
      </c>
    </row>
    <row r="12" spans="1:14" ht="15">
      <c r="A12" s="1093"/>
      <c r="B12" s="1094"/>
      <c r="C12" s="1086" t="s">
        <v>348</v>
      </c>
      <c r="D12" s="1083" t="s">
        <v>349</v>
      </c>
      <c r="E12" s="1086" t="s">
        <v>348</v>
      </c>
      <c r="F12" s="1083" t="s">
        <v>349</v>
      </c>
      <c r="G12" s="1079"/>
      <c r="H12" s="1081" t="s">
        <v>18</v>
      </c>
      <c r="I12" s="100" t="s">
        <v>430</v>
      </c>
      <c r="J12" s="1081" t="s">
        <v>347</v>
      </c>
      <c r="K12" s="1081" t="s">
        <v>10</v>
      </c>
      <c r="L12" s="1067" t="s">
        <v>348</v>
      </c>
      <c r="M12" s="1076" t="s">
        <v>349</v>
      </c>
      <c r="N12" s="662" t="s">
        <v>615</v>
      </c>
    </row>
    <row r="13" spans="1:14" ht="27" customHeight="1">
      <c r="A13" s="1095"/>
      <c r="B13" s="1096"/>
      <c r="C13" s="1087"/>
      <c r="D13" s="1084"/>
      <c r="E13" s="1087"/>
      <c r="F13" s="1084"/>
      <c r="G13" s="1080"/>
      <c r="H13" s="1082"/>
      <c r="I13" s="101" t="s">
        <v>600</v>
      </c>
      <c r="J13" s="1082"/>
      <c r="K13" s="1082"/>
      <c r="L13" s="1068"/>
      <c r="M13" s="1077"/>
      <c r="N13" s="662" t="s">
        <v>615</v>
      </c>
    </row>
    <row r="14" spans="1:14" ht="15" hidden="1">
      <c r="A14" s="346" t="s">
        <v>363</v>
      </c>
      <c r="B14" s="348"/>
      <c r="C14" s="556"/>
      <c r="D14" s="556"/>
      <c r="E14" s="556"/>
      <c r="F14" s="556"/>
      <c r="G14" s="556"/>
      <c r="H14" s="556"/>
      <c r="I14" s="556"/>
      <c r="J14" s="556"/>
      <c r="K14" s="556">
        <f>H14+J14</f>
        <v>0</v>
      </c>
      <c r="L14" s="556">
        <f>E14+G14+K14</f>
        <v>0</v>
      </c>
      <c r="M14" s="557"/>
      <c r="N14" s="662" t="s">
        <v>615</v>
      </c>
    </row>
    <row r="15" spans="1:14" ht="15" hidden="1">
      <c r="A15" s="347" t="s">
        <v>595</v>
      </c>
      <c r="B15" s="348"/>
      <c r="C15" s="556"/>
      <c r="D15" s="556"/>
      <c r="E15" s="556"/>
      <c r="F15" s="556"/>
      <c r="G15" s="556"/>
      <c r="H15" s="556"/>
      <c r="I15" s="556"/>
      <c r="J15" s="556"/>
      <c r="K15" s="556">
        <f aca="true" t="shared" si="0" ref="K15:K30">H15+J15</f>
        <v>0</v>
      </c>
      <c r="L15" s="556">
        <f>E15+G15+K15</f>
        <v>0</v>
      </c>
      <c r="M15" s="557"/>
      <c r="N15" s="662" t="s">
        <v>615</v>
      </c>
    </row>
    <row r="16" spans="1:14" ht="15">
      <c r="A16" s="347" t="s">
        <v>596</v>
      </c>
      <c r="B16" s="348"/>
      <c r="C16" s="556">
        <v>0</v>
      </c>
      <c r="D16" s="556">
        <v>33</v>
      </c>
      <c r="E16" s="556">
        <v>0</v>
      </c>
      <c r="F16" s="556">
        <v>37</v>
      </c>
      <c r="G16" s="556"/>
      <c r="H16" s="556">
        <f>M16-F16</f>
        <v>7</v>
      </c>
      <c r="I16" s="556"/>
      <c r="J16" s="556"/>
      <c r="K16" s="556">
        <f t="shared" si="0"/>
        <v>7</v>
      </c>
      <c r="L16" s="556">
        <v>0</v>
      </c>
      <c r="M16" s="557">
        <v>44</v>
      </c>
      <c r="N16" s="662" t="s">
        <v>615</v>
      </c>
    </row>
    <row r="17" spans="1:14" ht="15">
      <c r="A17" s="347" t="s">
        <v>597</v>
      </c>
      <c r="B17" s="348"/>
      <c r="C17" s="556">
        <v>0</v>
      </c>
      <c r="D17" s="556">
        <v>9</v>
      </c>
      <c r="E17" s="556">
        <v>0</v>
      </c>
      <c r="F17" s="556">
        <v>12</v>
      </c>
      <c r="G17" s="556"/>
      <c r="H17" s="556">
        <v>1</v>
      </c>
      <c r="I17" s="556"/>
      <c r="J17" s="556"/>
      <c r="K17" s="556">
        <f t="shared" si="0"/>
        <v>1</v>
      </c>
      <c r="L17" s="556">
        <v>0</v>
      </c>
      <c r="M17" s="557">
        <v>13</v>
      </c>
      <c r="N17" s="662" t="s">
        <v>615</v>
      </c>
    </row>
    <row r="18" spans="1:14" ht="15" hidden="1">
      <c r="A18" s="347" t="s">
        <v>501</v>
      </c>
      <c r="B18" s="348"/>
      <c r="C18" s="556">
        <v>0</v>
      </c>
      <c r="D18" s="556"/>
      <c r="E18" s="556">
        <v>0</v>
      </c>
      <c r="F18" s="556"/>
      <c r="G18" s="556"/>
      <c r="H18" s="556">
        <f aca="true" t="shared" si="1" ref="H18:H28">M18-F18</f>
        <v>0</v>
      </c>
      <c r="I18" s="556"/>
      <c r="J18" s="556"/>
      <c r="K18" s="556">
        <f t="shared" si="0"/>
        <v>0</v>
      </c>
      <c r="L18" s="556">
        <v>0</v>
      </c>
      <c r="M18" s="557"/>
      <c r="N18" s="662" t="s">
        <v>615</v>
      </c>
    </row>
    <row r="19" spans="1:14" ht="15" hidden="1">
      <c r="A19" s="1090" t="s">
        <v>502</v>
      </c>
      <c r="B19" s="1070"/>
      <c r="C19" s="556">
        <v>0</v>
      </c>
      <c r="D19" s="556"/>
      <c r="E19" s="556">
        <v>0</v>
      </c>
      <c r="F19" s="556"/>
      <c r="G19" s="556"/>
      <c r="H19" s="556">
        <f t="shared" si="1"/>
        <v>0</v>
      </c>
      <c r="I19" s="556"/>
      <c r="J19" s="556"/>
      <c r="K19" s="556">
        <f t="shared" si="0"/>
        <v>0</v>
      </c>
      <c r="L19" s="556">
        <v>0</v>
      </c>
      <c r="M19" s="557"/>
      <c r="N19" s="662" t="s">
        <v>615</v>
      </c>
    </row>
    <row r="20" spans="1:14" ht="15" hidden="1">
      <c r="A20" s="1069" t="s">
        <v>503</v>
      </c>
      <c r="B20" s="1070"/>
      <c r="C20" s="556">
        <v>0</v>
      </c>
      <c r="D20" s="556"/>
      <c r="E20" s="556">
        <v>0</v>
      </c>
      <c r="F20" s="556"/>
      <c r="G20" s="556"/>
      <c r="H20" s="556">
        <f t="shared" si="1"/>
        <v>0</v>
      </c>
      <c r="I20" s="556"/>
      <c r="J20" s="556"/>
      <c r="K20" s="556">
        <f t="shared" si="0"/>
        <v>0</v>
      </c>
      <c r="L20" s="556">
        <v>0</v>
      </c>
      <c r="M20" s="557"/>
      <c r="N20" s="662" t="s">
        <v>615</v>
      </c>
    </row>
    <row r="21" spans="1:14" ht="15">
      <c r="A21" s="1069" t="s">
        <v>504</v>
      </c>
      <c r="B21" s="1070"/>
      <c r="C21" s="556">
        <v>0</v>
      </c>
      <c r="D21" s="556">
        <v>7</v>
      </c>
      <c r="E21" s="556">
        <v>0</v>
      </c>
      <c r="F21" s="556">
        <v>8</v>
      </c>
      <c r="G21" s="556"/>
      <c r="H21" s="556">
        <f t="shared" si="1"/>
        <v>0</v>
      </c>
      <c r="I21" s="556"/>
      <c r="J21" s="556"/>
      <c r="K21" s="556">
        <f t="shared" si="0"/>
        <v>0</v>
      </c>
      <c r="L21" s="556">
        <v>0</v>
      </c>
      <c r="M21" s="557">
        <v>8</v>
      </c>
      <c r="N21" s="662" t="s">
        <v>615</v>
      </c>
    </row>
    <row r="22" spans="1:14" ht="15" hidden="1">
      <c r="A22" s="1069" t="s">
        <v>505</v>
      </c>
      <c r="B22" s="1070"/>
      <c r="C22" s="556">
        <v>0</v>
      </c>
      <c r="D22" s="556"/>
      <c r="E22" s="556">
        <v>0</v>
      </c>
      <c r="F22" s="556"/>
      <c r="G22" s="556"/>
      <c r="H22" s="556">
        <f t="shared" si="1"/>
        <v>0</v>
      </c>
      <c r="I22" s="556"/>
      <c r="J22" s="556"/>
      <c r="K22" s="556">
        <f t="shared" si="0"/>
        <v>0</v>
      </c>
      <c r="L22" s="556">
        <v>0</v>
      </c>
      <c r="M22" s="557"/>
      <c r="N22" s="662" t="s">
        <v>615</v>
      </c>
    </row>
    <row r="23" spans="1:14" ht="15" hidden="1">
      <c r="A23" s="1105" t="s">
        <v>506</v>
      </c>
      <c r="B23" s="1106"/>
      <c r="C23" s="556">
        <v>0</v>
      </c>
      <c r="D23" s="556"/>
      <c r="E23" s="556">
        <v>0</v>
      </c>
      <c r="F23" s="556"/>
      <c r="G23" s="556"/>
      <c r="H23" s="556">
        <f t="shared" si="1"/>
        <v>0</v>
      </c>
      <c r="I23" s="556"/>
      <c r="J23" s="556"/>
      <c r="K23" s="556">
        <f t="shared" si="0"/>
        <v>0</v>
      </c>
      <c r="L23" s="556">
        <v>0</v>
      </c>
      <c r="M23" s="557"/>
      <c r="N23" s="662" t="s">
        <v>615</v>
      </c>
    </row>
    <row r="24" spans="1:14" ht="15">
      <c r="A24" s="1085" t="s">
        <v>364</v>
      </c>
      <c r="B24" s="1027"/>
      <c r="C24" s="556">
        <v>0</v>
      </c>
      <c r="D24" s="556">
        <v>39</v>
      </c>
      <c r="E24" s="556">
        <v>0</v>
      </c>
      <c r="F24" s="556">
        <v>48</v>
      </c>
      <c r="G24" s="556"/>
      <c r="H24" s="556">
        <f t="shared" si="1"/>
        <v>31</v>
      </c>
      <c r="I24" s="556"/>
      <c r="J24" s="556"/>
      <c r="K24" s="556">
        <f t="shared" si="0"/>
        <v>31</v>
      </c>
      <c r="L24" s="556">
        <v>0</v>
      </c>
      <c r="M24" s="557">
        <v>79</v>
      </c>
      <c r="N24" s="662" t="s">
        <v>615</v>
      </c>
    </row>
    <row r="25" spans="1:14" ht="15">
      <c r="A25" s="1088" t="s">
        <v>365</v>
      </c>
      <c r="B25" s="1089"/>
      <c r="C25" s="556">
        <v>0</v>
      </c>
      <c r="D25" s="556">
        <v>4</v>
      </c>
      <c r="E25" s="556">
        <v>0</v>
      </c>
      <c r="F25" s="556">
        <v>7</v>
      </c>
      <c r="G25" s="556"/>
      <c r="H25" s="556">
        <f t="shared" si="1"/>
        <v>0</v>
      </c>
      <c r="I25" s="556"/>
      <c r="J25" s="556"/>
      <c r="K25" s="556">
        <f t="shared" si="0"/>
        <v>0</v>
      </c>
      <c r="L25" s="556">
        <v>0</v>
      </c>
      <c r="M25" s="557">
        <v>7</v>
      </c>
      <c r="N25" s="662" t="s">
        <v>615</v>
      </c>
    </row>
    <row r="26" spans="1:14" ht="15">
      <c r="A26" s="1069" t="s">
        <v>293</v>
      </c>
      <c r="B26" s="1070"/>
      <c r="C26" s="556">
        <v>0</v>
      </c>
      <c r="D26" s="556">
        <v>2</v>
      </c>
      <c r="E26" s="556">
        <v>0</v>
      </c>
      <c r="F26" s="556">
        <v>2</v>
      </c>
      <c r="G26" s="556"/>
      <c r="H26" s="556">
        <f t="shared" si="1"/>
        <v>0</v>
      </c>
      <c r="I26" s="556"/>
      <c r="J26" s="556"/>
      <c r="K26" s="556">
        <f t="shared" si="0"/>
        <v>0</v>
      </c>
      <c r="L26" s="556">
        <v>0</v>
      </c>
      <c r="M26" s="557">
        <v>2</v>
      </c>
      <c r="N26" s="662" t="s">
        <v>615</v>
      </c>
    </row>
    <row r="27" spans="1:14" ht="15">
      <c r="A27" s="1069" t="s">
        <v>292</v>
      </c>
      <c r="B27" s="1070"/>
      <c r="C27" s="556">
        <v>0</v>
      </c>
      <c r="D27" s="556">
        <v>69</v>
      </c>
      <c r="E27" s="556">
        <v>0</v>
      </c>
      <c r="F27" s="556">
        <v>75</v>
      </c>
      <c r="G27" s="556"/>
      <c r="H27" s="556">
        <f t="shared" si="1"/>
        <v>14</v>
      </c>
      <c r="I27" s="556"/>
      <c r="J27" s="556"/>
      <c r="K27" s="556">
        <f t="shared" si="0"/>
        <v>14</v>
      </c>
      <c r="L27" s="556">
        <v>0</v>
      </c>
      <c r="M27" s="557">
        <v>89</v>
      </c>
      <c r="N27" s="662" t="s">
        <v>615</v>
      </c>
    </row>
    <row r="28" spans="1:14" ht="15">
      <c r="A28" s="1069" t="s">
        <v>513</v>
      </c>
      <c r="B28" s="1070"/>
      <c r="C28" s="556">
        <v>0</v>
      </c>
      <c r="D28" s="556">
        <v>7</v>
      </c>
      <c r="E28" s="556">
        <v>0</v>
      </c>
      <c r="F28" s="556">
        <v>7</v>
      </c>
      <c r="G28" s="556"/>
      <c r="H28" s="556">
        <f t="shared" si="1"/>
        <v>0</v>
      </c>
      <c r="I28" s="556"/>
      <c r="J28" s="556"/>
      <c r="K28" s="556">
        <f t="shared" si="0"/>
        <v>0</v>
      </c>
      <c r="L28" s="556">
        <v>0</v>
      </c>
      <c r="M28" s="557">
        <v>7</v>
      </c>
      <c r="N28" s="662" t="s">
        <v>615</v>
      </c>
    </row>
    <row r="29" spans="1:14" ht="15" hidden="1">
      <c r="A29" s="1069" t="s">
        <v>507</v>
      </c>
      <c r="B29" s="1070"/>
      <c r="C29" s="556"/>
      <c r="D29" s="556"/>
      <c r="E29" s="556"/>
      <c r="F29" s="556"/>
      <c r="G29" s="556"/>
      <c r="H29" s="556"/>
      <c r="I29" s="556"/>
      <c r="J29" s="556"/>
      <c r="K29" s="556">
        <f t="shared" si="0"/>
        <v>0</v>
      </c>
      <c r="L29" s="556">
        <v>0</v>
      </c>
      <c r="M29" s="557"/>
      <c r="N29" s="662" t="s">
        <v>615</v>
      </c>
    </row>
    <row r="30" spans="1:14" ht="15" hidden="1">
      <c r="A30" s="1107" t="s">
        <v>508</v>
      </c>
      <c r="B30" s="1108"/>
      <c r="C30" s="558"/>
      <c r="D30" s="558"/>
      <c r="E30" s="558"/>
      <c r="F30" s="558"/>
      <c r="G30" s="558"/>
      <c r="H30" s="558"/>
      <c r="I30" s="558"/>
      <c r="J30" s="558"/>
      <c r="K30" s="558">
        <f t="shared" si="0"/>
        <v>0</v>
      </c>
      <c r="L30" s="809">
        <v>0</v>
      </c>
      <c r="M30" s="559"/>
      <c r="N30" s="662" t="s">
        <v>615</v>
      </c>
    </row>
    <row r="31" spans="1:14" ht="15.75" thickBot="1">
      <c r="A31" s="1100" t="s">
        <v>423</v>
      </c>
      <c r="B31" s="1101"/>
      <c r="C31" s="560">
        <f aca="true" t="shared" si="2" ref="C31:H31">SUM(C14:C30)</f>
        <v>0</v>
      </c>
      <c r="D31" s="561">
        <f t="shared" si="2"/>
        <v>170</v>
      </c>
      <c r="E31" s="562">
        <f t="shared" si="2"/>
        <v>0</v>
      </c>
      <c r="F31" s="561">
        <f t="shared" si="2"/>
        <v>196</v>
      </c>
      <c r="G31" s="562">
        <f t="shared" si="2"/>
        <v>0</v>
      </c>
      <c r="H31" s="561">
        <f t="shared" si="2"/>
        <v>53</v>
      </c>
      <c r="I31" s="561">
        <f>SUM(I28:I30)</f>
        <v>0</v>
      </c>
      <c r="J31" s="561">
        <f>SUM(J14:J30)</f>
        <v>0</v>
      </c>
      <c r="K31" s="561">
        <f>SUM(K14:K30)</f>
        <v>53</v>
      </c>
      <c r="L31" s="811">
        <v>0</v>
      </c>
      <c r="M31" s="562">
        <f>SUM(M14:M30)</f>
        <v>249</v>
      </c>
      <c r="N31" s="662" t="s">
        <v>615</v>
      </c>
    </row>
    <row r="32" spans="1:14" ht="15">
      <c r="A32" s="1099"/>
      <c r="B32" s="1036"/>
      <c r="C32" s="563"/>
      <c r="D32" s="563"/>
      <c r="E32" s="564"/>
      <c r="F32" s="563"/>
      <c r="G32" s="564"/>
      <c r="H32" s="563"/>
      <c r="I32" s="563"/>
      <c r="J32" s="565"/>
      <c r="K32" s="566">
        <f>H32+J32</f>
        <v>0</v>
      </c>
      <c r="L32" s="810">
        <v>0</v>
      </c>
      <c r="M32" s="567"/>
      <c r="N32" s="662" t="s">
        <v>615</v>
      </c>
    </row>
    <row r="33" spans="1:14" ht="15">
      <c r="A33" s="1104" t="s">
        <v>598</v>
      </c>
      <c r="B33" s="1038"/>
      <c r="C33" s="565">
        <v>0</v>
      </c>
      <c r="D33" s="565">
        <v>170</v>
      </c>
      <c r="E33" s="568">
        <v>0</v>
      </c>
      <c r="F33" s="565">
        <v>196</v>
      </c>
      <c r="G33" s="568"/>
      <c r="H33" s="565">
        <v>53</v>
      </c>
      <c r="I33" s="565"/>
      <c r="J33" s="565"/>
      <c r="K33" s="566">
        <f>H33+J33</f>
        <v>53</v>
      </c>
      <c r="L33" s="556">
        <v>0</v>
      </c>
      <c r="M33" s="567">
        <v>249</v>
      </c>
      <c r="N33" s="662" t="s">
        <v>615</v>
      </c>
    </row>
    <row r="34" spans="1:14" ht="15">
      <c r="A34" s="1102"/>
      <c r="B34" s="1103"/>
      <c r="C34" s="565"/>
      <c r="D34" s="565"/>
      <c r="E34" s="568"/>
      <c r="F34" s="565"/>
      <c r="G34" s="568"/>
      <c r="H34" s="565"/>
      <c r="I34" s="565"/>
      <c r="J34" s="565"/>
      <c r="K34" s="566">
        <f>H34+J34</f>
        <v>0</v>
      </c>
      <c r="L34" s="809">
        <v>0</v>
      </c>
      <c r="M34" s="567"/>
      <c r="N34" s="662" t="s">
        <v>615</v>
      </c>
    </row>
    <row r="35" spans="1:14" s="26" customFormat="1" ht="15">
      <c r="A35" s="1097" t="s">
        <v>423</v>
      </c>
      <c r="B35" s="1098"/>
      <c r="C35" s="569">
        <f>SUM(C32:C34)</f>
        <v>0</v>
      </c>
      <c r="D35" s="569">
        <f aca="true" t="shared" si="3" ref="D35:M35">SUM(D32:D34)</f>
        <v>170</v>
      </c>
      <c r="E35" s="569">
        <f t="shared" si="3"/>
        <v>0</v>
      </c>
      <c r="F35" s="569">
        <f t="shared" si="3"/>
        <v>196</v>
      </c>
      <c r="G35" s="569">
        <f t="shared" si="3"/>
        <v>0</v>
      </c>
      <c r="H35" s="569">
        <f t="shared" si="3"/>
        <v>53</v>
      </c>
      <c r="I35" s="569">
        <f t="shared" si="3"/>
        <v>0</v>
      </c>
      <c r="J35" s="569">
        <v>0</v>
      </c>
      <c r="K35" s="569">
        <f>SUM(K32:K34)</f>
        <v>53</v>
      </c>
      <c r="L35" s="812">
        <v>0</v>
      </c>
      <c r="M35" s="570">
        <f t="shared" si="3"/>
        <v>249</v>
      </c>
      <c r="N35" s="662" t="s">
        <v>615</v>
      </c>
    </row>
    <row r="36" spans="1:14" s="27" customFormat="1" ht="15">
      <c r="A36" s="1058" t="s">
        <v>346</v>
      </c>
      <c r="B36" s="1058"/>
      <c r="C36" s="1058"/>
      <c r="D36" s="1058"/>
      <c r="E36" s="1058"/>
      <c r="F36" s="1058"/>
      <c r="G36" s="1058"/>
      <c r="H36" s="1058"/>
      <c r="I36" s="1058"/>
      <c r="J36" s="1058"/>
      <c r="K36" s="1058"/>
      <c r="L36" s="1059"/>
      <c r="M36" s="1060"/>
      <c r="N36" s="662"/>
    </row>
    <row r="37" s="27" customFormat="1" ht="15">
      <c r="N37" s="663"/>
    </row>
  </sheetData>
  <mergeCells count="37">
    <mergeCell ref="A27:B27"/>
    <mergeCell ref="A30:B30"/>
    <mergeCell ref="A11:B13"/>
    <mergeCell ref="E12:E13"/>
    <mergeCell ref="A35:B35"/>
    <mergeCell ref="A21:B21"/>
    <mergeCell ref="A32:B32"/>
    <mergeCell ref="A31:B31"/>
    <mergeCell ref="A34:B34"/>
    <mergeCell ref="A33:B33"/>
    <mergeCell ref="A23:B23"/>
    <mergeCell ref="A28:B28"/>
    <mergeCell ref="A26:B26"/>
    <mergeCell ref="D12:D13"/>
    <mergeCell ref="A24:B24"/>
    <mergeCell ref="J12:J13"/>
    <mergeCell ref="H12:H13"/>
    <mergeCell ref="C12:C13"/>
    <mergeCell ref="A22:B22"/>
    <mergeCell ref="A25:B25"/>
    <mergeCell ref="A20:B20"/>
    <mergeCell ref="A19:B19"/>
    <mergeCell ref="C11:D11"/>
    <mergeCell ref="M12:M13"/>
    <mergeCell ref="G11:G13"/>
    <mergeCell ref="K12:K13"/>
    <mergeCell ref="F12:F13"/>
    <mergeCell ref="A36:M36"/>
    <mergeCell ref="A1:M1"/>
    <mergeCell ref="A5:M5"/>
    <mergeCell ref="A7:M7"/>
    <mergeCell ref="A8:M8"/>
    <mergeCell ref="A6:M6"/>
    <mergeCell ref="L12:L13"/>
    <mergeCell ref="A29:B29"/>
    <mergeCell ref="H11:M11"/>
    <mergeCell ref="E11:F11"/>
  </mergeCells>
  <printOptions horizontalCentered="1"/>
  <pageMargins left="0.75" right="0.75" top="0.75" bottom="1" header="0.5" footer="0.5"/>
  <pageSetup fitToHeight="1" fitToWidth="1" horizontalDpi="600" verticalDpi="600" orientation="landscape" scale="84"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