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esource needs" sheetId="1" r:id="rId1"/>
  </sheets>
  <definedNames>
    <definedName name="_xlnm.Print_Area" localSheetId="0">'resource needs'!$A$1:$Q$85</definedName>
  </definedNames>
  <calcPr fullCalcOnLoad="1"/>
</workbook>
</file>

<file path=xl/sharedStrings.xml><?xml version="1.0" encoding="utf-8"?>
<sst xmlns="http://schemas.openxmlformats.org/spreadsheetml/2006/main" count="160" uniqueCount="93">
  <si>
    <t>Project/Activity</t>
  </si>
  <si>
    <t>Real Property Maintenance</t>
  </si>
  <si>
    <t>(% of  RPV)</t>
  </si>
  <si>
    <t>NA</t>
  </si>
  <si>
    <t xml:space="preserve">Applicable </t>
  </si>
  <si>
    <t>Total Line Items:</t>
  </si>
  <si>
    <t>Total GPP/GPE/GPF:</t>
  </si>
  <si>
    <t>Vision/Goal</t>
  </si>
  <si>
    <t>Simple Payback</t>
  </si>
  <si>
    <t>TEC $/gsf</t>
  </si>
  <si>
    <t>Projects Only:</t>
  </si>
  <si>
    <t>Total Operating Funding</t>
  </si>
  <si>
    <t>Const $/gsf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</si>
  <si>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</si>
  <si>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</si>
  <si>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</si>
  <si>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</si>
  <si>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</si>
  <si>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</si>
  <si>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</si>
  <si>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</si>
  <si>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</si>
  <si>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</si>
  <si>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FY00</t>
  </si>
  <si>
    <t>M$</t>
  </si>
  <si>
    <t xml:space="preserve">Raze Trailers </t>
  </si>
  <si>
    <t>GPF - Line Item Construction:</t>
  </si>
  <si>
    <t>Cebaf Center Addition (Office Space)</t>
  </si>
  <si>
    <t>New Lease (ARC 2)</t>
  </si>
  <si>
    <t xml:space="preserve">Existing Lease (ARC I) </t>
  </si>
  <si>
    <t>TOTAL GPP/GPE/GPF, OPS</t>
  </si>
  <si>
    <t>TOTAL</t>
  </si>
  <si>
    <t>Real Property Value (RPV)</t>
  </si>
  <si>
    <t>Projectized listing in Appendix D-1, D-2, D-3</t>
  </si>
  <si>
    <t>All $'s in FY2002 millions with one decimal place;  all funding (TEC) is shown in the year the project is to start</t>
  </si>
  <si>
    <t>M</t>
  </si>
  <si>
    <t>E</t>
  </si>
  <si>
    <t>M = Mission; E = Enhanced Effectiveness</t>
  </si>
  <si>
    <t>Operating Funding Needed for Removal of Retired Facilities, Preparation for Transfer to EM, etc.</t>
  </si>
  <si>
    <t>GPP</t>
  </si>
  <si>
    <t>GPE</t>
  </si>
  <si>
    <t xml:space="preserve">Infrastructure Preservation </t>
  </si>
  <si>
    <t>Above 6 GeV projects</t>
  </si>
  <si>
    <t>Total</t>
  </si>
  <si>
    <t>* Accel Storage Building (Phase 1)</t>
  </si>
  <si>
    <t>* Accel Storage Building (Phase 2)</t>
  </si>
  <si>
    <t>* 12 GeV &amp; Hall D Technical Support Bldg</t>
  </si>
  <si>
    <t>Total GPP</t>
  </si>
  <si>
    <t>Priority</t>
  </si>
  <si>
    <t>1a</t>
  </si>
  <si>
    <t>1b</t>
  </si>
  <si>
    <t xml:space="preserve">   Rehab VARC Bldg</t>
  </si>
  <si>
    <t xml:space="preserve">   End Station Emergency Generator </t>
  </si>
  <si>
    <t xml:space="preserve">   Rehab Accel Tunnel Penetrations</t>
  </si>
  <si>
    <t xml:space="preserve">    North &amp; South Access Substation</t>
  </si>
  <si>
    <t xml:space="preserve">   Replace Roof CHL</t>
  </si>
  <si>
    <t xml:space="preserve"> </t>
  </si>
  <si>
    <t xml:space="preserve">   Correct Storm Water Drainage Issues</t>
  </si>
  <si>
    <t xml:space="preserve">   Replace Roof - Accel Bldgs</t>
  </si>
  <si>
    <t xml:space="preserve">   Miscellaneous Projects</t>
  </si>
  <si>
    <t xml:space="preserve">   Replace High Voltage Feeders</t>
  </si>
  <si>
    <t xml:space="preserve">   Correct Hall Earth Cover Erosion</t>
  </si>
  <si>
    <t xml:space="preserve">    N&amp;S Access LCW Heat Exchanger</t>
  </si>
  <si>
    <t xml:space="preserve">    N&amp;S Access Cooling Towers</t>
  </si>
  <si>
    <t xml:space="preserve">   Road Resurfacing - Accel Areas</t>
  </si>
  <si>
    <t>GPP PROJECTS (M$)</t>
  </si>
  <si>
    <t xml:space="preserve">   GPP targeted for ESPC</t>
  </si>
  <si>
    <t>Total Priority 1a</t>
  </si>
  <si>
    <t>Total Priority 1b</t>
  </si>
  <si>
    <t>Total Priority 2</t>
  </si>
  <si>
    <t xml:space="preserve">* CEBAF Center Addition </t>
  </si>
  <si>
    <t>Resource Needs for Achieving SC Vision for 21st Century Labs</t>
  </si>
  <si>
    <t>Appendix C</t>
  </si>
  <si>
    <r>
      <t xml:space="preserve">Lab:  </t>
    </r>
    <r>
      <rPr>
        <b/>
        <u val="single"/>
        <sz val="16"/>
        <rFont val="Arial"/>
        <family val="2"/>
      </rPr>
      <t>Jefferson Lab</t>
    </r>
  </si>
  <si>
    <t>Appendix C (continued)</t>
  </si>
  <si>
    <t>Total GPF- Line Item Construction</t>
  </si>
  <si>
    <t>*   North &amp; South Access Addition</t>
  </si>
  <si>
    <t>Proposed</t>
  </si>
  <si>
    <t>Funding</t>
  </si>
  <si>
    <t>Ops to GPP</t>
  </si>
  <si>
    <t>New</t>
  </si>
  <si>
    <t>GPP, GPE &amp; GPF Details</t>
  </si>
  <si>
    <t>Total GPE</t>
  </si>
  <si>
    <t>Ops to GPE</t>
  </si>
  <si>
    <t>TOTAL GPP/GPE/GPF</t>
  </si>
  <si>
    <t>NOTES:  Total building construction ($22M)  = Line Item Construction plus GPP items with an *</t>
  </si>
  <si>
    <t xml:space="preserve">                Infrastructure preservation projects assume extension of $300K per year of NP GPP funding</t>
  </si>
  <si>
    <t>* 4kW Building and Utilities</t>
  </si>
  <si>
    <t xml:space="preserve">                plus $235K of Ops to GPP for ESPC payback.</t>
  </si>
  <si>
    <t>Priority 1a = Infrastructure to support current mission scope</t>
  </si>
  <si>
    <t>Priority 1b = Infrastructure to support planned mission scope</t>
  </si>
  <si>
    <t>Priority 2   = Infrastructure to enhance effectiveness</t>
  </si>
  <si>
    <t>Short term leases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</si>
</sst>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  <numFmt numFmtId="175" formatCode="_(* #,##0.0_);_(* \(#,##0.0\);_(* &quot;-&quot;??_);_(@_)"/>
    <numFmt numFmtId="176" formatCode="_-* #,##0.0_-;\-* #,##0.0_-;_-* &quot;-&quot;?_-;_-@_-"/>
    <numFmt numFmtId="177" formatCode="_-* #,##0.0_-;\-* #,##0.0_-;_-* &quot;-&quot;??_-;_-@_-"/>
    <numFmt numFmtId="178" formatCode="_(* #,##0.000_);_(* \(#,##0.000\);_(* &quot;-&quot;??_);_(@_)"/>
  </numFmts>
  <fonts count="1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Arial (WE)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73" fontId="0" fillId="2" borderId="1" xfId="19" applyNumberFormat="1" applyFill="1" applyBorder="1" applyAlignment="1">
      <alignment horizontal="center"/>
    </xf>
    <xf numFmtId="172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5" fontId="0" fillId="0" borderId="2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2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75" fontId="0" fillId="0" borderId="4" xfId="0" applyNumberFormat="1" applyBorder="1" applyAlignment="1">
      <alignment/>
    </xf>
    <xf numFmtId="175" fontId="2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175" fontId="0" fillId="0" borderId="6" xfId="0" applyNumberFormat="1" applyBorder="1" applyAlignment="1">
      <alignment/>
    </xf>
    <xf numFmtId="173" fontId="0" fillId="2" borderId="6" xfId="19" applyNumberFormat="1" applyFill="1" applyBorder="1" applyAlignment="1">
      <alignment horizontal="center"/>
    </xf>
    <xf numFmtId="0" fontId="0" fillId="0" borderId="6" xfId="0" applyBorder="1" applyAlignment="1">
      <alignment/>
    </xf>
    <xf numFmtId="175" fontId="2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77" fontId="7" fillId="0" borderId="4" xfId="0" applyNumberFormat="1" applyFont="1" applyBorder="1" applyAlignment="1">
      <alignment/>
    </xf>
    <xf numFmtId="175" fontId="7" fillId="0" borderId="6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2" fontId="0" fillId="0" borderId="1" xfId="0" applyNumberForma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172" fontId="2" fillId="0" borderId="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0" fontId="10" fillId="0" borderId="0" xfId="0" applyFont="1" applyBorder="1" applyAlignment="1">
      <alignment horizontal="centerContinuous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Fill="1" applyBorder="1" applyAlignment="1">
      <alignment vertical="top"/>
    </xf>
    <xf numFmtId="172" fontId="12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1">
      <selection activeCell="G5" sqref="G5"/>
    </sheetView>
  </sheetViews>
  <sheetFormatPr defaultColWidth="9.140625" defaultRowHeight="12.75"/>
  <cols>
    <col min="1" max="1" width="35.421875" style="0" customWidth="1"/>
    <col min="2" max="2" width="10.57421875" style="1" customWidth="1"/>
    <col min="3" max="3" width="7.140625" style="1" hidden="1" customWidth="1"/>
    <col min="4" max="4" width="6.57421875" style="0" customWidth="1"/>
    <col min="5" max="6" width="5.7109375" style="0" bestFit="1" customWidth="1"/>
    <col min="7" max="7" width="5.57421875" style="0" bestFit="1" customWidth="1"/>
    <col min="8" max="9" width="5.7109375" style="0" bestFit="1" customWidth="1"/>
    <col min="10" max="10" width="5.57421875" style="0" customWidth="1"/>
    <col min="11" max="13" width="5.7109375" style="0" bestFit="1" customWidth="1"/>
    <col min="14" max="14" width="6.8515625" style="0" customWidth="1"/>
    <col min="15" max="15" width="10.00390625" style="0" customWidth="1"/>
    <col min="16" max="16" width="7.57421875" style="0" customWidth="1"/>
    <col min="17" max="17" width="9.28125" style="0" customWidth="1"/>
  </cols>
  <sheetData>
    <row r="1" spans="1:17" ht="20.25">
      <c r="A1" s="67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6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20.25">
      <c r="A3" s="67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8.2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20.25">
      <c r="A5" s="67" t="s">
        <v>73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ht="9" customHeight="1"/>
    <row r="7" spans="1:17" ht="12.75">
      <c r="A7" s="4" t="s">
        <v>24</v>
      </c>
      <c r="O7" s="84" t="s">
        <v>10</v>
      </c>
      <c r="P7" s="84"/>
      <c r="Q7" s="84"/>
    </row>
    <row r="8" spans="2:15" ht="12.75">
      <c r="B8" s="5" t="s">
        <v>4</v>
      </c>
      <c r="C8" s="5"/>
      <c r="O8" s="72"/>
    </row>
    <row r="9" spans="1:17" s="2" customFormat="1" ht="25.5">
      <c r="A9" s="2" t="s">
        <v>0</v>
      </c>
      <c r="B9" s="3" t="s">
        <v>7</v>
      </c>
      <c r="C9" s="13" t="s">
        <v>23</v>
      </c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3" t="s">
        <v>31</v>
      </c>
      <c r="O9" s="72" t="s">
        <v>8</v>
      </c>
      <c r="P9" s="73" t="s">
        <v>9</v>
      </c>
      <c r="Q9" s="73" t="s">
        <v>12</v>
      </c>
    </row>
    <row r="10" spans="1:17" s="12" customFormat="1" ht="12.75">
      <c r="A10" s="18" t="s">
        <v>32</v>
      </c>
      <c r="B10" s="9"/>
      <c r="C10" s="10">
        <f>147.5+10.2</f>
        <v>157.7</v>
      </c>
      <c r="D10" s="17">
        <v>174</v>
      </c>
      <c r="E10" s="17">
        <v>179</v>
      </c>
      <c r="F10" s="17">
        <v>181</v>
      </c>
      <c r="G10" s="17">
        <v>181</v>
      </c>
      <c r="H10" s="17">
        <v>189</v>
      </c>
      <c r="I10" s="17">
        <v>196</v>
      </c>
      <c r="J10" s="17">
        <v>196</v>
      </c>
      <c r="K10" s="17">
        <v>201</v>
      </c>
      <c r="L10" s="17">
        <v>201</v>
      </c>
      <c r="M10" s="17">
        <v>201</v>
      </c>
      <c r="N10" s="37"/>
      <c r="O10" s="34"/>
      <c r="P10" s="11"/>
      <c r="Q10" s="11"/>
    </row>
    <row r="11" spans="1:17" ht="12.75">
      <c r="A11" s="4" t="s">
        <v>1</v>
      </c>
      <c r="B11" s="6" t="s">
        <v>3</v>
      </c>
      <c r="C11" s="14">
        <v>2.813</v>
      </c>
      <c r="D11" s="16">
        <v>2.8</v>
      </c>
      <c r="E11" s="16">
        <v>2.9</v>
      </c>
      <c r="F11" s="16">
        <v>2.9</v>
      </c>
      <c r="G11" s="16">
        <v>2.9</v>
      </c>
      <c r="H11" s="16">
        <v>3</v>
      </c>
      <c r="I11" s="16">
        <v>3.1</v>
      </c>
      <c r="J11" s="16">
        <v>3.1</v>
      </c>
      <c r="K11" s="16">
        <v>3.2</v>
      </c>
      <c r="L11" s="16">
        <v>3.2</v>
      </c>
      <c r="M11" s="16">
        <v>3.2</v>
      </c>
      <c r="N11" s="38"/>
      <c r="O11" s="35" t="s">
        <v>3</v>
      </c>
      <c r="P11" s="6" t="s">
        <v>3</v>
      </c>
      <c r="Q11" s="6" t="s">
        <v>3</v>
      </c>
    </row>
    <row r="12" spans="1:17" ht="12.75">
      <c r="A12" t="s">
        <v>2</v>
      </c>
      <c r="B12" s="6" t="s">
        <v>3</v>
      </c>
      <c r="C12" s="15">
        <f>C11/C10</f>
        <v>0.017837666455294866</v>
      </c>
      <c r="D12" s="15">
        <v>0.016</v>
      </c>
      <c r="E12" s="15">
        <v>0.016</v>
      </c>
      <c r="F12" s="15">
        <v>0.016</v>
      </c>
      <c r="G12" s="15">
        <v>0.016</v>
      </c>
      <c r="H12" s="15">
        <v>0.016</v>
      </c>
      <c r="I12" s="15">
        <v>0.016</v>
      </c>
      <c r="J12" s="15">
        <v>0.016</v>
      </c>
      <c r="K12" s="15">
        <v>0.016</v>
      </c>
      <c r="L12" s="15">
        <v>0.016</v>
      </c>
      <c r="M12" s="15">
        <v>0.016</v>
      </c>
      <c r="N12" s="39"/>
      <c r="O12" s="35" t="s">
        <v>3</v>
      </c>
      <c r="P12" s="6" t="s">
        <v>3</v>
      </c>
      <c r="Q12" s="6" t="s">
        <v>3</v>
      </c>
    </row>
    <row r="13" spans="2:17" ht="12.75">
      <c r="B13" s="6"/>
      <c r="C13" s="6"/>
      <c r="D13" s="7"/>
      <c r="E13" s="8"/>
      <c r="F13" s="7"/>
      <c r="G13" s="7"/>
      <c r="H13" s="8"/>
      <c r="I13" s="7"/>
      <c r="J13" s="7"/>
      <c r="K13" s="8"/>
      <c r="L13" s="7"/>
      <c r="M13" s="31"/>
      <c r="N13" s="40"/>
      <c r="O13" s="35"/>
      <c r="P13" s="6"/>
      <c r="Q13" s="6"/>
    </row>
    <row r="14" spans="1:17" ht="12.75" customHeight="1">
      <c r="A14" s="4" t="s">
        <v>39</v>
      </c>
      <c r="B14" s="6" t="s">
        <v>3</v>
      </c>
      <c r="C14" s="6"/>
      <c r="D14" s="22">
        <v>3.4</v>
      </c>
      <c r="E14" s="21">
        <v>5.25</v>
      </c>
      <c r="F14" s="22">
        <f>2.6+0.235</f>
        <v>2.835</v>
      </c>
      <c r="G14" s="22">
        <f>0.6+0.235</f>
        <v>0.835</v>
      </c>
      <c r="H14" s="21">
        <f>0.35+0.235</f>
        <v>0.585</v>
      </c>
      <c r="I14" s="22">
        <f>0.3+0.235</f>
        <v>0.5349999999999999</v>
      </c>
      <c r="J14" s="22">
        <f>0.3+0.235</f>
        <v>0.5349999999999999</v>
      </c>
      <c r="K14" s="22">
        <f>0.3+0.235</f>
        <v>0.5349999999999999</v>
      </c>
      <c r="L14" s="22">
        <f>0.3+0.235</f>
        <v>0.5349999999999999</v>
      </c>
      <c r="M14" s="22">
        <f>0.3+0.235</f>
        <v>0.5349999999999999</v>
      </c>
      <c r="N14" s="41">
        <f>SUM(D14:M14)</f>
        <v>15.580000000000002</v>
      </c>
      <c r="O14" s="35" t="s">
        <v>3</v>
      </c>
      <c r="P14" s="6" t="s">
        <v>3</v>
      </c>
      <c r="Q14" s="6" t="s">
        <v>3</v>
      </c>
    </row>
    <row r="15" spans="1:17" ht="12.75">
      <c r="A15" s="4" t="s">
        <v>40</v>
      </c>
      <c r="B15" s="6" t="s">
        <v>3</v>
      </c>
      <c r="C15" s="6"/>
      <c r="D15" s="22">
        <v>0.2</v>
      </c>
      <c r="E15" s="22">
        <v>0.2</v>
      </c>
      <c r="F15" s="22">
        <v>0.2</v>
      </c>
      <c r="G15" s="22">
        <v>0.2</v>
      </c>
      <c r="H15" s="22">
        <v>0.2</v>
      </c>
      <c r="I15" s="22">
        <v>0.2</v>
      </c>
      <c r="J15" s="22">
        <v>0.2</v>
      </c>
      <c r="K15" s="22">
        <v>0.2</v>
      </c>
      <c r="L15" s="22">
        <v>0.2</v>
      </c>
      <c r="M15" s="22">
        <v>0.2</v>
      </c>
      <c r="N15" s="41">
        <f>SUM(D15:M15)</f>
        <v>1.9999999999999998</v>
      </c>
      <c r="O15" s="35" t="s">
        <v>3</v>
      </c>
      <c r="P15" s="6" t="s">
        <v>3</v>
      </c>
      <c r="Q15" s="6" t="s">
        <v>3</v>
      </c>
    </row>
    <row r="16" spans="2:17" ht="12.75">
      <c r="B16" s="6"/>
      <c r="C16" s="6"/>
      <c r="D16" s="22"/>
      <c r="E16" s="21"/>
      <c r="F16" s="22"/>
      <c r="G16" s="22"/>
      <c r="H16" s="21"/>
      <c r="I16" s="22"/>
      <c r="J16" s="22"/>
      <c r="K16" s="21"/>
      <c r="L16" s="22"/>
      <c r="M16" s="32"/>
      <c r="N16" s="41"/>
      <c r="O16" s="35"/>
      <c r="P16" s="6"/>
      <c r="Q16" s="6"/>
    </row>
    <row r="17" spans="1:17" ht="12.75">
      <c r="A17" s="4" t="s">
        <v>26</v>
      </c>
      <c r="B17" s="6"/>
      <c r="C17" s="6"/>
      <c r="D17" s="22"/>
      <c r="E17" s="21"/>
      <c r="F17" s="22"/>
      <c r="G17" s="22"/>
      <c r="H17" s="21"/>
      <c r="I17" s="22"/>
      <c r="J17" s="22"/>
      <c r="K17" s="21"/>
      <c r="L17" s="22"/>
      <c r="M17" s="32"/>
      <c r="N17" s="41"/>
      <c r="O17" s="8"/>
      <c r="P17" s="7"/>
      <c r="Q17" s="7"/>
    </row>
    <row r="18" spans="1:17" ht="12.75">
      <c r="A18" s="19" t="s">
        <v>27</v>
      </c>
      <c r="B18" s="6" t="s">
        <v>36</v>
      </c>
      <c r="C18" s="6"/>
      <c r="D18" s="22"/>
      <c r="E18" s="21"/>
      <c r="F18" s="22"/>
      <c r="G18" s="22"/>
      <c r="H18" s="21">
        <f>7.15+0.715</f>
        <v>7.865</v>
      </c>
      <c r="I18" s="22"/>
      <c r="J18" s="22"/>
      <c r="K18" s="21"/>
      <c r="L18" s="22"/>
      <c r="M18" s="32"/>
      <c r="N18" s="41">
        <f>SUM(D18:M18)</f>
        <v>7.865</v>
      </c>
      <c r="O18" s="8"/>
      <c r="P18" s="7">
        <v>154</v>
      </c>
      <c r="Q18" s="6"/>
    </row>
    <row r="19" spans="1:17" ht="12.75">
      <c r="A19" s="19" t="s">
        <v>27</v>
      </c>
      <c r="B19" s="6" t="s">
        <v>36</v>
      </c>
      <c r="C19" s="6"/>
      <c r="D19" s="22"/>
      <c r="E19" s="21"/>
      <c r="F19" s="22"/>
      <c r="G19" s="22"/>
      <c r="H19" s="21"/>
      <c r="I19" s="22"/>
      <c r="J19" s="22">
        <v>5.88</v>
      </c>
      <c r="K19" s="21"/>
      <c r="L19" s="22"/>
      <c r="M19" s="32"/>
      <c r="N19" s="41">
        <f>SUM(D19:M19)</f>
        <v>5.88</v>
      </c>
      <c r="O19" s="8"/>
      <c r="P19" s="7">
        <v>140</v>
      </c>
      <c r="Q19" s="6"/>
    </row>
    <row r="20" spans="2:17" ht="12.75">
      <c r="B20" s="6"/>
      <c r="C20" s="6"/>
      <c r="D20" s="22"/>
      <c r="E20" s="21"/>
      <c r="F20" s="22"/>
      <c r="G20" s="22"/>
      <c r="H20" s="21"/>
      <c r="I20" s="22"/>
      <c r="J20" s="22"/>
      <c r="K20" s="21"/>
      <c r="L20" s="22"/>
      <c r="M20" s="32"/>
      <c r="N20" s="41"/>
      <c r="O20" s="8"/>
      <c r="P20" s="7"/>
      <c r="Q20" s="7"/>
    </row>
    <row r="21" spans="1:17" ht="12.75">
      <c r="A21" s="4" t="s">
        <v>5</v>
      </c>
      <c r="B21" s="20"/>
      <c r="C21" s="20"/>
      <c r="D21" s="23"/>
      <c r="E21" s="23"/>
      <c r="F21" s="23"/>
      <c r="G21" s="23"/>
      <c r="H21" s="23">
        <f>SUM(H17:H20)</f>
        <v>7.865</v>
      </c>
      <c r="I21" s="23"/>
      <c r="J21" s="23">
        <f>SUM(J17:J20)</f>
        <v>5.88</v>
      </c>
      <c r="K21" s="23"/>
      <c r="L21" s="23"/>
      <c r="M21" s="33"/>
      <c r="N21" s="41">
        <f>SUM(D21:M21)</f>
        <v>13.745000000000001</v>
      </c>
      <c r="O21" s="8"/>
      <c r="P21" s="7"/>
      <c r="Q21" s="7"/>
    </row>
    <row r="22" spans="2:17" ht="12.75">
      <c r="B22" s="6"/>
      <c r="C22" s="6"/>
      <c r="D22" s="22"/>
      <c r="E22" s="22"/>
      <c r="F22" s="24"/>
      <c r="G22" s="24"/>
      <c r="H22" s="24"/>
      <c r="I22" s="24"/>
      <c r="J22" s="24"/>
      <c r="K22" s="22"/>
      <c r="L22" s="22"/>
      <c r="M22" s="32"/>
      <c r="N22" s="41"/>
      <c r="O22" s="8"/>
      <c r="P22" s="7"/>
      <c r="Q22" s="7"/>
    </row>
    <row r="23" spans="1:17" ht="12.75">
      <c r="A23" s="4" t="s">
        <v>6</v>
      </c>
      <c r="B23" s="6"/>
      <c r="C23" s="6"/>
      <c r="D23" s="23">
        <f>+D14+D15+D21</f>
        <v>3.6</v>
      </c>
      <c r="E23" s="23">
        <f aca="true" t="shared" si="0" ref="E23:M23">+E14+E15+E21</f>
        <v>5.45</v>
      </c>
      <c r="F23" s="23">
        <f t="shared" si="0"/>
        <v>3.035</v>
      </c>
      <c r="G23" s="23">
        <f t="shared" si="0"/>
        <v>1.035</v>
      </c>
      <c r="H23" s="23">
        <f t="shared" si="0"/>
        <v>8.65</v>
      </c>
      <c r="I23" s="23">
        <f t="shared" si="0"/>
        <v>0.7349999999999999</v>
      </c>
      <c r="J23" s="23">
        <f t="shared" si="0"/>
        <v>6.615</v>
      </c>
      <c r="K23" s="23">
        <f t="shared" si="0"/>
        <v>0.7349999999999999</v>
      </c>
      <c r="L23" s="23">
        <f t="shared" si="0"/>
        <v>0.7349999999999999</v>
      </c>
      <c r="M23" s="33">
        <f t="shared" si="0"/>
        <v>0.7349999999999999</v>
      </c>
      <c r="N23" s="41">
        <f>SUM(D23:M23)</f>
        <v>31.325000000000003</v>
      </c>
      <c r="O23" s="8"/>
      <c r="P23" s="7"/>
      <c r="Q23" s="7"/>
    </row>
    <row r="24" spans="2:17" ht="12.75">
      <c r="B24" s="6"/>
      <c r="C24" s="6"/>
      <c r="D24" s="22"/>
      <c r="E24" s="22"/>
      <c r="F24" s="22"/>
      <c r="G24" s="22"/>
      <c r="H24" s="22"/>
      <c r="I24" s="22"/>
      <c r="J24" s="22"/>
      <c r="K24" s="22"/>
      <c r="L24" s="22"/>
      <c r="M24" s="32"/>
      <c r="N24" s="41"/>
      <c r="O24" s="8"/>
      <c r="P24" s="7"/>
      <c r="Q24" s="7"/>
    </row>
    <row r="25" spans="1:17" ht="38.25">
      <c r="A25" s="25" t="s">
        <v>38</v>
      </c>
      <c r="B25" s="6"/>
      <c r="C25" s="6"/>
      <c r="D25" s="22"/>
      <c r="E25" s="22"/>
      <c r="F25" s="22"/>
      <c r="G25" s="22"/>
      <c r="H25" s="22"/>
      <c r="I25" s="22"/>
      <c r="J25" s="22"/>
      <c r="K25" s="22"/>
      <c r="L25" s="22"/>
      <c r="M25" s="32"/>
      <c r="N25" s="41"/>
      <c r="O25" s="8"/>
      <c r="P25" s="7"/>
      <c r="Q25" s="7"/>
    </row>
    <row r="26" spans="1:17" ht="12.75">
      <c r="A26" s="19" t="s">
        <v>29</v>
      </c>
      <c r="B26" s="6" t="s">
        <v>35</v>
      </c>
      <c r="C26" s="6"/>
      <c r="D26" s="22">
        <v>0.498</v>
      </c>
      <c r="E26" s="22">
        <v>0.498</v>
      </c>
      <c r="F26" s="22">
        <v>0.498</v>
      </c>
      <c r="G26" s="22">
        <v>0.498</v>
      </c>
      <c r="H26" s="22">
        <v>0.498</v>
      </c>
      <c r="I26" s="22">
        <v>0.498</v>
      </c>
      <c r="J26" s="22">
        <v>0.498</v>
      </c>
      <c r="K26" s="22">
        <v>0.1</v>
      </c>
      <c r="L26" s="22">
        <v>0.1</v>
      </c>
      <c r="M26" s="32">
        <v>0.1</v>
      </c>
      <c r="N26" s="41">
        <f>SUM(D26:M26)</f>
        <v>3.786000000000001</v>
      </c>
      <c r="O26" s="8"/>
      <c r="P26" s="7"/>
      <c r="Q26" s="7"/>
    </row>
    <row r="27" spans="1:17" ht="12.75">
      <c r="A27" t="s">
        <v>28</v>
      </c>
      <c r="B27" s="6" t="s">
        <v>35</v>
      </c>
      <c r="C27" s="6"/>
      <c r="D27" s="22">
        <v>0.661</v>
      </c>
      <c r="E27" s="22">
        <v>0.661</v>
      </c>
      <c r="F27" s="22">
        <v>0.661</v>
      </c>
      <c r="G27" s="22">
        <v>0.661</v>
      </c>
      <c r="H27" s="22">
        <v>0.661</v>
      </c>
      <c r="I27" s="22"/>
      <c r="J27" s="22"/>
      <c r="K27" s="22"/>
      <c r="L27" s="22"/>
      <c r="M27" s="32"/>
      <c r="N27" s="41">
        <f>SUM(D27:M27)</f>
        <v>3.305</v>
      </c>
      <c r="O27" s="8"/>
      <c r="P27" s="7"/>
      <c r="Q27" s="7"/>
    </row>
    <row r="28" spans="1:17" ht="12.75">
      <c r="A28" t="s">
        <v>92</v>
      </c>
      <c r="B28" s="6" t="s">
        <v>35</v>
      </c>
      <c r="C28" s="6"/>
      <c r="D28" s="22">
        <v>0.08</v>
      </c>
      <c r="E28" s="22"/>
      <c r="F28" s="22"/>
      <c r="G28" s="22"/>
      <c r="H28" s="22"/>
      <c r="I28" s="22"/>
      <c r="J28" s="22"/>
      <c r="K28" s="22"/>
      <c r="L28" s="22"/>
      <c r="M28" s="32"/>
      <c r="N28" s="41">
        <f>SUM(D28:M28)</f>
        <v>0.08</v>
      </c>
      <c r="O28" s="8"/>
      <c r="P28" s="7"/>
      <c r="Q28" s="7"/>
    </row>
    <row r="29" spans="1:17" ht="12.75">
      <c r="A29" t="s">
        <v>25</v>
      </c>
      <c r="B29" s="6" t="s">
        <v>36</v>
      </c>
      <c r="C29" s="6"/>
      <c r="D29" s="22">
        <v>0.085</v>
      </c>
      <c r="E29" s="22"/>
      <c r="F29" s="22">
        <v>0.015</v>
      </c>
      <c r="G29" s="22"/>
      <c r="H29" s="22"/>
      <c r="I29" s="22"/>
      <c r="J29" s="22"/>
      <c r="K29" s="22"/>
      <c r="L29" s="22"/>
      <c r="M29" s="32"/>
      <c r="N29" s="41">
        <f>SUM(D29:M29)</f>
        <v>0.1</v>
      </c>
      <c r="O29" s="8"/>
      <c r="P29" s="7"/>
      <c r="Q29" s="7"/>
    </row>
    <row r="30" spans="2:17" ht="12.75">
      <c r="B30" s="6"/>
      <c r="C30" s="6"/>
      <c r="D30" s="22"/>
      <c r="E30" s="22"/>
      <c r="F30" s="22"/>
      <c r="G30" s="22"/>
      <c r="H30" s="22"/>
      <c r="I30" s="22"/>
      <c r="J30" s="22"/>
      <c r="K30" s="22"/>
      <c r="L30" s="22"/>
      <c r="M30" s="32"/>
      <c r="N30" s="41"/>
      <c r="O30" s="8"/>
      <c r="P30" s="7"/>
      <c r="Q30" s="7"/>
    </row>
    <row r="31" spans="1:17" ht="12.75">
      <c r="A31" s="4" t="s">
        <v>11</v>
      </c>
      <c r="B31" s="6"/>
      <c r="C31" s="6"/>
      <c r="D31" s="23">
        <f aca="true" t="shared" si="1" ref="D31:M31">SUM(D26:D30)</f>
        <v>1.324</v>
      </c>
      <c r="E31" s="23">
        <f t="shared" si="1"/>
        <v>1.159</v>
      </c>
      <c r="F31" s="23">
        <f t="shared" si="1"/>
        <v>1.174</v>
      </c>
      <c r="G31" s="23">
        <f t="shared" si="1"/>
        <v>1.159</v>
      </c>
      <c r="H31" s="23">
        <f t="shared" si="1"/>
        <v>1.159</v>
      </c>
      <c r="I31" s="23">
        <f t="shared" si="1"/>
        <v>0.498</v>
      </c>
      <c r="J31" s="23">
        <f t="shared" si="1"/>
        <v>0.498</v>
      </c>
      <c r="K31" s="23">
        <f t="shared" si="1"/>
        <v>0.1</v>
      </c>
      <c r="L31" s="23">
        <f t="shared" si="1"/>
        <v>0.1</v>
      </c>
      <c r="M31" s="33">
        <f t="shared" si="1"/>
        <v>0.1</v>
      </c>
      <c r="N31" s="41">
        <f>SUM(D31:M31)</f>
        <v>7.270999999999999</v>
      </c>
      <c r="O31" s="8"/>
      <c r="P31" s="7"/>
      <c r="Q31" s="7"/>
    </row>
    <row r="32" spans="1:17" ht="12.75">
      <c r="A32" s="4"/>
      <c r="B32"/>
      <c r="C32"/>
      <c r="P32" s="30"/>
      <c r="Q32" s="30"/>
    </row>
    <row r="33" spans="1:17" ht="12.75" hidden="1">
      <c r="A33" s="42" t="s">
        <v>30</v>
      </c>
      <c r="B33" s="43"/>
      <c r="C33" s="44"/>
      <c r="D33" s="45">
        <f aca="true" t="shared" si="2" ref="D33:M33">D23+D31</f>
        <v>4.924</v>
      </c>
      <c r="E33" s="45">
        <f t="shared" si="2"/>
        <v>6.609</v>
      </c>
      <c r="F33" s="45">
        <f t="shared" si="2"/>
        <v>4.209</v>
      </c>
      <c r="G33" s="45">
        <f t="shared" si="2"/>
        <v>2.194</v>
      </c>
      <c r="H33" s="45">
        <f t="shared" si="2"/>
        <v>9.809000000000001</v>
      </c>
      <c r="I33" s="45">
        <f t="shared" si="2"/>
        <v>1.2329999999999999</v>
      </c>
      <c r="J33" s="45">
        <f t="shared" si="2"/>
        <v>7.113</v>
      </c>
      <c r="K33" s="45">
        <f t="shared" si="2"/>
        <v>0.8349999999999999</v>
      </c>
      <c r="L33" s="45">
        <f t="shared" si="2"/>
        <v>0.8349999999999999</v>
      </c>
      <c r="M33" s="45">
        <f t="shared" si="2"/>
        <v>0.8349999999999999</v>
      </c>
      <c r="N33" s="46">
        <f>SUM(D33:M33)</f>
        <v>38.596000000000004</v>
      </c>
      <c r="O33" s="36"/>
      <c r="P33" s="31"/>
      <c r="Q33" s="7"/>
    </row>
    <row r="34" spans="1:17" ht="12.75">
      <c r="A34" s="42"/>
      <c r="B34" s="47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30"/>
      <c r="P34" s="30"/>
      <c r="Q34" s="30"/>
    </row>
    <row r="35" spans="1:17" ht="12.75">
      <c r="A35" s="50" t="s">
        <v>37</v>
      </c>
      <c r="B35" s="47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30"/>
      <c r="P35" s="30"/>
      <c r="Q35" s="30"/>
    </row>
    <row r="36" spans="1:17" ht="12.75">
      <c r="A36" s="29" t="s">
        <v>34</v>
      </c>
      <c r="B36" s="28"/>
      <c r="C36" s="2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3" ht="12.75">
      <c r="A37" s="29" t="s">
        <v>33</v>
      </c>
      <c r="B37" s="26"/>
      <c r="C37" s="26"/>
    </row>
    <row r="38" spans="1:3" ht="12.75">
      <c r="A38" s="29"/>
      <c r="B38" s="26"/>
      <c r="C38" s="26"/>
    </row>
    <row r="39" spans="1:17" ht="20.25">
      <c r="A39" s="67" t="s">
        <v>74</v>
      </c>
      <c r="B39" s="69"/>
      <c r="C39" s="69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4" ht="12.75">
      <c r="A40" s="70"/>
      <c r="B40" s="69"/>
      <c r="C40" s="69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7" ht="20.25">
      <c r="A41" s="71" t="s">
        <v>81</v>
      </c>
      <c r="B41" s="69"/>
      <c r="C41" s="69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5" ht="12.75">
      <c r="A42" s="29"/>
      <c r="B42" s="26"/>
      <c r="C42" s="26"/>
      <c r="O42" s="1" t="s">
        <v>77</v>
      </c>
    </row>
    <row r="43" spans="1:15" ht="12.75">
      <c r="A43" s="26"/>
      <c r="B43" s="60" t="s">
        <v>48</v>
      </c>
      <c r="C43" s="26"/>
      <c r="D43" s="61" t="s">
        <v>13</v>
      </c>
      <c r="E43" s="61" t="s">
        <v>14</v>
      </c>
      <c r="F43" s="61" t="s">
        <v>15</v>
      </c>
      <c r="G43" s="61" t="s">
        <v>16</v>
      </c>
      <c r="H43" s="61" t="s">
        <v>17</v>
      </c>
      <c r="I43" s="61" t="s">
        <v>18</v>
      </c>
      <c r="J43" s="61" t="s">
        <v>19</v>
      </c>
      <c r="K43" s="61" t="s">
        <v>20</v>
      </c>
      <c r="L43" s="61" t="s">
        <v>21</v>
      </c>
      <c r="M43" s="61" t="s">
        <v>22</v>
      </c>
      <c r="N43" s="61" t="s">
        <v>43</v>
      </c>
      <c r="O43" s="61" t="s">
        <v>78</v>
      </c>
    </row>
    <row r="44" spans="1:15" ht="12.75">
      <c r="A44" s="62" t="s">
        <v>65</v>
      </c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"/>
    </row>
    <row r="45" spans="1:15" ht="12.75">
      <c r="A45" s="51" t="s">
        <v>44</v>
      </c>
      <c r="B45" s="58" t="s">
        <v>49</v>
      </c>
      <c r="C45" s="55"/>
      <c r="D45" s="59">
        <v>1</v>
      </c>
      <c r="E45" s="59"/>
      <c r="F45" s="59"/>
      <c r="G45" s="59"/>
      <c r="H45" s="59"/>
      <c r="I45" s="59"/>
      <c r="J45" s="59"/>
      <c r="K45" s="59"/>
      <c r="L45" s="59"/>
      <c r="M45" s="59"/>
      <c r="N45" s="16">
        <f>SUM(D45:M45)</f>
        <v>1</v>
      </c>
      <c r="O45" s="58" t="s">
        <v>80</v>
      </c>
    </row>
    <row r="46" spans="1:15" ht="12.75">
      <c r="A46" s="51" t="s">
        <v>87</v>
      </c>
      <c r="B46" s="58" t="s">
        <v>50</v>
      </c>
      <c r="C46" s="55"/>
      <c r="D46" s="59">
        <v>0.78</v>
      </c>
      <c r="E46" s="59">
        <v>0.75</v>
      </c>
      <c r="F46" s="59"/>
      <c r="G46" s="59"/>
      <c r="H46" s="59"/>
      <c r="I46" s="59"/>
      <c r="J46" s="59"/>
      <c r="K46" s="59"/>
      <c r="L46" s="59"/>
      <c r="M46" s="59"/>
      <c r="N46" s="16">
        <f>SUM(D46:M46)</f>
        <v>1.53</v>
      </c>
      <c r="O46" s="58" t="s">
        <v>79</v>
      </c>
    </row>
    <row r="47" spans="1:15" ht="12.75">
      <c r="A47" s="51" t="s">
        <v>70</v>
      </c>
      <c r="B47" s="57" t="s">
        <v>50</v>
      </c>
      <c r="C47" s="6"/>
      <c r="D47" s="59">
        <v>1</v>
      </c>
      <c r="E47" s="59">
        <v>2.5</v>
      </c>
      <c r="F47" s="59"/>
      <c r="G47" s="59"/>
      <c r="H47" s="59"/>
      <c r="I47" s="59"/>
      <c r="J47" s="59"/>
      <c r="K47" s="59"/>
      <c r="L47" s="59"/>
      <c r="M47" s="59"/>
      <c r="N47" s="16">
        <f>SUM(D47:M47)</f>
        <v>3.5</v>
      </c>
      <c r="O47" s="58" t="s">
        <v>80</v>
      </c>
    </row>
    <row r="48" spans="1:15" ht="12.75">
      <c r="A48" s="51" t="s">
        <v>45</v>
      </c>
      <c r="B48" s="57" t="s">
        <v>50</v>
      </c>
      <c r="C48" s="6"/>
      <c r="D48" s="59"/>
      <c r="E48" s="59">
        <v>1</v>
      </c>
      <c r="F48" s="59"/>
      <c r="G48" s="59"/>
      <c r="H48" s="59"/>
      <c r="I48" s="59"/>
      <c r="J48" s="59"/>
      <c r="K48" s="59"/>
      <c r="L48" s="59"/>
      <c r="M48" s="59"/>
      <c r="N48" s="16">
        <f>SUM(D48:M48)</f>
        <v>1</v>
      </c>
      <c r="O48" s="58" t="s">
        <v>80</v>
      </c>
    </row>
    <row r="49" spans="1:15" ht="12.75">
      <c r="A49" s="51" t="s">
        <v>46</v>
      </c>
      <c r="B49" s="57">
        <v>2</v>
      </c>
      <c r="C49" s="6"/>
      <c r="D49" s="59"/>
      <c r="E49" s="59"/>
      <c r="F49" s="59">
        <v>1.7</v>
      </c>
      <c r="G49" s="59"/>
      <c r="H49" s="59"/>
      <c r="I49" s="59"/>
      <c r="J49" s="59"/>
      <c r="K49" s="59"/>
      <c r="L49" s="59"/>
      <c r="M49" s="59"/>
      <c r="N49" s="16">
        <f>SUM(D49:M49)</f>
        <v>1.7</v>
      </c>
      <c r="O49" s="58" t="s">
        <v>80</v>
      </c>
    </row>
    <row r="50" spans="1:15" ht="12.75">
      <c r="A50" s="52" t="s">
        <v>41</v>
      </c>
      <c r="B50" s="58"/>
      <c r="C50" s="55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16"/>
      <c r="O50" s="58"/>
    </row>
    <row r="51" spans="1:15" ht="12.75">
      <c r="A51" s="51" t="s">
        <v>51</v>
      </c>
      <c r="B51" s="58" t="s">
        <v>49</v>
      </c>
      <c r="C51" s="55"/>
      <c r="D51" s="59">
        <v>0.1</v>
      </c>
      <c r="E51" s="59"/>
      <c r="F51" s="59"/>
      <c r="G51" s="59"/>
      <c r="H51" s="59"/>
      <c r="I51" s="59"/>
      <c r="J51" s="59"/>
      <c r="K51" s="59"/>
      <c r="L51" s="59"/>
      <c r="M51" s="59"/>
      <c r="N51" s="16">
        <f aca="true" t="shared" si="3" ref="N51:N61">SUM(D51:M51)</f>
        <v>0.1</v>
      </c>
      <c r="O51" s="58" t="s">
        <v>39</v>
      </c>
    </row>
    <row r="52" spans="1:15" ht="12.75">
      <c r="A52" s="51" t="s">
        <v>52</v>
      </c>
      <c r="B52" s="58" t="s">
        <v>49</v>
      </c>
      <c r="C52" s="55"/>
      <c r="D52" s="59">
        <v>0.145</v>
      </c>
      <c r="E52" s="59"/>
      <c r="F52" s="59"/>
      <c r="G52" s="59"/>
      <c r="H52" s="59"/>
      <c r="I52" s="59"/>
      <c r="J52" s="59"/>
      <c r="K52" s="59"/>
      <c r="L52" s="59"/>
      <c r="M52" s="59"/>
      <c r="N52" s="16">
        <f t="shared" si="3"/>
        <v>0.145</v>
      </c>
      <c r="O52" s="58" t="s">
        <v>39</v>
      </c>
    </row>
    <row r="53" spans="1:15" ht="12.75">
      <c r="A53" s="51" t="s">
        <v>64</v>
      </c>
      <c r="B53" s="58" t="s">
        <v>49</v>
      </c>
      <c r="C53" s="55"/>
      <c r="D53" s="59"/>
      <c r="E53" s="59"/>
      <c r="F53" s="59">
        <v>0.1</v>
      </c>
      <c r="G53" s="59"/>
      <c r="H53" s="59">
        <v>0.1</v>
      </c>
      <c r="I53" s="59"/>
      <c r="J53" s="59">
        <v>0.1</v>
      </c>
      <c r="K53" s="59"/>
      <c r="L53" s="59"/>
      <c r="M53" s="59"/>
      <c r="N53" s="16">
        <f t="shared" si="3"/>
        <v>0.30000000000000004</v>
      </c>
      <c r="O53" s="58" t="s">
        <v>39</v>
      </c>
    </row>
    <row r="54" spans="1:15" ht="12.75">
      <c r="A54" s="51" t="s">
        <v>53</v>
      </c>
      <c r="B54" s="58" t="s">
        <v>49</v>
      </c>
      <c r="C54" s="55"/>
      <c r="D54" s="59">
        <v>0.05</v>
      </c>
      <c r="E54" s="59">
        <v>0.1</v>
      </c>
      <c r="F54" s="59">
        <v>0.1</v>
      </c>
      <c r="G54" s="59">
        <v>0.1</v>
      </c>
      <c r="H54" s="59">
        <v>0.1</v>
      </c>
      <c r="I54" s="59">
        <v>0.1</v>
      </c>
      <c r="J54" s="59">
        <v>0.1</v>
      </c>
      <c r="K54" s="59">
        <v>0.05</v>
      </c>
      <c r="L54" s="59"/>
      <c r="M54" s="59"/>
      <c r="N54" s="16">
        <f t="shared" si="3"/>
        <v>0.7</v>
      </c>
      <c r="O54" s="58" t="s">
        <v>39</v>
      </c>
    </row>
    <row r="55" spans="1:15" ht="12.75">
      <c r="A55" s="51" t="s">
        <v>55</v>
      </c>
      <c r="B55" s="58" t="s">
        <v>49</v>
      </c>
      <c r="C55" s="55"/>
      <c r="D55" s="59" t="s">
        <v>56</v>
      </c>
      <c r="E55" s="59">
        <v>0.05</v>
      </c>
      <c r="F55" s="59"/>
      <c r="G55" s="59"/>
      <c r="H55" s="59"/>
      <c r="I55" s="59"/>
      <c r="J55" s="59"/>
      <c r="K55" s="59"/>
      <c r="L55" s="59"/>
      <c r="M55" s="59"/>
      <c r="N55" s="16">
        <f t="shared" si="3"/>
        <v>0.05</v>
      </c>
      <c r="O55" s="58" t="s">
        <v>39</v>
      </c>
    </row>
    <row r="56" spans="1:15" ht="12.75">
      <c r="A56" s="51" t="s">
        <v>57</v>
      </c>
      <c r="B56" s="58" t="s">
        <v>49</v>
      </c>
      <c r="C56" s="55"/>
      <c r="D56" s="59"/>
      <c r="E56" s="59">
        <v>0.1</v>
      </c>
      <c r="F56" s="59"/>
      <c r="G56" s="59"/>
      <c r="H56" s="59"/>
      <c r="I56" s="59"/>
      <c r="J56" s="59"/>
      <c r="K56" s="59"/>
      <c r="L56" s="59"/>
      <c r="M56" s="59"/>
      <c r="N56" s="16">
        <f t="shared" si="3"/>
        <v>0.1</v>
      </c>
      <c r="O56" s="58" t="s">
        <v>39</v>
      </c>
    </row>
    <row r="57" spans="1:15" ht="12.75">
      <c r="A57" s="51" t="s">
        <v>58</v>
      </c>
      <c r="B57" s="58" t="s">
        <v>49</v>
      </c>
      <c r="C57" s="55"/>
      <c r="D57" s="59"/>
      <c r="E57" s="59"/>
      <c r="F57" s="59"/>
      <c r="G57" s="59">
        <v>0.1025</v>
      </c>
      <c r="H57" s="59"/>
      <c r="I57" s="59">
        <v>0.1025</v>
      </c>
      <c r="J57" s="59"/>
      <c r="K57" s="59"/>
      <c r="L57" s="59"/>
      <c r="M57" s="59"/>
      <c r="N57" s="16">
        <f t="shared" si="3"/>
        <v>0.205</v>
      </c>
      <c r="O57" s="58" t="s">
        <v>39</v>
      </c>
    </row>
    <row r="58" spans="1:15" ht="12.75">
      <c r="A58" s="51" t="s">
        <v>60</v>
      </c>
      <c r="B58" s="58" t="s">
        <v>49</v>
      </c>
      <c r="C58" s="55"/>
      <c r="D58" s="59"/>
      <c r="E58" s="59"/>
      <c r="F58" s="59"/>
      <c r="G58" s="59">
        <v>0.1</v>
      </c>
      <c r="H58" s="59">
        <v>0.1</v>
      </c>
      <c r="I58" s="59"/>
      <c r="J58" s="59"/>
      <c r="K58" s="59">
        <v>0.101</v>
      </c>
      <c r="L58" s="59">
        <v>0.124</v>
      </c>
      <c r="M58" s="59">
        <v>0.124</v>
      </c>
      <c r="N58" s="16">
        <f t="shared" si="3"/>
        <v>0.549</v>
      </c>
      <c r="O58" s="58" t="s">
        <v>39</v>
      </c>
    </row>
    <row r="59" spans="1:15" ht="12.75">
      <c r="A59" s="51" t="s">
        <v>61</v>
      </c>
      <c r="B59" s="58" t="s">
        <v>49</v>
      </c>
      <c r="C59" s="55"/>
      <c r="D59" s="59"/>
      <c r="E59" s="59"/>
      <c r="F59" s="59"/>
      <c r="G59" s="59"/>
      <c r="H59" s="59">
        <v>0.06</v>
      </c>
      <c r="I59" s="59">
        <v>0.04</v>
      </c>
      <c r="J59" s="59"/>
      <c r="K59" s="59"/>
      <c r="L59" s="59"/>
      <c r="M59" s="59"/>
      <c r="N59" s="16">
        <f t="shared" si="3"/>
        <v>0.1</v>
      </c>
      <c r="O59" s="58" t="s">
        <v>39</v>
      </c>
    </row>
    <row r="60" spans="1:15" ht="12.75">
      <c r="A60" s="51" t="s">
        <v>66</v>
      </c>
      <c r="B60" s="58" t="s">
        <v>49</v>
      </c>
      <c r="C60" s="55"/>
      <c r="D60" s="59">
        <v>0.236</v>
      </c>
      <c r="E60" s="59">
        <v>0.236</v>
      </c>
      <c r="F60" s="59">
        <v>0.236</v>
      </c>
      <c r="G60" s="59">
        <v>0.236</v>
      </c>
      <c r="H60" s="59">
        <v>0.236</v>
      </c>
      <c r="I60" s="59">
        <v>0.236</v>
      </c>
      <c r="J60" s="59">
        <v>0.236</v>
      </c>
      <c r="K60" s="59">
        <v>0.236</v>
      </c>
      <c r="L60" s="59">
        <v>0.236</v>
      </c>
      <c r="M60" s="59">
        <v>0.236</v>
      </c>
      <c r="N60" s="16">
        <f t="shared" si="3"/>
        <v>2.3599999999999994</v>
      </c>
      <c r="O60" s="58" t="s">
        <v>79</v>
      </c>
    </row>
    <row r="61" spans="1:15" ht="12.75">
      <c r="A61" s="51" t="s">
        <v>59</v>
      </c>
      <c r="B61" s="58" t="s">
        <v>49</v>
      </c>
      <c r="C61" s="55"/>
      <c r="D61" s="59">
        <v>0.05</v>
      </c>
      <c r="E61" s="59">
        <v>0.05</v>
      </c>
      <c r="F61" s="59">
        <v>0.054</v>
      </c>
      <c r="G61" s="59">
        <v>0.05</v>
      </c>
      <c r="H61" s="59">
        <v>0.03</v>
      </c>
      <c r="I61" s="59">
        <v>0.05</v>
      </c>
      <c r="J61" s="59">
        <v>0.1</v>
      </c>
      <c r="K61" s="59">
        <v>0.132</v>
      </c>
      <c r="L61" s="59">
        <v>0.16</v>
      </c>
      <c r="M61" s="59">
        <v>0.16</v>
      </c>
      <c r="N61" s="16">
        <f t="shared" si="3"/>
        <v>0.8360000000000001</v>
      </c>
      <c r="O61" s="58" t="s">
        <v>39</v>
      </c>
    </row>
    <row r="62" spans="1:15" ht="12.75">
      <c r="A62" s="52" t="s">
        <v>42</v>
      </c>
      <c r="B62" s="58"/>
      <c r="C62" s="6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6"/>
      <c r="O62" s="58"/>
    </row>
    <row r="63" spans="1:15" ht="12.75">
      <c r="A63" s="51" t="s">
        <v>76</v>
      </c>
      <c r="B63" s="58" t="s">
        <v>50</v>
      </c>
      <c r="C63" s="6"/>
      <c r="D63" s="59"/>
      <c r="E63" s="59">
        <v>0.5</v>
      </c>
      <c r="F63" s="59"/>
      <c r="G63" s="59"/>
      <c r="H63" s="59"/>
      <c r="I63" s="59"/>
      <c r="J63" s="59"/>
      <c r="K63" s="59"/>
      <c r="L63" s="59"/>
      <c r="M63" s="59"/>
      <c r="N63" s="16">
        <f>SUM(D63:M63)</f>
        <v>0.5</v>
      </c>
      <c r="O63" s="58" t="s">
        <v>79</v>
      </c>
    </row>
    <row r="64" spans="1:15" ht="12.75">
      <c r="A64" s="51" t="s">
        <v>54</v>
      </c>
      <c r="B64" s="58" t="s">
        <v>50</v>
      </c>
      <c r="C64" s="6"/>
      <c r="D64" s="59"/>
      <c r="E64" s="59"/>
      <c r="F64" s="59">
        <v>0.63</v>
      </c>
      <c r="G64" s="59"/>
      <c r="H64" s="59"/>
      <c r="I64" s="59"/>
      <c r="J64" s="59"/>
      <c r="K64" s="59"/>
      <c r="L64" s="59"/>
      <c r="M64" s="59"/>
      <c r="N64" s="16">
        <f>SUM(D64:M64)</f>
        <v>0.63</v>
      </c>
      <c r="O64" s="58" t="s">
        <v>79</v>
      </c>
    </row>
    <row r="65" spans="1:15" ht="12.75">
      <c r="A65" s="51" t="s">
        <v>62</v>
      </c>
      <c r="B65" s="58" t="s">
        <v>50</v>
      </c>
      <c r="C65" s="6"/>
      <c r="D65" s="59"/>
      <c r="E65" s="59"/>
      <c r="F65" s="59"/>
      <c r="G65" s="59">
        <v>0.1</v>
      </c>
      <c r="H65" s="59"/>
      <c r="I65" s="59"/>
      <c r="J65" s="59"/>
      <c r="K65" s="59"/>
      <c r="L65" s="59"/>
      <c r="M65" s="59"/>
      <c r="N65" s="16">
        <f>SUM(D65:M65)</f>
        <v>0.1</v>
      </c>
      <c r="O65" s="58" t="s">
        <v>79</v>
      </c>
    </row>
    <row r="66" spans="1:15" ht="12.75">
      <c r="A66" s="51" t="s">
        <v>63</v>
      </c>
      <c r="B66" s="58" t="s">
        <v>50</v>
      </c>
      <c r="C66" s="6"/>
      <c r="D66" s="59"/>
      <c r="E66" s="59"/>
      <c r="F66" s="59"/>
      <c r="G66" s="59">
        <v>0.15</v>
      </c>
      <c r="H66" s="59"/>
      <c r="I66" s="59"/>
      <c r="J66" s="59"/>
      <c r="K66" s="59"/>
      <c r="L66" s="59"/>
      <c r="M66" s="59"/>
      <c r="N66" s="16">
        <f>SUM(D66:M66)</f>
        <v>0.15</v>
      </c>
      <c r="O66" s="58" t="s">
        <v>79</v>
      </c>
    </row>
    <row r="67" spans="2:15" ht="12.75"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6"/>
    </row>
    <row r="68" spans="1:15" ht="12.75">
      <c r="A68" s="63" t="s">
        <v>47</v>
      </c>
      <c r="B68" s="6"/>
      <c r="C68" s="6"/>
      <c r="D68" s="64">
        <f aca="true" t="shared" si="4" ref="D68:N68">SUM(D45:D67)</f>
        <v>3.3609999999999998</v>
      </c>
      <c r="E68" s="64">
        <f t="shared" si="4"/>
        <v>5.285999999999999</v>
      </c>
      <c r="F68" s="64">
        <f t="shared" si="4"/>
        <v>2.82</v>
      </c>
      <c r="G68" s="64">
        <f t="shared" si="4"/>
        <v>0.8385</v>
      </c>
      <c r="H68" s="64">
        <f t="shared" si="4"/>
        <v>0.6260000000000001</v>
      </c>
      <c r="I68" s="64">
        <f t="shared" si="4"/>
        <v>0.5285000000000001</v>
      </c>
      <c r="J68" s="64">
        <f t="shared" si="4"/>
        <v>0.536</v>
      </c>
      <c r="K68" s="64">
        <f t="shared" si="4"/>
        <v>0.519</v>
      </c>
      <c r="L68" s="64">
        <f t="shared" si="4"/>
        <v>0.52</v>
      </c>
      <c r="M68" s="64">
        <f t="shared" si="4"/>
        <v>0.52</v>
      </c>
      <c r="N68" s="64">
        <f t="shared" si="4"/>
        <v>15.555</v>
      </c>
      <c r="O68" s="6"/>
    </row>
    <row r="69" spans="1:15" ht="12.75">
      <c r="A69" s="63" t="s">
        <v>82</v>
      </c>
      <c r="B69" s="58" t="s">
        <v>50</v>
      </c>
      <c r="C69" s="6"/>
      <c r="D69" s="64">
        <v>0.2</v>
      </c>
      <c r="E69" s="64">
        <v>0.2</v>
      </c>
      <c r="F69" s="64">
        <v>0.2</v>
      </c>
      <c r="G69" s="64">
        <v>0.2</v>
      </c>
      <c r="H69" s="64">
        <v>0.2</v>
      </c>
      <c r="I69" s="64">
        <v>0.2</v>
      </c>
      <c r="J69" s="64">
        <v>0.2</v>
      </c>
      <c r="K69" s="64">
        <v>0.2</v>
      </c>
      <c r="L69" s="64">
        <v>0.22</v>
      </c>
      <c r="M69" s="64">
        <v>0.22</v>
      </c>
      <c r="N69" s="64">
        <f>SUM(D69:M69)</f>
        <v>2.04</v>
      </c>
      <c r="O69" s="58" t="s">
        <v>83</v>
      </c>
    </row>
    <row r="70" spans="1:15" ht="12.75">
      <c r="A70" s="63" t="s">
        <v>75</v>
      </c>
      <c r="B70" s="57">
        <v>2</v>
      </c>
      <c r="C70" s="6"/>
      <c r="D70" s="64"/>
      <c r="E70" s="64"/>
      <c r="F70" s="64"/>
      <c r="G70" s="64"/>
      <c r="H70" s="64">
        <v>7.86</v>
      </c>
      <c r="I70" s="64"/>
      <c r="J70" s="64">
        <v>5.85</v>
      </c>
      <c r="K70" s="64"/>
      <c r="L70" s="64"/>
      <c r="M70" s="64"/>
      <c r="N70" s="64">
        <f>SUM(D70:M70)</f>
        <v>13.71</v>
      </c>
      <c r="O70" s="58" t="s">
        <v>80</v>
      </c>
    </row>
    <row r="71" spans="1:15" ht="12.75">
      <c r="A71" s="63"/>
      <c r="B71" s="57"/>
      <c r="C71" s="6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58"/>
    </row>
    <row r="72" spans="1:15" ht="15">
      <c r="A72" s="74" t="s">
        <v>84</v>
      </c>
      <c r="B72" s="6"/>
      <c r="C72" s="6"/>
      <c r="D72" s="75">
        <f>SUM(D68:D70)</f>
        <v>3.561</v>
      </c>
      <c r="E72" s="75">
        <f aca="true" t="shared" si="5" ref="E72:N72">SUM(E68:E70)</f>
        <v>5.485999999999999</v>
      </c>
      <c r="F72" s="75">
        <f t="shared" si="5"/>
        <v>3.02</v>
      </c>
      <c r="G72" s="75">
        <f t="shared" si="5"/>
        <v>1.0385</v>
      </c>
      <c r="H72" s="75">
        <f t="shared" si="5"/>
        <v>8.686</v>
      </c>
      <c r="I72" s="75">
        <f t="shared" si="5"/>
        <v>0.7285000000000001</v>
      </c>
      <c r="J72" s="75">
        <f t="shared" si="5"/>
        <v>6.585999999999999</v>
      </c>
      <c r="K72" s="75">
        <f t="shared" si="5"/>
        <v>0.7190000000000001</v>
      </c>
      <c r="L72" s="75">
        <f t="shared" si="5"/>
        <v>0.74</v>
      </c>
      <c r="M72" s="75">
        <f t="shared" si="5"/>
        <v>0.74</v>
      </c>
      <c r="N72" s="75">
        <f t="shared" si="5"/>
        <v>31.305</v>
      </c>
      <c r="O72" s="6"/>
    </row>
    <row r="73" spans="1:15" ht="12.75">
      <c r="A73" s="63"/>
      <c r="B73" s="54"/>
      <c r="C73" s="5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54"/>
    </row>
    <row r="74" spans="1:15" ht="12.75">
      <c r="A74" s="63" t="s">
        <v>67</v>
      </c>
      <c r="B74" s="6"/>
      <c r="C74" s="6"/>
      <c r="D74" s="16">
        <f aca="true" t="shared" si="6" ref="D74:M74">+D45+SUM(D51:D61)</f>
        <v>1.581</v>
      </c>
      <c r="E74" s="16">
        <f t="shared" si="6"/>
        <v>0.536</v>
      </c>
      <c r="F74" s="16">
        <f t="shared" si="6"/>
        <v>0.49</v>
      </c>
      <c r="G74" s="16">
        <f t="shared" si="6"/>
        <v>0.5885</v>
      </c>
      <c r="H74" s="16">
        <f t="shared" si="6"/>
        <v>0.6260000000000001</v>
      </c>
      <c r="I74" s="16">
        <f t="shared" si="6"/>
        <v>0.5285000000000001</v>
      </c>
      <c r="J74" s="16">
        <f t="shared" si="6"/>
        <v>0.536</v>
      </c>
      <c r="K74" s="16">
        <f t="shared" si="6"/>
        <v>0.519</v>
      </c>
      <c r="L74" s="16">
        <f t="shared" si="6"/>
        <v>0.52</v>
      </c>
      <c r="M74" s="16">
        <f t="shared" si="6"/>
        <v>0.52</v>
      </c>
      <c r="N74" s="66">
        <f>SUM(D74:M74)</f>
        <v>6.445</v>
      </c>
      <c r="O74" s="6"/>
    </row>
    <row r="75" spans="1:15" ht="12.75">
      <c r="A75" s="63" t="s">
        <v>68</v>
      </c>
      <c r="B75" s="6"/>
      <c r="C75" s="6"/>
      <c r="D75" s="16">
        <f>+SUM(D46:D48)+SUM(D63:D67)+D69</f>
        <v>1.98</v>
      </c>
      <c r="E75" s="16">
        <f aca="true" t="shared" si="7" ref="E75:M75">+SUM(E46:E48)+SUM(E63:E67)+E69</f>
        <v>4.95</v>
      </c>
      <c r="F75" s="16">
        <f t="shared" si="7"/>
        <v>0.8300000000000001</v>
      </c>
      <c r="G75" s="16">
        <f t="shared" si="7"/>
        <v>0.45</v>
      </c>
      <c r="H75" s="16">
        <f t="shared" si="7"/>
        <v>0.2</v>
      </c>
      <c r="I75" s="16">
        <f t="shared" si="7"/>
        <v>0.2</v>
      </c>
      <c r="J75" s="16">
        <f t="shared" si="7"/>
        <v>0.2</v>
      </c>
      <c r="K75" s="16">
        <f t="shared" si="7"/>
        <v>0.2</v>
      </c>
      <c r="L75" s="16">
        <f t="shared" si="7"/>
        <v>0.22</v>
      </c>
      <c r="M75" s="16">
        <f t="shared" si="7"/>
        <v>0.22</v>
      </c>
      <c r="N75" s="16">
        <f>+SUM(N46:N48)+SUM(N63:N67)+N69</f>
        <v>9.45</v>
      </c>
      <c r="O75" s="6"/>
    </row>
    <row r="76" spans="1:15" ht="12.75">
      <c r="A76" s="63" t="s">
        <v>69</v>
      </c>
      <c r="B76" s="6"/>
      <c r="C76" s="6"/>
      <c r="D76" s="16">
        <f aca="true" t="shared" si="8" ref="D76:M76">+D49+D70</f>
        <v>0</v>
      </c>
      <c r="E76" s="16">
        <f t="shared" si="8"/>
        <v>0</v>
      </c>
      <c r="F76" s="16">
        <f t="shared" si="8"/>
        <v>1.7</v>
      </c>
      <c r="G76" s="16">
        <f t="shared" si="8"/>
        <v>0</v>
      </c>
      <c r="H76" s="16">
        <f t="shared" si="8"/>
        <v>7.86</v>
      </c>
      <c r="I76" s="16">
        <f t="shared" si="8"/>
        <v>0</v>
      </c>
      <c r="J76" s="16">
        <f t="shared" si="8"/>
        <v>5.85</v>
      </c>
      <c r="K76" s="16">
        <f t="shared" si="8"/>
        <v>0</v>
      </c>
      <c r="L76" s="16">
        <f t="shared" si="8"/>
        <v>0</v>
      </c>
      <c r="M76" s="16">
        <f t="shared" si="8"/>
        <v>0</v>
      </c>
      <c r="N76" s="66">
        <f>SUM(D76:M76)</f>
        <v>15.41</v>
      </c>
      <c r="O76" s="6"/>
    </row>
    <row r="77" spans="1:14" ht="12.75">
      <c r="A77" s="63"/>
      <c r="B77" s="54"/>
      <c r="C77" s="54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ht="12.75">
      <c r="A78" s="56" t="s">
        <v>85</v>
      </c>
    </row>
    <row r="79" ht="12.75">
      <c r="A79" s="56" t="s">
        <v>86</v>
      </c>
    </row>
    <row r="80" ht="12.75">
      <c r="A80" s="56" t="s">
        <v>88</v>
      </c>
    </row>
    <row r="82" spans="1:4" ht="12.75">
      <c r="A82" s="76" t="s">
        <v>89</v>
      </c>
      <c r="B82" s="77"/>
      <c r="C82" s="77"/>
      <c r="D82" s="78"/>
    </row>
    <row r="83" spans="1:4" ht="12.75">
      <c r="A83" s="79" t="s">
        <v>90</v>
      </c>
      <c r="B83" s="54"/>
      <c r="C83" s="54"/>
      <c r="D83" s="80"/>
    </row>
    <row r="84" spans="1:4" ht="12.75">
      <c r="A84" s="79" t="s">
        <v>91</v>
      </c>
      <c r="B84" s="54"/>
      <c r="C84" s="54"/>
      <c r="D84" s="80"/>
    </row>
    <row r="85" spans="1:4" ht="12.75">
      <c r="A85" s="81"/>
      <c r="B85" s="82"/>
      <c r="C85" s="82"/>
      <c r="D85" s="83"/>
    </row>
  </sheetData>
  <mergeCells count="1">
    <mergeCell ref="O7:Q7"/>
  </mergeCells>
  <printOptions/>
  <pageMargins left="0.5" right="0.05" top="0.77" bottom="0.25" header="0.25" footer="0.25"/>
  <pageSetup horizontalDpi="600" verticalDpi="600" orientation="landscape" scale="95" r:id="rId1"/>
  <headerFooter alignWithMargins="0">
    <oddFooter>&amp;L&amp;9&amp;D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Science</dc:creator>
  <cp:keywords/>
  <dc:description/>
  <cp:lastModifiedBy>Preferred Customer</cp:lastModifiedBy>
  <cp:lastPrinted>2000-11-14T15:40:46Z</cp:lastPrinted>
  <dcterms:created xsi:type="dcterms:W3CDTF">2000-08-16T18:15:33Z</dcterms:created>
  <dcterms:modified xsi:type="dcterms:W3CDTF">2000-11-14T15:44:31Z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