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7230" windowHeight="3945" activeTab="0"/>
  </bookViews>
  <sheets>
    <sheet name="INSTRUCTIONS" sheetId="1" r:id="rId1"/>
    <sheet name="TITLE" sheetId="2" r:id="rId2"/>
    <sheet name="FACTORS" sheetId="3" r:id="rId3"/>
    <sheet name="EMISSIONS" sheetId="4" r:id="rId4"/>
    <sheet name="EMISSIONS2" sheetId="5" r:id="rId5"/>
    <sheet name="EMISSIONS3" sheetId="6" r:id="rId6"/>
    <sheet name="SUMMARY" sheetId="7" r:id="rId7"/>
  </sheets>
  <definedNames>
    <definedName name="CRITERIA" localSheetId="3">'EMISSIONS'!$I$30</definedName>
    <definedName name="CRITERIA" localSheetId="2">'FACTORS'!#REF!</definedName>
    <definedName name="CRITERIA" localSheetId="6">'SUMMARY'!#REF!</definedName>
    <definedName name="_xlnm.Print_Area" localSheetId="3">'EMISSIONS'!$A$1:$Q$41</definedName>
    <definedName name="_xlnm.Print_Area" localSheetId="2">'FACTORS'!$A$1:$I$20</definedName>
    <definedName name="_xlnm.Print_Area" localSheetId="0">'INSTRUCTIONS'!$A$1:$A$143</definedName>
    <definedName name="_xlnm.Print_Area" localSheetId="6">'SUMMARY'!$A$1:$F$17</definedName>
    <definedName name="_xlnm.Print_Area" localSheetId="1">'TITLE'!$A$1:$B$12</definedName>
  </definedNames>
  <calcPr fullCalcOnLoad="1"/>
</workbook>
</file>

<file path=xl/sharedStrings.xml><?xml version="1.0" encoding="utf-8"?>
<sst xmlns="http://schemas.openxmlformats.org/spreadsheetml/2006/main" count="571" uniqueCount="207">
  <si>
    <t xml:space="preserve"> GULF OF MEXICO AIR EMISSION CALCULATIONS</t>
  </si>
  <si>
    <t>General</t>
  </si>
  <si>
    <t>This document (MMS.XLW) was prepared through the cooperative efforts of those professionals</t>
  </si>
  <si>
    <t>in the oil industry including the API/OOC Gulf of Mexico Air Quality Task Force, who deal with air</t>
  </si>
  <si>
    <t>emission issues.  This document is intended to standardize the way we estimate an air emission</t>
  </si>
  <si>
    <t>inventory for Plans of Exploration (POE) and Development, Operations, Coordination</t>
  </si>
  <si>
    <t>Documents (DOCD) approved by the Minerals Management Service (MMS).  It is intended to be</t>
  </si>
  <si>
    <t xml:space="preserve">thorough but flexible to meet the needs of different operators.This first file gives the basis for  the </t>
  </si>
  <si>
    <t xml:space="preserve">emission factors used in the emission spreadsheet as well as some general instructions. </t>
  </si>
  <si>
    <t>The following files, Title Sheet, Factors Sheet,Emissions Spreadsheet,and Summary Sheet will</t>
  </si>
  <si>
    <t xml:space="preserve">describe and calculate emissions from an activity.  </t>
  </si>
  <si>
    <t>Title Sheet</t>
  </si>
  <si>
    <t>The Title Sheet requires input of the company's name, area, block, OCS-G number, platform and/or well(s) in the necessary lines.  This data will automatically be transferred to the spreadsheet and summary sheet.</t>
  </si>
  <si>
    <t>Factor Sheet</t>
  </si>
  <si>
    <t xml:space="preserve">The emission factors were compiled from the latest AP-42 references or from industry studies if no </t>
  </si>
  <si>
    <t xml:space="preserve">AP-42 reference was available.  Factors can be revised as more data becomes available.  A change  </t>
  </si>
  <si>
    <t>to this Factor Sheet will be automatically changed in Emission Spreadsheet.</t>
  </si>
  <si>
    <t>The basis for the factors is as follows:</t>
  </si>
  <si>
    <t>1.    NG Turbines          Fuel usage scf/hr = HP X 9.524 (10,000 btu/HP-hr / 1050 btu/scf)</t>
  </si>
  <si>
    <t>2.    NG Engines          Fuel usage scf/hr = HP  X 7.143 (7,500 btu/HP-hr / 1050 btu/scf)</t>
  </si>
  <si>
    <t>3.    Diesel                   Fuel usage gals/hr = HP X 0.0483 (7,000 btu/HP-hr / 145,000 btu/gal)</t>
  </si>
  <si>
    <t>Emission Factors</t>
  </si>
  <si>
    <t>Natural Gas Prime Movers</t>
  </si>
  <si>
    <t xml:space="preserve">1.   TNMOC refers to total non-methane organic carbon emissions and these can be assumed </t>
  </si>
  <si>
    <t xml:space="preserve">      equivalent to VOC emissions.</t>
  </si>
  <si>
    <t>3.  The sulfur content assumed is 2000 grains /mmscf (3.33 ppm). If your concentration is different</t>
  </si>
  <si>
    <t xml:space="preserve">     then ratio your emission factor up or down.</t>
  </si>
  <si>
    <t>Diesel-Fired  Prime Movers</t>
  </si>
  <si>
    <t>1.   Diesel sulfur level 0.4% by wt</t>
  </si>
  <si>
    <t>2.   For boats use &gt; 600 HP factors based on AP-42 Vol. II, Table II-3-3.</t>
  </si>
  <si>
    <t xml:space="preserve">     Those figures closely match the above values.  Include only the emissions from the boats within  </t>
  </si>
  <si>
    <t xml:space="preserve">     25 mile radius of the well/platform.</t>
  </si>
  <si>
    <t>3. For diesel engines &lt;600 HP  VOC emissions equal total HC emissions; for diesel engines&gt;600 HP</t>
  </si>
  <si>
    <t xml:space="preserve">  VOC emissions equal non-methane HC emissions.</t>
  </si>
  <si>
    <t>Heaters/Boilers/Firetubes/NG-Fired</t>
  </si>
  <si>
    <t>1.   NG Sulfur content is 2000 grains per million cu ft</t>
  </si>
  <si>
    <t>2.   VOCs emissions based on total non-methane HCs</t>
  </si>
  <si>
    <t>Gas Flares</t>
  </si>
  <si>
    <t>1.   Flare is non-smoking</t>
  </si>
  <si>
    <t>2.   1050 btu/cu. ft. for NG heating value</t>
  </si>
  <si>
    <t xml:space="preserve">     then ratio your emission factor up or down or you may use the following formula:</t>
  </si>
  <si>
    <t xml:space="preserve">       H2S flared (lbs/hr) = Gas flared (cu ft/hr) X ppm H2S X 10E-06 X  34/379</t>
  </si>
  <si>
    <t xml:space="preserve">       SOx emis (lbs/hr) = H2S flared (lbs/hr) X 64/34</t>
  </si>
  <si>
    <t>Liquid Flares</t>
  </si>
  <si>
    <t>1.   Assume 1% by wt Sulfur maximum in the crude oil.</t>
  </si>
  <si>
    <t xml:space="preserve">2.   VOC equals non-methane HCs </t>
  </si>
  <si>
    <t>3.   Particulate emissions assumes Grade 5 oil.</t>
  </si>
  <si>
    <t>Tanks</t>
  </si>
  <si>
    <t>1.   Tank emissions assumes uncontrolled fixed roof tank.</t>
  </si>
  <si>
    <t xml:space="preserve"> Fugitives</t>
  </si>
  <si>
    <t xml:space="preserve">1. Fugitives are based on the 1993 Star Environmental Report. It requires that you count or estimate   </t>
  </si>
  <si>
    <t xml:space="preserve">   your components.</t>
  </si>
  <si>
    <t>Glycol Dehydrator Vent</t>
  </si>
  <si>
    <t>1. The dehydrated gas rate in SCF/HR must be entered in the spreadsheet. The emission factor is</t>
  </si>
  <si>
    <t xml:space="preserve">     from the compilation of the Louisiana Survey and an average emissions per gas rate.</t>
  </si>
  <si>
    <t>Gas Venting</t>
  </si>
  <si>
    <t>1.The emission factor is based on venting unburned natural gas of average weight.</t>
  </si>
  <si>
    <t>Emissions Spreadsheet</t>
  </si>
  <si>
    <t xml:space="preserve">The emissions from an operation should be presented for a calendar year (1994, 1995, etc.).  The </t>
  </si>
  <si>
    <t xml:space="preserve">operation may include drilling only or drilling in conjunction with other activities such as pipeline </t>
  </si>
  <si>
    <t xml:space="preserve">installation or production operations. For additional years the Emissions Spreadsheet is </t>
  </si>
  <si>
    <t xml:space="preserve">renamed Emissions 2, 3, etc.The different operating parameters for each year should </t>
  </si>
  <si>
    <t>entered to calculate revised emissions for that year.  The spreadsheet  will calculate</t>
  </si>
  <si>
    <t xml:space="preserve">maximum fuel usage (UNIT/HR) using the known horsepower. It will assume maximum </t>
  </si>
  <si>
    <t xml:space="preserve">fuel usage is equal to actual fuel (UNIT/DAY) usage unless the actual fuel usage is known. </t>
  </si>
  <si>
    <t>If so, insert actual fuel usage in appropriate column.  The emissions will be calculated as follows:</t>
  </si>
  <si>
    <t xml:space="preserve"> </t>
  </si>
  <si>
    <t>Emission rate (lb/hr)  = (HP or fuel rate) X Emission Factor                                    (Potential to emit)</t>
  </si>
  <si>
    <t>(Potential to emit)</t>
  </si>
  <si>
    <t>Emissions (tpy)=Emission rate (lb/hr) X load factor( Act Fuel/Max Fuel) X hrsX daysX ton/2000 lbs</t>
  </si>
  <si>
    <t xml:space="preserve">  (Actual) </t>
  </si>
  <si>
    <t xml:space="preserve">                                                                                                                        (Actual emissions)</t>
  </si>
  <si>
    <t xml:space="preserve">                                                                                                                                                            </t>
  </si>
  <si>
    <t>To customize the spreadsheet for your application it is possible to delete lines for non-applicable equipment/activities or copy/insert an entire line if more than one similiar type of equipment is present.</t>
  </si>
  <si>
    <t xml:space="preserve">Also, the production equipment can be customized further by adding the use of the equipment </t>
  </si>
  <si>
    <t>behind each type of engine, i.e.,</t>
  </si>
  <si>
    <t>Turbine</t>
  </si>
  <si>
    <t>Turbine - Gas Compressor</t>
  </si>
  <si>
    <t>Burner</t>
  </si>
  <si>
    <t>Burner - Line Heater</t>
  </si>
  <si>
    <t>Summary Sheet</t>
  </si>
  <si>
    <t xml:space="preserve">The Summary Sheet is designed to show a proposed estimate of emissions from an activity over a </t>
  </si>
  <si>
    <t xml:space="preserve">future period of time.  In this example ten years was chosen.  The first line (Row 7-1994) of the </t>
  </si>
  <si>
    <t xml:space="preserve">summary sheet is linked to the yearly totals in the Emissions Spreadsheet. The second line (Row 8- </t>
  </si>
  <si>
    <t xml:space="preserve">1995) is referenced to Emissions2 Spreadsheet. The third line (Row 9- 1996) is referenced to  </t>
  </si>
  <si>
    <t xml:space="preserve">Emissions3 Spreadsheet. If more years of calculations are necessary to reach a constant then the   </t>
  </si>
  <si>
    <t>spreadsheet can be copied and linked to the summary sheet for years 1997,1998 etc. Once emissions</t>
  </si>
  <si>
    <t>are constant the values are carried to the end of the ten year period.</t>
  </si>
  <si>
    <t>COMPANY</t>
  </si>
  <si>
    <t>AREA</t>
  </si>
  <si>
    <t>BLOCK</t>
  </si>
  <si>
    <t>LEASE</t>
  </si>
  <si>
    <t>PLATFORM</t>
  </si>
  <si>
    <t>WELL</t>
  </si>
  <si>
    <t>LATITUDE</t>
  </si>
  <si>
    <t>LONGITUDE</t>
  </si>
  <si>
    <t>COMPANY CONTACT</t>
  </si>
  <si>
    <t>TELEPHONE NO.</t>
  </si>
  <si>
    <t>REMARKS</t>
  </si>
  <si>
    <t>Fuel Usage Conversion Factors</t>
  </si>
  <si>
    <t>Natural Gas Turbines</t>
  </si>
  <si>
    <t>Natural Gas Engines</t>
  </si>
  <si>
    <t>Diesel Recip. Engine</t>
  </si>
  <si>
    <t>REF.</t>
  </si>
  <si>
    <t>DATE</t>
  </si>
  <si>
    <t>SCF/hp-hr</t>
  </si>
  <si>
    <t>GAL/hp-hr</t>
  </si>
  <si>
    <t>AP42 3.2-1</t>
  </si>
  <si>
    <t>4/76 &amp; 8/84</t>
  </si>
  <si>
    <t>Equipment/Emission Factors</t>
  </si>
  <si>
    <t>units</t>
  </si>
  <si>
    <t>TSP</t>
  </si>
  <si>
    <t>SOx</t>
  </si>
  <si>
    <t>NOx</t>
  </si>
  <si>
    <t>VOC</t>
  </si>
  <si>
    <t>CO</t>
  </si>
  <si>
    <t>NG Turbines</t>
  </si>
  <si>
    <t>gms/hp-hr</t>
  </si>
  <si>
    <t>AP42 3.2-2</t>
  </si>
  <si>
    <t xml:space="preserve"> 4/93</t>
  </si>
  <si>
    <t>NG 2-cycle lean</t>
  </si>
  <si>
    <t>NG 4-cycle lean</t>
  </si>
  <si>
    <t>NG 4-cycle rich</t>
  </si>
  <si>
    <t>Diesel Recip. &lt; 600 hp.</t>
  </si>
  <si>
    <t>AP42 3.3-1</t>
  </si>
  <si>
    <t>Diesel Recip. &gt; 600 hp.</t>
  </si>
  <si>
    <t>AP42 3.4-1</t>
  </si>
  <si>
    <t>NG Heaters/Boilers/Burners</t>
  </si>
  <si>
    <t>lbs/mmscf</t>
  </si>
  <si>
    <t>AP42 1.4-1/2/3</t>
  </si>
  <si>
    <t>NG Flares</t>
  </si>
  <si>
    <t>AP42 11.5-1</t>
  </si>
  <si>
    <t xml:space="preserve">  9/91</t>
  </si>
  <si>
    <t>Liquid Flaring</t>
  </si>
  <si>
    <t>lbs/bbl</t>
  </si>
  <si>
    <t>AP42 1.3-1</t>
  </si>
  <si>
    <t>Tank Vapors</t>
  </si>
  <si>
    <t>E&amp;P Forum</t>
  </si>
  <si>
    <t xml:space="preserve"> 1/93</t>
  </si>
  <si>
    <t>Fugitives</t>
  </si>
  <si>
    <t>lbs/hr/comp.</t>
  </si>
  <si>
    <t>API Study</t>
  </si>
  <si>
    <t xml:space="preserve"> 12/93</t>
  </si>
  <si>
    <t>La. DEQ</t>
  </si>
  <si>
    <t>lbs/scf</t>
  </si>
  <si>
    <t xml:space="preserve"> LATITUDE</t>
  </si>
  <si>
    <t xml:space="preserve"> LONGITUDE</t>
  </si>
  <si>
    <t xml:space="preserve">                     CONTACT</t>
  </si>
  <si>
    <t xml:space="preserve"> PHONE</t>
  </si>
  <si>
    <t>OPERATIONS</t>
  </si>
  <si>
    <t>EQUIPMENT</t>
  </si>
  <si>
    <t>MAX. FUEL</t>
  </si>
  <si>
    <t>ACT. FUEL</t>
  </si>
  <si>
    <t>RUN TIME</t>
  </si>
  <si>
    <t>POUNDS PER HOUR</t>
  </si>
  <si>
    <t>TONS PER YEAR</t>
  </si>
  <si>
    <t>Diesel Engines</t>
  </si>
  <si>
    <t>HP</t>
  </si>
  <si>
    <t>GAL/HR</t>
  </si>
  <si>
    <t>GAL/D</t>
  </si>
  <si>
    <t>Nat. Gas Engines</t>
  </si>
  <si>
    <t>SCF/HR</t>
  </si>
  <si>
    <t>SCF/D</t>
  </si>
  <si>
    <t>Burners</t>
  </si>
  <si>
    <t>MMBTU/HR</t>
  </si>
  <si>
    <t>HR/D</t>
  </si>
  <si>
    <t>DAYS</t>
  </si>
  <si>
    <t>DRILLING</t>
  </si>
  <si>
    <t>PRIME MOVER&gt;600hp diesel</t>
  </si>
  <si>
    <t>AUXILIARY EQUIP&lt;600hp diesel</t>
  </si>
  <si>
    <t>VESSELS&gt;600hp diesel</t>
  </si>
  <si>
    <t>PIPELINE</t>
  </si>
  <si>
    <t>PIPELINE LAY BARGE diesel</t>
  </si>
  <si>
    <t>INSTALLATION</t>
  </si>
  <si>
    <t>SUPPORT VESSEL diesel</t>
  </si>
  <si>
    <t>PIPELINE BURY BARGE diesel</t>
  </si>
  <si>
    <t>FACILITY</t>
  </si>
  <si>
    <t>DERRICK BARGE diesel</t>
  </si>
  <si>
    <t>MATERIAL TUG diesel</t>
  </si>
  <si>
    <t>PRODUCTION</t>
  </si>
  <si>
    <t>RECIP.&lt;600hp diesel</t>
  </si>
  <si>
    <t>RECIP.&gt;600hp diesel</t>
  </si>
  <si>
    <t>TURBINE nat gas</t>
  </si>
  <si>
    <t>RECIP.2 cycle lean nat gas</t>
  </si>
  <si>
    <t>RECIP.4 cycle lean nat gas</t>
  </si>
  <si>
    <t>RECIP.4 cycle rich nat gas</t>
  </si>
  <si>
    <t>BURNER nat gas</t>
  </si>
  <si>
    <t>MISC.</t>
  </si>
  <si>
    <t>BPD</t>
  </si>
  <si>
    <t>COUNT</t>
  </si>
  <si>
    <t>TANK-</t>
  </si>
  <si>
    <t>FLARE-</t>
  </si>
  <si>
    <t>PROCESS VENT-</t>
  </si>
  <si>
    <t xml:space="preserve">  </t>
  </si>
  <si>
    <t>FUGITIVES-</t>
  </si>
  <si>
    <t>GLYCOL STILL VENT-</t>
  </si>
  <si>
    <t>OIL BURN</t>
  </si>
  <si>
    <t>WELL TEST</t>
  </si>
  <si>
    <t>GAS FLARE</t>
  </si>
  <si>
    <t>YEAR TOTAL</t>
  </si>
  <si>
    <t>EXEMPTION CALCULATION</t>
  </si>
  <si>
    <t>DISTANCE FROM LAND IN MILES</t>
  </si>
  <si>
    <t xml:space="preserve"> LEASE</t>
  </si>
  <si>
    <t>Emitted</t>
  </si>
  <si>
    <t>Substance</t>
  </si>
  <si>
    <t>Year</t>
  </si>
  <si>
    <t>Allowable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</si>
</sst>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.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b/>
      <sz val="14"/>
      <name val="MS Sans Serif"/>
      <family val="0"/>
    </font>
    <font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gray0625"/>
    </fill>
    <fill>
      <patternFill patternType="lightGray"/>
    </fill>
    <fill>
      <patternFill patternType="darkGray"/>
    </fill>
  </fills>
  <borders count="8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double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wrapText="1"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Continuous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 horizontal="left" vertical="center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 quotePrefix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/>
    </xf>
    <xf numFmtId="1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64" fontId="10" fillId="0" borderId="19" xfId="0" applyNumberFormat="1" applyFont="1" applyBorder="1" applyAlignment="1">
      <alignment horizontal="left" vertical="center"/>
    </xf>
    <xf numFmtId="164" fontId="6" fillId="0" borderId="20" xfId="0" applyNumberFormat="1" applyFont="1" applyBorder="1" applyAlignment="1">
      <alignment horizontal="left"/>
    </xf>
    <xf numFmtId="164" fontId="6" fillId="0" borderId="19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Continuous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" borderId="38" xfId="0" applyFont="1" applyFill="1" applyBorder="1" applyAlignment="1" quotePrefix="1">
      <alignment horizontal="center" vertical="center"/>
    </xf>
    <xf numFmtId="0" fontId="4" fillId="0" borderId="38" xfId="0" applyFont="1" applyBorder="1" applyAlignment="1" quotePrefix="1">
      <alignment horizontal="center" vertical="center"/>
    </xf>
    <xf numFmtId="0" fontId="4" fillId="0" borderId="38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2" fontId="6" fillId="0" borderId="4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/>
      <protection/>
    </xf>
    <xf numFmtId="2" fontId="6" fillId="0" borderId="48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48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2" fontId="6" fillId="0" borderId="51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1" fontId="6" fillId="0" borderId="53" xfId="0" applyNumberFormat="1" applyFont="1" applyBorder="1" applyAlignment="1">
      <alignment horizontal="center" vertical="center"/>
    </xf>
    <xf numFmtId="2" fontId="6" fillId="0" borderId="52" xfId="0" applyNumberFormat="1" applyFont="1" applyBorder="1" applyAlignment="1" applyProtection="1">
      <alignment horizontal="center" vertical="center"/>
      <protection/>
    </xf>
    <xf numFmtId="2" fontId="6" fillId="0" borderId="54" xfId="0" applyNumberFormat="1" applyFont="1" applyBorder="1" applyAlignment="1" applyProtection="1">
      <alignment horizontal="center" vertical="center"/>
      <protection/>
    </xf>
    <xf numFmtId="2" fontId="6" fillId="0" borderId="51" xfId="0" applyNumberFormat="1" applyFont="1" applyBorder="1" applyAlignment="1" applyProtection="1">
      <alignment horizontal="center" vertical="center"/>
      <protection/>
    </xf>
    <xf numFmtId="2" fontId="6" fillId="0" borderId="55" xfId="0" applyNumberFormat="1" applyFont="1" applyBorder="1" applyAlignment="1" applyProtection="1">
      <alignment horizontal="center" vertical="center"/>
      <protection/>
    </xf>
    <xf numFmtId="2" fontId="6" fillId="0" borderId="56" xfId="0" applyNumberFormat="1" applyFont="1" applyBorder="1" applyAlignment="1" applyProtection="1">
      <alignment horizontal="center" vertical="center"/>
      <protection/>
    </xf>
    <xf numFmtId="2" fontId="6" fillId="0" borderId="57" xfId="0" applyNumberFormat="1" applyFont="1" applyBorder="1" applyAlignment="1" applyProtection="1">
      <alignment horizontal="center" vertical="center"/>
      <protection/>
    </xf>
    <xf numFmtId="2" fontId="6" fillId="0" borderId="58" xfId="0" applyNumberFormat="1" applyFont="1" applyBorder="1" applyAlignment="1" applyProtection="1">
      <alignment horizontal="center" vertical="center"/>
      <protection/>
    </xf>
    <xf numFmtId="0" fontId="6" fillId="0" borderId="45" xfId="0" applyFont="1" applyFill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left" vertical="center"/>
    </xf>
    <xf numFmtId="2" fontId="6" fillId="0" borderId="45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 horizontal="center" vertical="center"/>
      <protection/>
    </xf>
    <xf numFmtId="0" fontId="6" fillId="3" borderId="45" xfId="0" applyFont="1" applyFill="1" applyBorder="1" applyAlignment="1">
      <alignment horizontal="left" vertical="center"/>
    </xf>
    <xf numFmtId="2" fontId="6" fillId="0" borderId="45" xfId="0" applyNumberFormat="1" applyFont="1" applyBorder="1" applyAlignment="1" applyProtection="1">
      <alignment horizontal="center" vertical="center"/>
      <protection hidden="1" locked="0"/>
    </xf>
    <xf numFmtId="2" fontId="6" fillId="0" borderId="52" xfId="0" applyNumberFormat="1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35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 vertical="center"/>
      <protection/>
    </xf>
    <xf numFmtId="2" fontId="6" fillId="0" borderId="36" xfId="0" applyNumberFormat="1" applyFont="1" applyBorder="1" applyAlignment="1" applyProtection="1">
      <alignment horizontal="center" vertical="center"/>
      <protection/>
    </xf>
    <xf numFmtId="0" fontId="6" fillId="4" borderId="45" xfId="0" applyFont="1" applyFill="1" applyBorder="1" applyAlignment="1">
      <alignment horizontal="center" vertical="center"/>
    </xf>
    <xf numFmtId="164" fontId="6" fillId="4" borderId="45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2" fontId="6" fillId="0" borderId="28" xfId="0" applyNumberFormat="1" applyFont="1" applyBorder="1" applyAlignment="1" applyProtection="1">
      <alignment horizontal="center" vertical="center"/>
      <protection/>
    </xf>
    <xf numFmtId="2" fontId="6" fillId="0" borderId="46" xfId="0" applyNumberFormat="1" applyFont="1" applyBorder="1" applyAlignment="1" applyProtection="1">
      <alignment horizontal="center" vertical="center"/>
      <protection/>
    </xf>
    <xf numFmtId="2" fontId="6" fillId="0" borderId="47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6" fillId="0" borderId="62" xfId="0" applyNumberFormat="1" applyFont="1" applyBorder="1" applyAlignment="1" applyProtection="1">
      <alignment horizontal="center" vertical="center"/>
      <protection/>
    </xf>
    <xf numFmtId="164" fontId="6" fillId="0" borderId="45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4" borderId="51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164" fontId="6" fillId="4" borderId="28" xfId="0" applyNumberFormat="1" applyFont="1" applyFill="1" applyBorder="1" applyAlignment="1">
      <alignment horizontal="center" vertical="center"/>
    </xf>
    <xf numFmtId="1" fontId="6" fillId="0" borderId="64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2" fontId="6" fillId="0" borderId="65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6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5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49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/>
    </xf>
    <xf numFmtId="2" fontId="4" fillId="0" borderId="68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6" fillId="0" borderId="69" xfId="0" applyFont="1" applyBorder="1" applyAlignment="1">
      <alignment horizontal="right" vertical="center"/>
    </xf>
    <xf numFmtId="164" fontId="6" fillId="0" borderId="70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1" fontId="6" fillId="0" borderId="71" xfId="0" applyNumberFormat="1" applyFont="1" applyBorder="1" applyAlignment="1">
      <alignment horizontal="center" vertical="center"/>
    </xf>
    <xf numFmtId="2" fontId="6" fillId="0" borderId="71" xfId="0" applyNumberFormat="1" applyFont="1" applyBorder="1" applyAlignment="1">
      <alignment horizontal="center" vertical="center"/>
    </xf>
    <xf numFmtId="2" fontId="6" fillId="0" borderId="72" xfId="0" applyNumberFormat="1" applyFont="1" applyBorder="1" applyAlignment="1">
      <alignment/>
    </xf>
    <xf numFmtId="2" fontId="6" fillId="0" borderId="70" xfId="0" applyNumberFormat="1" applyFont="1" applyBorder="1" applyAlignment="1">
      <alignment/>
    </xf>
    <xf numFmtId="2" fontId="6" fillId="0" borderId="71" xfId="0" applyNumberFormat="1" applyFont="1" applyBorder="1" applyAlignment="1">
      <alignment/>
    </xf>
    <xf numFmtId="2" fontId="6" fillId="0" borderId="73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64" fontId="6" fillId="4" borderId="51" xfId="0" applyNumberFormat="1" applyFont="1" applyFill="1" applyBorder="1" applyAlignment="1">
      <alignment horizontal="center" vertical="center"/>
    </xf>
    <xf numFmtId="1" fontId="6" fillId="0" borderId="6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4" fillId="1" borderId="7" xfId="0" applyFont="1" applyFill="1" applyBorder="1" applyAlignment="1">
      <alignment horizontal="center" vertical="center"/>
    </xf>
    <xf numFmtId="0" fontId="4" fillId="1" borderId="74" xfId="0" applyFont="1" applyFill="1" applyBorder="1" applyAlignment="1">
      <alignment horizontal="center" vertical="center"/>
    </xf>
    <xf numFmtId="0" fontId="4" fillId="1" borderId="75" xfId="0" applyFont="1" applyFill="1" applyBorder="1" applyAlignment="1">
      <alignment horizontal="center" vertical="center"/>
    </xf>
    <xf numFmtId="0" fontId="4" fillId="1" borderId="10" xfId="0" applyFont="1" applyFill="1" applyBorder="1" applyAlignment="1">
      <alignment horizontal="center" vertical="center"/>
    </xf>
    <xf numFmtId="0" fontId="4" fillId="1" borderId="76" xfId="0" applyFont="1" applyFill="1" applyBorder="1" applyAlignment="1">
      <alignment horizontal="center" vertical="center"/>
    </xf>
    <xf numFmtId="0" fontId="4" fillId="1" borderId="77" xfId="0" applyFont="1" applyFill="1" applyBorder="1" applyAlignment="1">
      <alignment horizontal="center" vertical="center"/>
    </xf>
    <xf numFmtId="0" fontId="4" fillId="1" borderId="48" xfId="0" applyFont="1" applyFill="1" applyBorder="1" applyAlignment="1">
      <alignment horizontal="center" vertical="center"/>
    </xf>
    <xf numFmtId="0" fontId="4" fillId="1" borderId="78" xfId="0" applyFont="1" applyFill="1" applyBorder="1" applyAlignment="1">
      <alignment horizontal="center" vertical="center"/>
    </xf>
    <xf numFmtId="0" fontId="4" fillId="1" borderId="79" xfId="0" applyFont="1" applyFill="1" applyBorder="1" applyAlignment="1">
      <alignment horizontal="center" vertical="center"/>
    </xf>
    <xf numFmtId="0" fontId="4" fillId="1" borderId="80" xfId="0" applyFont="1" applyFill="1" applyBorder="1" applyAlignment="1">
      <alignment horizontal="center" vertical="center"/>
    </xf>
    <xf numFmtId="0" fontId="4" fillId="1" borderId="81" xfId="0" applyFont="1" applyFill="1" applyBorder="1" applyAlignment="1">
      <alignment horizontal="center" vertical="center"/>
    </xf>
    <xf numFmtId="1" fontId="4" fillId="0" borderId="82" xfId="0" applyNumberFormat="1" applyFont="1" applyBorder="1" applyAlignment="1">
      <alignment horizontal="center" vertical="center"/>
    </xf>
    <xf numFmtId="2" fontId="4" fillId="0" borderId="82" xfId="0" applyNumberFormat="1" applyFont="1" applyBorder="1" applyAlignment="1">
      <alignment horizontal="center" vertical="center"/>
    </xf>
    <xf numFmtId="1" fontId="4" fillId="0" borderId="83" xfId="0" applyNumberFormat="1" applyFont="1" applyBorder="1" applyAlignment="1">
      <alignment horizontal="center" vertical="center"/>
    </xf>
    <xf numFmtId="0" fontId="4" fillId="0" borderId="84" xfId="0" applyFont="1" applyBorder="1" applyAlignment="1">
      <alignment horizontal="center"/>
    </xf>
    <xf numFmtId="2" fontId="4" fillId="0" borderId="8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A65">
      <selection activeCell="A72" sqref="A72"/>
    </sheetView>
  </sheetViews>
  <sheetFormatPr defaultColWidth="9.140625" defaultRowHeight="12.75"/>
  <cols>
    <col min="1" max="1" width="85.7109375" style="14" customWidth="1"/>
    <col min="2" max="2" width="9.28125" style="0" customWidth="1"/>
    <col min="3" max="3" width="57.421875" style="0" customWidth="1"/>
    <col min="4" max="4" width="3.8515625" style="0" customWidth="1"/>
    <col min="5" max="5" width="68.8515625" style="0" customWidth="1"/>
    <col min="6" max="6" width="47.57421875" style="0" customWidth="1"/>
    <col min="7" max="7" width="44.7109375" style="0" customWidth="1"/>
    <col min="8" max="8" width="12.7109375" style="0" customWidth="1"/>
    <col min="9" max="9" width="0" style="0" hidden="1" customWidth="1"/>
  </cols>
  <sheetData>
    <row r="1" spans="1:5" ht="17.25" customHeight="1">
      <c r="A1" s="1" t="s">
        <v>0</v>
      </c>
      <c r="B1" s="2"/>
      <c r="C1" s="3"/>
      <c r="D1" s="2"/>
      <c r="E1" s="2"/>
    </row>
    <row r="2" ht="12.75">
      <c r="A2" s="4"/>
    </row>
    <row r="3" ht="12.75">
      <c r="A3" s="5" t="s">
        <v>1</v>
      </c>
    </row>
    <row r="4" ht="12.75">
      <c r="A4" s="4"/>
    </row>
    <row r="5" ht="13.5" customHeight="1">
      <c r="A5" s="6" t="s">
        <v>2</v>
      </c>
    </row>
    <row r="6" ht="14.25" customHeight="1">
      <c r="A6" s="7" t="s">
        <v>3</v>
      </c>
    </row>
    <row r="7" ht="14.25" customHeight="1">
      <c r="A7" s="7" t="s">
        <v>4</v>
      </c>
    </row>
    <row r="8" ht="12.75" customHeight="1">
      <c r="A8" s="7" t="s">
        <v>5</v>
      </c>
    </row>
    <row r="9" ht="13.5" customHeight="1">
      <c r="A9" s="7" t="s">
        <v>6</v>
      </c>
    </row>
    <row r="10" ht="12.75">
      <c r="A10" s="7" t="s">
        <v>7</v>
      </c>
    </row>
    <row r="11" ht="12.75">
      <c r="A11" s="4" t="s">
        <v>8</v>
      </c>
    </row>
    <row r="12" ht="12.75">
      <c r="A12" s="4" t="s">
        <v>9</v>
      </c>
    </row>
    <row r="13" ht="12.75">
      <c r="A13" s="4" t="s">
        <v>10</v>
      </c>
    </row>
    <row r="14" ht="12.75">
      <c r="A14" s="4"/>
    </row>
    <row r="15" ht="12.75">
      <c r="A15" s="4"/>
    </row>
    <row r="16" ht="12.75">
      <c r="A16" s="5" t="s">
        <v>11</v>
      </c>
    </row>
    <row r="17" ht="12.75">
      <c r="A17" s="4"/>
    </row>
    <row r="18" ht="38.25" customHeight="1">
      <c r="A18" s="8" t="s">
        <v>12</v>
      </c>
    </row>
    <row r="19" ht="12.75">
      <c r="A19" s="4"/>
    </row>
    <row r="20" ht="12.75">
      <c r="A20" s="4"/>
    </row>
    <row r="21" ht="12.75">
      <c r="A21" s="5" t="s">
        <v>13</v>
      </c>
    </row>
    <row r="22" ht="12.75">
      <c r="A22" s="4"/>
    </row>
    <row r="23" ht="12.75">
      <c r="A23" s="4" t="s">
        <v>14</v>
      </c>
    </row>
    <row r="24" ht="12.75">
      <c r="A24" s="4" t="s">
        <v>15</v>
      </c>
    </row>
    <row r="25" ht="12.75">
      <c r="A25" s="7" t="s">
        <v>16</v>
      </c>
    </row>
    <row r="26" ht="12.75">
      <c r="A26" s="4"/>
    </row>
    <row r="27" ht="12.75">
      <c r="A27" s="4" t="s">
        <v>17</v>
      </c>
    </row>
    <row r="28" ht="12.75">
      <c r="A28" s="4"/>
    </row>
    <row r="29" ht="12.75">
      <c r="A29" s="4"/>
    </row>
    <row r="30" ht="12.75">
      <c r="A30" s="4"/>
    </row>
    <row r="31" spans="1:2" ht="12.75">
      <c r="A31" s="7" t="s">
        <v>18</v>
      </c>
      <c r="B31" s="9"/>
    </row>
    <row r="32" ht="12.75">
      <c r="A32" s="4"/>
    </row>
    <row r="33" ht="12.75">
      <c r="A33" s="4" t="s">
        <v>19</v>
      </c>
    </row>
    <row r="34" ht="12.75">
      <c r="A34" s="4"/>
    </row>
    <row r="35" ht="12.75">
      <c r="A35" s="4" t="s">
        <v>20</v>
      </c>
    </row>
    <row r="36" ht="12.75">
      <c r="A36" s="4"/>
    </row>
    <row r="37" ht="12.75">
      <c r="A37" s="10" t="s">
        <v>21</v>
      </c>
    </row>
    <row r="38" ht="12.75">
      <c r="A38" s="4"/>
    </row>
    <row r="39" ht="12.75">
      <c r="A39" s="11" t="s">
        <v>22</v>
      </c>
    </row>
    <row r="40" ht="12.75">
      <c r="A40" s="4"/>
    </row>
    <row r="41" spans="1:2" ht="12.75">
      <c r="A41" s="7" t="s">
        <v>23</v>
      </c>
      <c r="B41" s="12"/>
    </row>
    <row r="42" ht="12.75">
      <c r="A42" s="4" t="s">
        <v>24</v>
      </c>
    </row>
    <row r="43" ht="12.75">
      <c r="A43" s="4"/>
    </row>
    <row r="44" ht="12.75">
      <c r="A44" s="4" t="s">
        <v>25</v>
      </c>
    </row>
    <row r="45" ht="12.75">
      <c r="A45" s="4" t="s">
        <v>26</v>
      </c>
    </row>
    <row r="46" ht="12.75">
      <c r="A46" s="4"/>
    </row>
    <row r="47" ht="12.75">
      <c r="A47" s="4"/>
    </row>
    <row r="48" ht="12.75">
      <c r="A48" s="11" t="s">
        <v>27</v>
      </c>
    </row>
    <row r="49" ht="12.75">
      <c r="A49" s="4"/>
    </row>
    <row r="50" spans="1:2" ht="12.75">
      <c r="A50" s="4" t="s">
        <v>28</v>
      </c>
      <c r="B50" s="12"/>
    </row>
    <row r="51" ht="12.75">
      <c r="A51" s="4"/>
    </row>
    <row r="52" ht="12.75">
      <c r="A52" s="4" t="s">
        <v>29</v>
      </c>
    </row>
    <row r="53" ht="12.75">
      <c r="A53" s="4" t="s">
        <v>30</v>
      </c>
    </row>
    <row r="54" ht="12.75">
      <c r="A54" s="4" t="s">
        <v>31</v>
      </c>
    </row>
    <row r="55" ht="12.75">
      <c r="A55" s="4"/>
    </row>
    <row r="56" ht="12.75">
      <c r="A56" s="4" t="s">
        <v>32</v>
      </c>
    </row>
    <row r="57" ht="12.75">
      <c r="A57" s="4" t="s">
        <v>33</v>
      </c>
    </row>
    <row r="58" ht="12.75">
      <c r="A58" s="4"/>
    </row>
    <row r="59" ht="12.75">
      <c r="A59" s="4"/>
    </row>
    <row r="60" ht="12.75">
      <c r="A60" s="11" t="s">
        <v>34</v>
      </c>
    </row>
    <row r="61" ht="12.75">
      <c r="A61" s="4"/>
    </row>
    <row r="62" ht="12.75">
      <c r="A62" s="4" t="s">
        <v>35</v>
      </c>
    </row>
    <row r="63" ht="12.75">
      <c r="A63" s="4"/>
    </row>
    <row r="64" ht="12.75">
      <c r="A64" s="4" t="s">
        <v>36</v>
      </c>
    </row>
    <row r="65" ht="12.75">
      <c r="A65" s="4"/>
    </row>
    <row r="66" ht="12.75">
      <c r="A66" s="4"/>
    </row>
    <row r="67" ht="12.75">
      <c r="A67" s="11" t="s">
        <v>37</v>
      </c>
    </row>
    <row r="68" ht="12.75">
      <c r="A68" s="4"/>
    </row>
    <row r="69" ht="12.75">
      <c r="A69" s="4" t="s">
        <v>38</v>
      </c>
    </row>
    <row r="70" ht="12.75">
      <c r="A70" s="4"/>
    </row>
    <row r="71" ht="12.75">
      <c r="A71" s="4" t="s">
        <v>39</v>
      </c>
    </row>
    <row r="72" ht="12.75">
      <c r="A72" s="4"/>
    </row>
    <row r="73" ht="12.75">
      <c r="A73" s="4" t="s">
        <v>25</v>
      </c>
    </row>
    <row r="74" ht="12.75">
      <c r="A74" s="4" t="s">
        <v>40</v>
      </c>
    </row>
    <row r="75" ht="12.75">
      <c r="A75" s="4"/>
    </row>
    <row r="76" ht="12.75">
      <c r="A76" s="4" t="s">
        <v>41</v>
      </c>
    </row>
    <row r="77" spans="1:10" ht="12.75">
      <c r="A77" s="4"/>
      <c r="J77">
        <v>379</v>
      </c>
    </row>
    <row r="78" ht="12.75">
      <c r="A78" s="4" t="s">
        <v>42</v>
      </c>
    </row>
    <row r="79" ht="12.75">
      <c r="A79" s="4"/>
    </row>
    <row r="80" ht="12.75">
      <c r="A80" s="11" t="s">
        <v>43</v>
      </c>
    </row>
    <row r="81" ht="12.75">
      <c r="A81" s="4"/>
    </row>
    <row r="82" ht="12.75">
      <c r="A82" s="4" t="s">
        <v>44</v>
      </c>
    </row>
    <row r="83" ht="12.75">
      <c r="A83" s="4"/>
    </row>
    <row r="84" ht="12.75">
      <c r="A84" s="4" t="s">
        <v>45</v>
      </c>
    </row>
    <row r="85" ht="12.75">
      <c r="A85" s="4"/>
    </row>
    <row r="86" ht="12.75">
      <c r="A86" s="4" t="s">
        <v>46</v>
      </c>
    </row>
    <row r="87" ht="12.75">
      <c r="A87" s="4"/>
    </row>
    <row r="88" ht="12.75">
      <c r="A88" s="4"/>
    </row>
    <row r="89" ht="12.75">
      <c r="A89" s="11" t="s">
        <v>47</v>
      </c>
    </row>
    <row r="90" ht="12.75">
      <c r="A90" s="4"/>
    </row>
    <row r="91" ht="12.75">
      <c r="A91" s="4" t="s">
        <v>48</v>
      </c>
    </row>
    <row r="92" ht="12.75">
      <c r="A92" s="4"/>
    </row>
    <row r="93" ht="12.75">
      <c r="A93" s="11" t="s">
        <v>49</v>
      </c>
    </row>
    <row r="94" ht="12.75">
      <c r="A94" s="4"/>
    </row>
    <row r="95" ht="12.75">
      <c r="A95" s="4" t="s">
        <v>50</v>
      </c>
    </row>
    <row r="96" ht="12.75">
      <c r="A96" s="4" t="s">
        <v>51</v>
      </c>
    </row>
    <row r="97" ht="12.75">
      <c r="A97" s="4"/>
    </row>
    <row r="98" ht="12.75">
      <c r="A98" s="11" t="s">
        <v>52</v>
      </c>
    </row>
    <row r="99" ht="12.75">
      <c r="A99" s="4"/>
    </row>
    <row r="100" ht="12.75">
      <c r="A100" s="4" t="s">
        <v>53</v>
      </c>
    </row>
    <row r="101" ht="12.75">
      <c r="A101" s="4" t="s">
        <v>54</v>
      </c>
    </row>
    <row r="102" ht="12.75">
      <c r="A102" s="4"/>
    </row>
    <row r="103" ht="12.75">
      <c r="A103" s="11" t="s">
        <v>55</v>
      </c>
    </row>
    <row r="104" ht="12.75">
      <c r="A104" s="4"/>
    </row>
    <row r="105" ht="12.75">
      <c r="A105" s="4" t="s">
        <v>56</v>
      </c>
    </row>
    <row r="106" ht="12.75">
      <c r="A106" s="4"/>
    </row>
    <row r="107" ht="12.75">
      <c r="A107" s="5" t="s">
        <v>57</v>
      </c>
    </row>
    <row r="108" ht="12.75">
      <c r="A108" s="4"/>
    </row>
    <row r="109" ht="12.75">
      <c r="A109" s="4" t="s">
        <v>58</v>
      </c>
    </row>
    <row r="110" ht="12.75">
      <c r="A110" s="4" t="s">
        <v>59</v>
      </c>
    </row>
    <row r="111" ht="12.75">
      <c r="A111" s="4" t="s">
        <v>60</v>
      </c>
    </row>
    <row r="112" ht="12.75">
      <c r="A112" s="4" t="s">
        <v>61</v>
      </c>
    </row>
    <row r="113" ht="12.75">
      <c r="A113" s="4" t="s">
        <v>62</v>
      </c>
    </row>
    <row r="114" ht="12.75">
      <c r="A114" s="4" t="s">
        <v>63</v>
      </c>
    </row>
    <row r="115" ht="12.75">
      <c r="A115" s="4" t="s">
        <v>64</v>
      </c>
    </row>
    <row r="116" ht="12.75">
      <c r="A116" s="4" t="s">
        <v>65</v>
      </c>
    </row>
    <row r="117" ht="12.75">
      <c r="A117" s="4" t="s">
        <v>66</v>
      </c>
    </row>
    <row r="118" spans="1:8" ht="12.75">
      <c r="A118" s="4" t="s">
        <v>67</v>
      </c>
      <c r="H118" t="s">
        <v>68</v>
      </c>
    </row>
    <row r="119" ht="12.75">
      <c r="A119" s="4"/>
    </row>
    <row r="120" spans="1:11" ht="12.75">
      <c r="A120" s="4" t="s">
        <v>69</v>
      </c>
      <c r="K120" t="s">
        <v>70</v>
      </c>
    </row>
    <row r="121" ht="12.75">
      <c r="A121" s="4" t="s">
        <v>71</v>
      </c>
    </row>
    <row r="122" ht="12.75">
      <c r="A122" s="4" t="s">
        <v>72</v>
      </c>
    </row>
    <row r="123" ht="25.5" customHeight="1">
      <c r="A123" s="4" t="s">
        <v>73</v>
      </c>
    </row>
    <row r="124" ht="12.75">
      <c r="A124" s="4"/>
    </row>
    <row r="125" ht="12.75">
      <c r="A125" s="4" t="s">
        <v>74</v>
      </c>
    </row>
    <row r="126" ht="12.75">
      <c r="A126" s="4" t="s">
        <v>75</v>
      </c>
    </row>
    <row r="127" ht="12.75">
      <c r="A127" s="4"/>
    </row>
    <row r="128" spans="1:5" ht="12.75">
      <c r="A128" s="4" t="s">
        <v>76</v>
      </c>
      <c r="E128" t="s">
        <v>66</v>
      </c>
    </row>
    <row r="129" spans="1:3" ht="12.75">
      <c r="A129" s="4" t="s">
        <v>77</v>
      </c>
      <c r="B129" t="s">
        <v>66</v>
      </c>
      <c r="C129" t="s">
        <v>66</v>
      </c>
    </row>
    <row r="130" spans="1:4" ht="12.75">
      <c r="A130" s="4"/>
      <c r="D130" t="s">
        <v>66</v>
      </c>
    </row>
    <row r="131" spans="1:5" ht="12.75">
      <c r="A131" s="4" t="s">
        <v>78</v>
      </c>
      <c r="E131" t="s">
        <v>66</v>
      </c>
    </row>
    <row r="132" spans="1:5" ht="12.75">
      <c r="A132" s="4" t="s">
        <v>79</v>
      </c>
      <c r="C132" t="s">
        <v>66</v>
      </c>
      <c r="E132" t="s">
        <v>66</v>
      </c>
    </row>
    <row r="133" ht="12.75">
      <c r="A133" s="4"/>
    </row>
    <row r="134" ht="12.75">
      <c r="A134" s="4"/>
    </row>
    <row r="135" ht="12.75">
      <c r="A135" s="13" t="s">
        <v>80</v>
      </c>
    </row>
    <row r="136" ht="12.75">
      <c r="A136" s="4"/>
    </row>
    <row r="137" ht="12.75">
      <c r="A137" s="4" t="s">
        <v>81</v>
      </c>
    </row>
    <row r="138" ht="12.75">
      <c r="A138" s="4" t="s">
        <v>82</v>
      </c>
    </row>
    <row r="139" ht="12.75">
      <c r="A139" s="4" t="s">
        <v>83</v>
      </c>
    </row>
    <row r="140" ht="12.75">
      <c r="A140" s="4" t="s">
        <v>84</v>
      </c>
    </row>
    <row r="141" ht="12.75">
      <c r="A141" s="4" t="s">
        <v>85</v>
      </c>
    </row>
    <row r="142" ht="12.75">
      <c r="A142" s="4" t="s">
        <v>86</v>
      </c>
    </row>
    <row r="143" ht="12.75">
      <c r="A143" s="4" t="s">
        <v>87</v>
      </c>
    </row>
  </sheetData>
  <printOptions horizontalCentered="1"/>
  <pageMargins left="1" right="1" top="1" bottom="1" header="0.5" footer="0.5"/>
  <pageSetup orientation="portrait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B18" sqref="B18"/>
    </sheetView>
  </sheetViews>
  <sheetFormatPr defaultColWidth="9.140625" defaultRowHeight="12.75"/>
  <cols>
    <col min="1" max="1" width="22.7109375" style="0" customWidth="1"/>
    <col min="2" max="2" width="50.7109375" style="0" customWidth="1"/>
  </cols>
  <sheetData>
    <row r="1" spans="1:2" ht="13.5" thickBot="1">
      <c r="A1" s="15" t="s">
        <v>88</v>
      </c>
      <c r="B1" s="16" t="s">
        <v>66</v>
      </c>
    </row>
    <row r="2" spans="1:2" ht="13.5" thickBot="1">
      <c r="A2" s="15" t="s">
        <v>89</v>
      </c>
      <c r="B2" s="16" t="s">
        <v>66</v>
      </c>
    </row>
    <row r="3" spans="1:2" ht="13.5" thickBot="1">
      <c r="A3" s="15" t="s">
        <v>90</v>
      </c>
      <c r="B3" s="16" t="s">
        <v>66</v>
      </c>
    </row>
    <row r="4" spans="1:2" ht="13.5" thickBot="1">
      <c r="A4" s="15" t="s">
        <v>91</v>
      </c>
      <c r="B4" s="16" t="s">
        <v>66</v>
      </c>
    </row>
    <row r="5" spans="1:2" ht="13.5" thickBot="1">
      <c r="A5" s="15" t="s">
        <v>92</v>
      </c>
      <c r="B5" s="16" t="s">
        <v>66</v>
      </c>
    </row>
    <row r="6" spans="1:2" ht="13.5" thickBot="1">
      <c r="A6" s="15" t="s">
        <v>93</v>
      </c>
      <c r="B6" s="16" t="s">
        <v>66</v>
      </c>
    </row>
    <row r="7" spans="1:2" ht="13.5" thickBot="1">
      <c r="A7" s="15" t="s">
        <v>94</v>
      </c>
      <c r="B7" s="16" t="s">
        <v>66</v>
      </c>
    </row>
    <row r="8" spans="1:2" ht="13.5" thickBot="1">
      <c r="A8" s="15" t="s">
        <v>95</v>
      </c>
      <c r="B8" s="16" t="s">
        <v>66</v>
      </c>
    </row>
    <row r="9" spans="1:2" ht="13.5" thickBot="1">
      <c r="A9" s="15"/>
      <c r="B9" s="16"/>
    </row>
    <row r="10" spans="1:2" ht="13.5" thickBot="1">
      <c r="A10" s="15" t="s">
        <v>96</v>
      </c>
      <c r="B10" s="16" t="s">
        <v>66</v>
      </c>
    </row>
    <row r="11" spans="1:2" ht="13.5" thickBot="1">
      <c r="A11" s="15" t="s">
        <v>97</v>
      </c>
      <c r="B11" s="16" t="s">
        <v>66</v>
      </c>
    </row>
    <row r="12" spans="1:2" ht="13.5" thickBot="1">
      <c r="A12" s="17" t="s">
        <v>98</v>
      </c>
      <c r="B12" s="16" t="s">
        <v>66</v>
      </c>
    </row>
  </sheetData>
  <printOptions/>
  <pageMargins left="0.75" right="0.75" top="1" bottom="1" header="0.5" footer="0.5"/>
  <pageSetup fitToHeight="1" fitToWidth="1" horizontalDpi="300" verticalDpi="300" orientation="portrait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7"/>
  <sheetViews>
    <sheetView workbookViewId="0" topLeftCell="B1">
      <selection activeCell="D13" sqref="D13"/>
    </sheetView>
  </sheetViews>
  <sheetFormatPr defaultColWidth="9.140625" defaultRowHeight="12.75"/>
  <cols>
    <col min="1" max="1" width="28.7109375" style="31" customWidth="1"/>
    <col min="2" max="3" width="10.7109375" style="32" customWidth="1"/>
    <col min="4" max="4" width="10.7109375" style="33" customWidth="1"/>
    <col min="5" max="5" width="9.140625" style="32" customWidth="1"/>
    <col min="6" max="6" width="9.140625" style="34" customWidth="1"/>
    <col min="7" max="7" width="9.140625" style="52" customWidth="1"/>
    <col min="8" max="8" width="11.28125" style="52" customWidth="1"/>
    <col min="9" max="9" width="10.7109375" style="52" customWidth="1"/>
    <col min="10" max="11" width="8.7109375" style="52" customWidth="1"/>
    <col min="12" max="17" width="9.140625" style="53" customWidth="1"/>
    <col min="18" max="18" width="9.7109375" style="24" customWidth="1"/>
    <col min="19" max="16384" width="9.140625" style="24" customWidth="1"/>
  </cols>
  <sheetData>
    <row r="1" spans="1:9" ht="13.5" thickBot="1">
      <c r="A1" s="18" t="s">
        <v>99</v>
      </c>
      <c r="B1" s="19" t="s">
        <v>100</v>
      </c>
      <c r="C1" s="20"/>
      <c r="D1" s="21" t="s">
        <v>101</v>
      </c>
      <c r="E1" s="22"/>
      <c r="F1" s="22" t="s">
        <v>102</v>
      </c>
      <c r="G1" s="23"/>
      <c r="H1" s="23" t="s">
        <v>103</v>
      </c>
      <c r="I1" s="23" t="s">
        <v>104</v>
      </c>
    </row>
    <row r="2" spans="1:9" ht="13.5" thickBot="1">
      <c r="A2" s="25"/>
      <c r="B2" s="26" t="s">
        <v>105</v>
      </c>
      <c r="C2" s="26">
        <v>9.524</v>
      </c>
      <c r="D2" s="27" t="s">
        <v>105</v>
      </c>
      <c r="E2" s="26">
        <v>7.143</v>
      </c>
      <c r="F2" s="26" t="s">
        <v>106</v>
      </c>
      <c r="G2" s="28">
        <v>0.0483</v>
      </c>
      <c r="H2" s="29" t="s">
        <v>107</v>
      </c>
      <c r="I2" s="30" t="s">
        <v>108</v>
      </c>
    </row>
    <row r="3" spans="7:9" ht="13.5" thickBot="1">
      <c r="G3" s="35"/>
      <c r="H3" s="36"/>
      <c r="I3" s="36"/>
    </row>
    <row r="4" spans="1:9" ht="13.5" thickTop="1">
      <c r="A4" s="37" t="s">
        <v>109</v>
      </c>
      <c r="B4" s="38" t="s">
        <v>110</v>
      </c>
      <c r="C4" s="38" t="s">
        <v>111</v>
      </c>
      <c r="D4" s="39" t="s">
        <v>112</v>
      </c>
      <c r="E4" s="38" t="s">
        <v>113</v>
      </c>
      <c r="F4" s="38" t="s">
        <v>114</v>
      </c>
      <c r="G4" s="40" t="s">
        <v>115</v>
      </c>
      <c r="H4" s="40" t="s">
        <v>103</v>
      </c>
      <c r="I4" s="41" t="s">
        <v>104</v>
      </c>
    </row>
    <row r="5" spans="1:9" ht="12.75">
      <c r="A5" s="42"/>
      <c r="B5" s="43"/>
      <c r="C5" s="43"/>
      <c r="D5" s="44"/>
      <c r="E5" s="43"/>
      <c r="F5" s="43"/>
      <c r="G5" s="45"/>
      <c r="H5" s="45"/>
      <c r="I5" s="46"/>
    </row>
    <row r="6" spans="1:9" ht="12.75">
      <c r="A6" s="47" t="s">
        <v>116</v>
      </c>
      <c r="B6" s="48" t="s">
        <v>117</v>
      </c>
      <c r="C6" s="48"/>
      <c r="D6" s="49">
        <v>0.00247</v>
      </c>
      <c r="E6" s="48">
        <v>1.3</v>
      </c>
      <c r="F6" s="48">
        <v>0.01</v>
      </c>
      <c r="G6" s="49">
        <v>0.83</v>
      </c>
      <c r="H6" s="50" t="s">
        <v>118</v>
      </c>
      <c r="I6" s="51" t="s">
        <v>119</v>
      </c>
    </row>
    <row r="7" spans="1:9" ht="12.75">
      <c r="A7" s="47" t="s">
        <v>120</v>
      </c>
      <c r="B7" s="48" t="s">
        <v>117</v>
      </c>
      <c r="C7" s="48"/>
      <c r="D7" s="49">
        <v>0.00185</v>
      </c>
      <c r="E7" s="48">
        <v>11</v>
      </c>
      <c r="F7" s="48">
        <v>0.43</v>
      </c>
      <c r="G7" s="49">
        <v>1.5</v>
      </c>
      <c r="H7" s="50" t="s">
        <v>118</v>
      </c>
      <c r="I7" s="51" t="s">
        <v>119</v>
      </c>
    </row>
    <row r="8" spans="1:9" ht="12.75">
      <c r="A8" s="47" t="s">
        <v>121</v>
      </c>
      <c r="B8" s="48" t="s">
        <v>117</v>
      </c>
      <c r="C8" s="48"/>
      <c r="D8" s="49">
        <v>0.00185</v>
      </c>
      <c r="E8" s="48">
        <v>12</v>
      </c>
      <c r="F8" s="48">
        <v>0.72</v>
      </c>
      <c r="G8" s="49">
        <v>1.6</v>
      </c>
      <c r="H8" s="50" t="s">
        <v>118</v>
      </c>
      <c r="I8" s="51" t="s">
        <v>119</v>
      </c>
    </row>
    <row r="9" spans="1:9" ht="12.75">
      <c r="A9" s="47" t="s">
        <v>122</v>
      </c>
      <c r="B9" s="48" t="s">
        <v>117</v>
      </c>
      <c r="C9" s="48"/>
      <c r="D9" s="49">
        <v>0.00185</v>
      </c>
      <c r="E9" s="48">
        <v>10</v>
      </c>
      <c r="F9" s="48">
        <v>0.14</v>
      </c>
      <c r="G9" s="49">
        <v>8.6</v>
      </c>
      <c r="H9" s="50" t="s">
        <v>118</v>
      </c>
      <c r="I9" s="51" t="s">
        <v>119</v>
      </c>
    </row>
    <row r="10" spans="1:9" ht="12.75">
      <c r="A10" s="47"/>
      <c r="B10" s="48"/>
      <c r="C10" s="48"/>
      <c r="D10" s="49"/>
      <c r="E10" s="48"/>
      <c r="F10" s="49" t="s">
        <v>66</v>
      </c>
      <c r="G10" s="49"/>
      <c r="H10" s="50"/>
      <c r="I10" s="51"/>
    </row>
    <row r="11" spans="1:9" ht="12.75">
      <c r="A11" s="47" t="s">
        <v>123</v>
      </c>
      <c r="B11" s="48" t="s">
        <v>117</v>
      </c>
      <c r="C11" s="48">
        <v>1</v>
      </c>
      <c r="D11" s="49">
        <v>0.931</v>
      </c>
      <c r="E11" s="48">
        <v>14</v>
      </c>
      <c r="F11" s="49">
        <v>1.12</v>
      </c>
      <c r="G11" s="49">
        <v>3.03</v>
      </c>
      <c r="H11" s="50" t="s">
        <v>124</v>
      </c>
      <c r="I11" s="51" t="s">
        <v>119</v>
      </c>
    </row>
    <row r="12" spans="1:9" ht="12.75">
      <c r="A12" s="47" t="s">
        <v>125</v>
      </c>
      <c r="B12" s="48" t="s">
        <v>117</v>
      </c>
      <c r="C12" s="48">
        <v>0.24</v>
      </c>
      <c r="D12" s="49">
        <v>1.49</v>
      </c>
      <c r="E12" s="48">
        <v>11</v>
      </c>
      <c r="F12" s="49">
        <v>0.33</v>
      </c>
      <c r="G12" s="49">
        <v>2.4</v>
      </c>
      <c r="H12" s="50" t="s">
        <v>126</v>
      </c>
      <c r="I12" s="51" t="s">
        <v>119</v>
      </c>
    </row>
    <row r="13" spans="1:9" ht="12.75">
      <c r="A13" s="47"/>
      <c r="B13" s="48"/>
      <c r="C13" s="48"/>
      <c r="D13" s="49"/>
      <c r="E13" s="48"/>
      <c r="F13" s="49"/>
      <c r="G13" s="49"/>
      <c r="H13" s="50"/>
      <c r="I13" s="51"/>
    </row>
    <row r="14" spans="1:9" ht="12.75">
      <c r="A14" s="47" t="s">
        <v>127</v>
      </c>
      <c r="B14" s="48" t="s">
        <v>128</v>
      </c>
      <c r="C14" s="48">
        <v>5</v>
      </c>
      <c r="D14" s="49">
        <v>0.6</v>
      </c>
      <c r="E14" s="48">
        <v>140</v>
      </c>
      <c r="F14" s="49">
        <v>2.8</v>
      </c>
      <c r="G14" s="49">
        <v>35</v>
      </c>
      <c r="H14" s="50" t="s">
        <v>129</v>
      </c>
      <c r="I14" s="51" t="s">
        <v>119</v>
      </c>
    </row>
    <row r="15" spans="1:9" ht="12.75">
      <c r="A15" s="47" t="s">
        <v>130</v>
      </c>
      <c r="B15" s="48" t="s">
        <v>128</v>
      </c>
      <c r="C15" s="48"/>
      <c r="D15" s="49">
        <v>0.57</v>
      </c>
      <c r="E15" s="48">
        <v>71.4</v>
      </c>
      <c r="F15" s="49">
        <v>60.3</v>
      </c>
      <c r="G15" s="49">
        <v>388.5</v>
      </c>
      <c r="H15" s="50" t="s">
        <v>131</v>
      </c>
      <c r="I15" s="51" t="s">
        <v>132</v>
      </c>
    </row>
    <row r="16" spans="1:9" ht="12.75">
      <c r="A16" s="47" t="s">
        <v>133</v>
      </c>
      <c r="B16" s="48" t="s">
        <v>134</v>
      </c>
      <c r="C16" s="48">
        <v>0.42</v>
      </c>
      <c r="D16" s="49">
        <v>6.6</v>
      </c>
      <c r="E16" s="48">
        <v>2.3</v>
      </c>
      <c r="F16" s="49">
        <v>0.01</v>
      </c>
      <c r="G16" s="49">
        <v>0.21</v>
      </c>
      <c r="H16" s="50" t="s">
        <v>135</v>
      </c>
      <c r="I16" s="51" t="s">
        <v>119</v>
      </c>
    </row>
    <row r="17" spans="1:9" ht="12.75">
      <c r="A17" s="47" t="s">
        <v>136</v>
      </c>
      <c r="B17" s="48" t="s">
        <v>134</v>
      </c>
      <c r="C17" s="48"/>
      <c r="D17" s="49"/>
      <c r="E17" s="48"/>
      <c r="F17" s="49">
        <v>0.03</v>
      </c>
      <c r="G17" s="49"/>
      <c r="H17" s="50" t="s">
        <v>137</v>
      </c>
      <c r="I17" s="51" t="s">
        <v>138</v>
      </c>
    </row>
    <row r="18" spans="1:9" ht="12.75">
      <c r="A18" s="47" t="s">
        <v>139</v>
      </c>
      <c r="B18" s="48" t="s">
        <v>140</v>
      </c>
      <c r="C18" s="48"/>
      <c r="D18" s="49"/>
      <c r="E18" s="48"/>
      <c r="F18" s="49">
        <v>2.5E-05</v>
      </c>
      <c r="G18" s="49"/>
      <c r="H18" s="50" t="s">
        <v>141</v>
      </c>
      <c r="I18" s="51" t="s">
        <v>142</v>
      </c>
    </row>
    <row r="19" spans="1:9" ht="12.75">
      <c r="A19" s="47" t="s">
        <v>52</v>
      </c>
      <c r="B19" s="48" t="s">
        <v>128</v>
      </c>
      <c r="C19" s="48"/>
      <c r="D19" s="49"/>
      <c r="E19" s="48"/>
      <c r="F19" s="49">
        <v>6.6</v>
      </c>
      <c r="G19" s="49"/>
      <c r="H19" s="50" t="s">
        <v>143</v>
      </c>
      <c r="I19" s="54">
        <v>1991</v>
      </c>
    </row>
    <row r="20" spans="1:9" ht="13.5" thickBot="1">
      <c r="A20" s="55" t="s">
        <v>55</v>
      </c>
      <c r="B20" s="56" t="s">
        <v>144</v>
      </c>
      <c r="C20" s="56"/>
      <c r="D20" s="57"/>
      <c r="E20" s="56"/>
      <c r="F20" s="57">
        <v>0.0034</v>
      </c>
      <c r="G20" s="57"/>
      <c r="H20" s="58"/>
      <c r="I20" s="59"/>
    </row>
    <row r="21" spans="4:9" ht="13.5" thickTop="1">
      <c r="D21" s="35"/>
      <c r="F21" s="60"/>
      <c r="H21" s="36"/>
      <c r="I21" s="36"/>
    </row>
    <row r="22" spans="1:17" ht="12.75">
      <c r="A22" s="61"/>
      <c r="B22" s="34"/>
      <c r="C22" s="34"/>
      <c r="D22" s="62"/>
      <c r="E22" s="34"/>
      <c r="G22" s="61"/>
      <c r="H22" s="61"/>
      <c r="I22" s="61"/>
      <c r="J22" s="61"/>
      <c r="K22" s="61"/>
      <c r="L22" s="63"/>
      <c r="M22" s="63"/>
      <c r="N22" s="63"/>
      <c r="O22" s="63"/>
      <c r="P22" s="63"/>
      <c r="Q22" s="63"/>
    </row>
    <row r="23" spans="1:17" ht="12.75">
      <c r="A23" s="61"/>
      <c r="B23" s="34"/>
      <c r="C23" s="34"/>
      <c r="D23" s="62"/>
      <c r="E23" s="34"/>
      <c r="G23" s="61"/>
      <c r="H23" s="61"/>
      <c r="I23" s="61"/>
      <c r="J23" s="61"/>
      <c r="K23" s="61"/>
      <c r="L23" s="63"/>
      <c r="M23" s="63"/>
      <c r="N23" s="63"/>
      <c r="O23" s="63"/>
      <c r="P23" s="63"/>
      <c r="Q23" s="63"/>
    </row>
    <row r="24" spans="1:17" ht="12.75">
      <c r="A24" s="61"/>
      <c r="B24" s="34"/>
      <c r="C24" s="34"/>
      <c r="D24" s="62"/>
      <c r="E24" s="34"/>
      <c r="G24" s="61"/>
      <c r="H24" s="61"/>
      <c r="I24" s="61"/>
      <c r="J24" s="61"/>
      <c r="K24" s="61"/>
      <c r="L24" s="63"/>
      <c r="M24" s="63"/>
      <c r="N24" s="63"/>
      <c r="O24" s="63"/>
      <c r="P24" s="63"/>
      <c r="Q24" s="63"/>
    </row>
    <row r="25" spans="1:1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7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64"/>
    </row>
    <row r="30" spans="1:1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64"/>
    </row>
    <row r="31" spans="1:17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64"/>
    </row>
    <row r="32" spans="1:17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65"/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61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61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61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61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61"/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61"/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61"/>
    </row>
    <row r="40" spans="1:1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61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61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61"/>
    </row>
    <row r="43" spans="1:1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61"/>
    </row>
    <row r="44" spans="1:1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61"/>
    </row>
    <row r="45" spans="1:1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61"/>
    </row>
    <row r="46" spans="1:1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61"/>
    </row>
    <row r="47" spans="1:1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61"/>
    </row>
    <row r="48" spans="1:1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61"/>
    </row>
    <row r="49" spans="1:1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66"/>
    </row>
    <row r="50" spans="1:1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66"/>
    </row>
    <row r="51" spans="1:1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66"/>
    </row>
    <row r="52" spans="1:1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66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61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61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61"/>
    </row>
    <row r="56" spans="1:1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61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61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61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24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24"/>
    </row>
    <row r="61" spans="1:17" ht="24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24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24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24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24"/>
    </row>
    <row r="65" spans="1:17" ht="25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24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24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24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24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24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24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24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24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24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2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24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24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24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24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24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24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24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24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24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4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4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4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4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4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4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4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4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24"/>
      <c r="R93" s="67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2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24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24"/>
      <c r="R96" s="67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66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61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61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61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6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61"/>
    </row>
    <row r="103" spans="1:17" ht="24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61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61"/>
    </row>
    <row r="105" spans="17:18" ht="12.75">
      <c r="Q105" s="61"/>
      <c r="R105" s="68"/>
    </row>
    <row r="106" spans="17:18" ht="12.75">
      <c r="Q106" s="66"/>
      <c r="R106" s="69"/>
    </row>
    <row r="107" spans="17:18" ht="12.75">
      <c r="Q107" s="70"/>
      <c r="R107" s="69"/>
    </row>
    <row r="108" spans="17:18" ht="12.75">
      <c r="Q108" s="66"/>
      <c r="R108" s="71"/>
    </row>
    <row r="109" ht="12.75">
      <c r="Q109" s="61"/>
    </row>
    <row r="110" ht="25.5" customHeight="1">
      <c r="Q110" s="72"/>
    </row>
    <row r="111" ht="12.75">
      <c r="Q111" s="63"/>
    </row>
    <row r="112" ht="12.75">
      <c r="Q112" s="63"/>
    </row>
    <row r="119" ht="12.75">
      <c r="Q119" s="64"/>
    </row>
    <row r="120" ht="12.75">
      <c r="Q120" s="64"/>
    </row>
    <row r="121" ht="12.75">
      <c r="Q121" s="64"/>
    </row>
    <row r="122" ht="12.75">
      <c r="Q122" s="65"/>
    </row>
    <row r="123" ht="12.75">
      <c r="Q123" s="61"/>
    </row>
    <row r="124" ht="12.75">
      <c r="Q124" s="61"/>
    </row>
    <row r="125" ht="12.75">
      <c r="Q125" s="61"/>
    </row>
    <row r="126" ht="12.75">
      <c r="Q126" s="61"/>
    </row>
    <row r="127" ht="12.75">
      <c r="Q127" s="61"/>
    </row>
    <row r="128" ht="12.75">
      <c r="Q128" s="61"/>
    </row>
    <row r="129" ht="12.75">
      <c r="Q129" s="61"/>
    </row>
    <row r="130" ht="12.75">
      <c r="Q130" s="61"/>
    </row>
    <row r="131" ht="12.75">
      <c r="Q131" s="61"/>
    </row>
    <row r="132" ht="12.75">
      <c r="Q132" s="61"/>
    </row>
    <row r="133" ht="12.75">
      <c r="Q133" s="61"/>
    </row>
    <row r="134" ht="12.75">
      <c r="Q134" s="61"/>
    </row>
    <row r="135" ht="12.75">
      <c r="Q135" s="61"/>
    </row>
    <row r="136" ht="12.75">
      <c r="Q136" s="61"/>
    </row>
    <row r="137" ht="12.75">
      <c r="Q137" s="61"/>
    </row>
    <row r="138" spans="17:18" ht="12.75">
      <c r="Q138" s="61"/>
      <c r="R138" s="67"/>
    </row>
    <row r="139" ht="12.75">
      <c r="Q139" s="66"/>
    </row>
    <row r="140" ht="12.75">
      <c r="Q140" s="66"/>
    </row>
    <row r="141" spans="17:18" ht="12.75">
      <c r="Q141" s="66"/>
      <c r="R141" s="67"/>
    </row>
    <row r="142" ht="12.75">
      <c r="Q142" s="66"/>
    </row>
    <row r="143" ht="12.75">
      <c r="Q143" s="61"/>
    </row>
    <row r="144" ht="12.75">
      <c r="Q144" s="61"/>
    </row>
    <row r="145" ht="12.75">
      <c r="Q145" s="61"/>
    </row>
    <row r="146" ht="12.75">
      <c r="Q146" s="61"/>
    </row>
    <row r="147" ht="12.75">
      <c r="Q147" s="61"/>
    </row>
    <row r="148" ht="12.75">
      <c r="Q148" s="61"/>
    </row>
    <row r="149" ht="12.75">
      <c r="Q149" s="61"/>
    </row>
    <row r="150" ht="12.75">
      <c r="Q150" s="61"/>
    </row>
    <row r="151" ht="12.75">
      <c r="Q151" s="66"/>
    </row>
    <row r="152" ht="12.75">
      <c r="Q152" s="70"/>
    </row>
    <row r="153" ht="12.75">
      <c r="Q153" s="66"/>
    </row>
    <row r="154" ht="12.75">
      <c r="Q154" s="61"/>
    </row>
    <row r="155" ht="25.5" customHeight="1">
      <c r="Q155" s="72"/>
    </row>
    <row r="156" ht="12.75">
      <c r="Q156" s="63"/>
    </row>
    <row r="157" ht="12.75">
      <c r="Q157" s="63"/>
    </row>
  </sheetData>
  <printOptions horizontalCentered="1"/>
  <pageMargins left="0.25" right="0.25" top="0.77" bottom="0.5" header="0.5" footer="0.5"/>
  <pageSetup fitToHeight="1" fitToWidth="1" horizontalDpi="300" verticalDpi="300" orientation="landscape"/>
  <headerFooter alignWithMargins="0">
    <oddHeader>&amp;C&amp;"Helvetica"&amp;BAIR EMISSION CALCULATIONS</oddHeader>
    <oddFooter>&amp;L&amp;B&amp;F&amp;CPage &amp;P&amp;R&amp;T.&amp;D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G177"/>
  <sheetViews>
    <sheetView workbookViewId="0" topLeftCell="A16">
      <selection activeCell="B41" sqref="B41"/>
    </sheetView>
  </sheetViews>
  <sheetFormatPr defaultColWidth="9.140625" defaultRowHeight="12.75" customHeight="1"/>
  <cols>
    <col min="1" max="1" width="16.7109375" style="31" customWidth="1"/>
    <col min="2" max="2" width="28.7109375" style="31" customWidth="1"/>
    <col min="3" max="4" width="10.7109375" style="32" customWidth="1"/>
    <col min="5" max="5" width="10.7109375" style="33" customWidth="1"/>
    <col min="6" max="6" width="9.140625" style="32" customWidth="1"/>
    <col min="7" max="7" width="9.140625" style="34" customWidth="1"/>
    <col min="8" max="12" width="10.7109375" style="52" customWidth="1"/>
    <col min="13" max="17" width="10.7109375" style="53" customWidth="1"/>
    <col min="18" max="18" width="9.140625" style="53" customWidth="1"/>
    <col min="19" max="19" width="9.7109375" style="24" customWidth="1"/>
    <col min="20" max="16384" width="9.140625" style="24" customWidth="1"/>
  </cols>
  <sheetData>
    <row r="1" spans="1:18" s="83" customFormat="1" ht="12.75" customHeight="1" thickBot="1">
      <c r="A1" s="73" t="s">
        <v>88</v>
      </c>
      <c r="B1" s="73" t="s">
        <v>89</v>
      </c>
      <c r="C1" s="73" t="s">
        <v>90</v>
      </c>
      <c r="D1" s="73" t="s">
        <v>91</v>
      </c>
      <c r="E1" s="74" t="s">
        <v>92</v>
      </c>
      <c r="F1" s="73" t="s">
        <v>93</v>
      </c>
      <c r="G1" s="75" t="s">
        <v>145</v>
      </c>
      <c r="H1" s="76" t="s">
        <v>146</v>
      </c>
      <c r="I1" s="77" t="s">
        <v>147</v>
      </c>
      <c r="J1" s="78" t="s">
        <v>66</v>
      </c>
      <c r="K1" s="78" t="s">
        <v>148</v>
      </c>
      <c r="L1" s="79" t="s">
        <v>98</v>
      </c>
      <c r="M1" s="80"/>
      <c r="N1" s="80"/>
      <c r="O1" s="80"/>
      <c r="P1" s="80"/>
      <c r="Q1" s="81"/>
      <c r="R1" s="82"/>
    </row>
    <row r="2" spans="1:18" s="91" customFormat="1" ht="12.75" customHeight="1" thickBot="1">
      <c r="A2" s="84" t="str">
        <f>TITLE!$B$1</f>
        <v> </v>
      </c>
      <c r="B2" s="84" t="str">
        <f>TITLE!$B$2</f>
        <v> </v>
      </c>
      <c r="C2" s="85" t="str">
        <f>TITLE!$B$3</f>
        <v> </v>
      </c>
      <c r="D2" s="84" t="str">
        <f>TITLE!$B$4</f>
        <v> </v>
      </c>
      <c r="E2" s="85" t="str">
        <f>TITLE!$B$5</f>
        <v> </v>
      </c>
      <c r="F2" s="84" t="str">
        <f>TITLE!$B$6</f>
        <v> </v>
      </c>
      <c r="G2" s="84" t="str">
        <f>TITLE!$B$7</f>
        <v> </v>
      </c>
      <c r="H2" s="84" t="str">
        <f>TITLE!$B$8</f>
        <v> </v>
      </c>
      <c r="I2" s="86" t="str">
        <f>TITLE!$B$10</f>
        <v> </v>
      </c>
      <c r="J2" s="87"/>
      <c r="K2" s="84" t="str">
        <f>TITLE!$B$11</f>
        <v> </v>
      </c>
      <c r="L2" s="86" t="str">
        <f>TITLE!$B$12</f>
        <v> </v>
      </c>
      <c r="M2" s="88"/>
      <c r="N2" s="88"/>
      <c r="O2" s="88"/>
      <c r="P2" s="88"/>
      <c r="Q2" s="89"/>
      <c r="R2" s="90"/>
    </row>
    <row r="3" spans="1:24" s="68" customFormat="1" ht="12.75" customHeight="1" thickTop="1">
      <c r="A3" s="92" t="s">
        <v>149</v>
      </c>
      <c r="B3" s="93" t="s">
        <v>150</v>
      </c>
      <c r="C3" s="93" t="s">
        <v>66</v>
      </c>
      <c r="D3" s="93" t="s">
        <v>151</v>
      </c>
      <c r="E3" s="94" t="s">
        <v>152</v>
      </c>
      <c r="F3" s="95" t="s">
        <v>153</v>
      </c>
      <c r="G3" s="96"/>
      <c r="H3" s="97"/>
      <c r="I3" s="97"/>
      <c r="J3" s="97" t="s">
        <v>154</v>
      </c>
      <c r="K3" s="97"/>
      <c r="L3" s="98"/>
      <c r="M3" s="99"/>
      <c r="N3" s="99"/>
      <c r="O3" s="97" t="s">
        <v>155</v>
      </c>
      <c r="P3" s="99"/>
      <c r="Q3" s="100"/>
      <c r="R3" s="101"/>
      <c r="S3" s="24"/>
      <c r="T3" s="24"/>
      <c r="U3" s="24"/>
      <c r="V3" s="24"/>
      <c r="W3" s="24"/>
      <c r="X3" s="24"/>
    </row>
    <row r="4" spans="1:111" s="111" customFormat="1" ht="12.75" customHeight="1">
      <c r="A4" s="102"/>
      <c r="B4" s="103" t="s">
        <v>156</v>
      </c>
      <c r="C4" s="103" t="s">
        <v>157</v>
      </c>
      <c r="D4" s="103" t="s">
        <v>158</v>
      </c>
      <c r="E4" s="104" t="s">
        <v>159</v>
      </c>
      <c r="F4" s="105"/>
      <c r="G4" s="106"/>
      <c r="H4" s="107"/>
      <c r="I4" s="107"/>
      <c r="J4" s="107"/>
      <c r="K4" s="107"/>
      <c r="L4" s="108"/>
      <c r="M4" s="109"/>
      <c r="N4" s="109"/>
      <c r="O4" s="107"/>
      <c r="P4" s="109"/>
      <c r="Q4" s="110"/>
      <c r="R4" s="64"/>
      <c r="S4" s="24"/>
      <c r="T4" s="24"/>
      <c r="U4" s="24"/>
      <c r="V4" s="24"/>
      <c r="W4" s="24"/>
      <c r="X4" s="24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</row>
    <row r="5" spans="1:111" s="122" customFormat="1" ht="12.75" customHeight="1">
      <c r="A5" s="112"/>
      <c r="B5" s="113" t="s">
        <v>160</v>
      </c>
      <c r="C5" s="114" t="s">
        <v>157</v>
      </c>
      <c r="D5" s="114" t="s">
        <v>161</v>
      </c>
      <c r="E5" s="115" t="s">
        <v>162</v>
      </c>
      <c r="F5" s="116"/>
      <c r="G5" s="117"/>
      <c r="H5" s="118"/>
      <c r="I5" s="118"/>
      <c r="J5" s="118"/>
      <c r="K5" s="118"/>
      <c r="L5" s="119"/>
      <c r="M5" s="120"/>
      <c r="N5" s="120"/>
      <c r="O5" s="118"/>
      <c r="P5" s="120"/>
      <c r="Q5" s="121"/>
      <c r="R5" s="101"/>
      <c r="S5" s="24"/>
      <c r="T5" s="24"/>
      <c r="U5" s="24"/>
      <c r="V5" s="24"/>
      <c r="W5" s="24"/>
      <c r="X5" s="24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</row>
    <row r="6" spans="1:24" s="134" customFormat="1" ht="12.75" customHeight="1" thickBot="1">
      <c r="A6" s="123"/>
      <c r="B6" s="124" t="s">
        <v>163</v>
      </c>
      <c r="C6" s="125" t="s">
        <v>164</v>
      </c>
      <c r="D6" s="126" t="s">
        <v>161</v>
      </c>
      <c r="E6" s="127" t="s">
        <v>162</v>
      </c>
      <c r="F6" s="128" t="s">
        <v>165</v>
      </c>
      <c r="G6" s="129" t="s">
        <v>166</v>
      </c>
      <c r="H6" s="127" t="s">
        <v>111</v>
      </c>
      <c r="I6" s="127" t="s">
        <v>112</v>
      </c>
      <c r="J6" s="127" t="s">
        <v>113</v>
      </c>
      <c r="K6" s="127" t="s">
        <v>114</v>
      </c>
      <c r="L6" s="130" t="s">
        <v>115</v>
      </c>
      <c r="M6" s="131" t="s">
        <v>111</v>
      </c>
      <c r="N6" s="131" t="s">
        <v>112</v>
      </c>
      <c r="O6" s="131" t="s">
        <v>113</v>
      </c>
      <c r="P6" s="131" t="s">
        <v>114</v>
      </c>
      <c r="Q6" s="132" t="s">
        <v>115</v>
      </c>
      <c r="R6" s="133"/>
      <c r="S6" s="24"/>
      <c r="T6" s="24"/>
      <c r="U6" s="24"/>
      <c r="V6" s="24"/>
      <c r="W6" s="24"/>
      <c r="X6" s="24"/>
    </row>
    <row r="7" spans="1:18" ht="12.75" customHeight="1" thickTop="1">
      <c r="A7" s="135" t="s">
        <v>167</v>
      </c>
      <c r="B7" s="136" t="s">
        <v>168</v>
      </c>
      <c r="C7" s="137">
        <v>0</v>
      </c>
      <c r="D7" s="138">
        <f>FACTORS!$G$2*C7</f>
        <v>0</v>
      </c>
      <c r="E7" s="139">
        <f>D7*24</f>
        <v>0</v>
      </c>
      <c r="F7" s="140">
        <v>0</v>
      </c>
      <c r="G7" s="141">
        <v>0</v>
      </c>
      <c r="H7" s="142">
        <f>FACTORS!$C$12*C7/454</f>
        <v>0</v>
      </c>
      <c r="I7" s="143">
        <f>FACTORS!$D$12*C7/454</f>
        <v>0</v>
      </c>
      <c r="J7" s="143">
        <f>FACTORS!$E$12*C7/454</f>
        <v>0</v>
      </c>
      <c r="K7" s="143">
        <f>FACTORS!$F$12*C7/454</f>
        <v>0</v>
      </c>
      <c r="L7" s="144">
        <f>FACTORS!$G$12*C7/454</f>
        <v>0</v>
      </c>
      <c r="M7" s="145">
        <f>IF(H7=0,0,H7*(E7/(D7*24))*F7*G7/2000)</f>
        <v>0</v>
      </c>
      <c r="N7" s="146">
        <f>IF(I7=0,0,I7*(E7/(D7*24))*G7*F7/2000)</f>
        <v>0</v>
      </c>
      <c r="O7" s="146">
        <f>IF(J7=0,0,J7*(E7/(D7*24))*G7*F7/2000)</f>
        <v>0</v>
      </c>
      <c r="P7" s="146">
        <f>IF(K7=0,0,K7*(E7/(D7*24))*G7*F7/2000)</f>
        <v>0</v>
      </c>
      <c r="Q7" s="147">
        <f>IF(L7=0,0,L7*(E7/(D7*24))*G7*F7/2000)</f>
        <v>0</v>
      </c>
      <c r="R7" s="148"/>
    </row>
    <row r="8" spans="1:18" ht="12.75" customHeight="1">
      <c r="A8" s="135"/>
      <c r="B8" s="136" t="s">
        <v>168</v>
      </c>
      <c r="C8" s="137">
        <v>0</v>
      </c>
      <c r="D8" s="43">
        <f>FACTORS!$G$2*C8</f>
        <v>0</v>
      </c>
      <c r="E8" s="139">
        <f>D8*24</f>
        <v>0</v>
      </c>
      <c r="F8" s="140">
        <v>0</v>
      </c>
      <c r="G8" s="141">
        <v>0</v>
      </c>
      <c r="H8" s="139">
        <f>FACTORS!$C$12*C8/454</f>
        <v>0</v>
      </c>
      <c r="I8" s="149">
        <f>FACTORS!$D$12*C8/454</f>
        <v>0</v>
      </c>
      <c r="J8" s="149">
        <f>FACTORS!$E$12*C8/454</f>
        <v>0</v>
      </c>
      <c r="K8" s="149">
        <f>FACTORS!$F$12*C8/454</f>
        <v>0</v>
      </c>
      <c r="L8" s="150">
        <f>FACTORS!$G$12*C8/454</f>
        <v>0</v>
      </c>
      <c r="M8" s="145">
        <f>IF(H8=0,0,H8*(E8/(D8*24))*F8*G8/2000)</f>
        <v>0</v>
      </c>
      <c r="N8" s="146">
        <f>IF(I8=0,0,I8*(E8/(D8*24))*G8*F8/2000)</f>
        <v>0</v>
      </c>
      <c r="O8" s="146">
        <f>IF(J8=0,0,J8*(E8/(D8*24))*G8*F8/2000)</f>
        <v>0</v>
      </c>
      <c r="P8" s="146">
        <f>IF(K8=0,0,K8*(E8/(D8*24))*G8*F8/2000)</f>
        <v>0</v>
      </c>
      <c r="Q8" s="147">
        <f>IF(L8=0,0,L8*(E8/(D8*24))*G8*F8/2000)</f>
        <v>0</v>
      </c>
      <c r="R8" s="148"/>
    </row>
    <row r="9" spans="1:18" ht="12.75" customHeight="1">
      <c r="A9" s="135"/>
      <c r="B9" s="136" t="s">
        <v>168</v>
      </c>
      <c r="C9" s="137">
        <v>0</v>
      </c>
      <c r="D9" s="43">
        <f>FACTORS!$G$2*C9</f>
        <v>0</v>
      </c>
      <c r="E9" s="139">
        <f>D9*24</f>
        <v>0</v>
      </c>
      <c r="F9" s="140">
        <v>0</v>
      </c>
      <c r="G9" s="141">
        <v>0</v>
      </c>
      <c r="H9" s="139">
        <f>FACTORS!$C$12*C9/454</f>
        <v>0</v>
      </c>
      <c r="I9" s="149">
        <f>FACTORS!$D$12*C9/454</f>
        <v>0</v>
      </c>
      <c r="J9" s="149">
        <f>FACTORS!$E$12*C9/454</f>
        <v>0</v>
      </c>
      <c r="K9" s="149">
        <f>FACTORS!$F$12*C9/454</f>
        <v>0</v>
      </c>
      <c r="L9" s="150">
        <f>FACTORS!$G$12*C9/454</f>
        <v>0</v>
      </c>
      <c r="M9" s="145">
        <f>IF(H9=0,0,H9*(E9/(D9*24))*F9*G9/2000)</f>
        <v>0</v>
      </c>
      <c r="N9" s="146">
        <f>IF(I9=0,0,I9*(E9/(D9*24))*G9*F9/2000)</f>
        <v>0</v>
      </c>
      <c r="O9" s="146">
        <f>IF(J9=0,0,J9*(E9/(D9*24))*G9*F9/2000)</f>
        <v>0</v>
      </c>
      <c r="P9" s="146">
        <f>IF(K9=0,0,K9*(E9/(D9*24))*G9*F9/2000)</f>
        <v>0</v>
      </c>
      <c r="Q9" s="147">
        <f>IF(L9=0,0,L9*(E9/(D9*24))*G9*F9/2000)</f>
        <v>0</v>
      </c>
      <c r="R9" s="148"/>
    </row>
    <row r="10" spans="1:18" ht="12.75" customHeight="1">
      <c r="A10" s="135"/>
      <c r="B10" s="136" t="s">
        <v>169</v>
      </c>
      <c r="C10" s="137">
        <v>0</v>
      </c>
      <c r="D10" s="43">
        <f>FACTORS!$G$2*C10</f>
        <v>0</v>
      </c>
      <c r="E10" s="139">
        <f>D10*24</f>
        <v>0</v>
      </c>
      <c r="F10" s="140">
        <v>0</v>
      </c>
      <c r="G10" s="141">
        <v>0</v>
      </c>
      <c r="H10" s="139">
        <f>FACTORS!$C$11*C10/454</f>
        <v>0</v>
      </c>
      <c r="I10" s="149">
        <f>FACTORS!$D$11*C10/454</f>
        <v>0</v>
      </c>
      <c r="J10" s="149">
        <f>FACTORS!$E$11*C10/454</f>
        <v>0</v>
      </c>
      <c r="K10" s="149">
        <f>FACTORS!$F$11*C10/454</f>
        <v>0</v>
      </c>
      <c r="L10" s="150">
        <f>FACTORS!$G$11*C10/454</f>
        <v>0</v>
      </c>
      <c r="M10" s="145">
        <f>IF(H10=0,0,H10*(E10/(D10*24))*F10*G10/2000)</f>
        <v>0</v>
      </c>
      <c r="N10" s="146">
        <f>IF(I10=0,0,I10*(E10/(D10*24))*G10*F10/2000)</f>
        <v>0</v>
      </c>
      <c r="O10" s="146">
        <f>IF(J10=0,0,J10*(E10/(D10*24))*G10*F10/2000)</f>
        <v>0</v>
      </c>
      <c r="P10" s="146">
        <f>IF(K10=0,0,K10*(E10/(D10*24))*G10*F10/2000)</f>
        <v>0</v>
      </c>
      <c r="Q10" s="147">
        <f>IF(L10=0,0,L10*(E10/(D10*24))*G10*F10/2000)</f>
        <v>0</v>
      </c>
      <c r="R10" s="148"/>
    </row>
    <row r="11" spans="1:18" ht="12.75" customHeight="1">
      <c r="A11" s="135"/>
      <c r="B11" s="136" t="s">
        <v>170</v>
      </c>
      <c r="C11" s="137">
        <v>0</v>
      </c>
      <c r="D11" s="43">
        <f>FACTORS!$G$2*C11</f>
        <v>0</v>
      </c>
      <c r="E11" s="139">
        <f>D11*24</f>
        <v>0</v>
      </c>
      <c r="F11" s="140">
        <v>0</v>
      </c>
      <c r="G11" s="141">
        <v>0</v>
      </c>
      <c r="H11" s="139">
        <f>FACTORS!$C$12*C11/454</f>
        <v>0</v>
      </c>
      <c r="I11" s="149">
        <f>FACTORS!$D$12*C11/454</f>
        <v>0</v>
      </c>
      <c r="J11" s="149">
        <f>FACTORS!$E$12*C11/454</f>
        <v>0</v>
      </c>
      <c r="K11" s="149">
        <f>FACTORS!$F$12*C11/454</f>
        <v>0</v>
      </c>
      <c r="L11" s="150">
        <f>FACTORS!$G$12*C11/454</f>
        <v>0</v>
      </c>
      <c r="M11" s="145">
        <f>IF(H11=0,0,H11*(E11/(D11*24))*F11*G11/2000)</f>
        <v>0</v>
      </c>
      <c r="N11" s="146">
        <f>IF(I11=0,0,I11*(E11/(D11*24))*G11*F11/2000)</f>
        <v>0</v>
      </c>
      <c r="O11" s="146">
        <f>IF(J11=0,0,J11*(E11/(D11*24))*G11*F11/2000)</f>
        <v>0</v>
      </c>
      <c r="P11" s="146">
        <f>IF(K11=0,0,K11*(E11/(D11*24))*G11*F11/2000)</f>
        <v>0</v>
      </c>
      <c r="Q11" s="147">
        <f>IF(L11=0,0,L11*(E11/(D11*24))*G11*F11/2000)</f>
        <v>0</v>
      </c>
      <c r="R11" s="148"/>
    </row>
    <row r="12" spans="1:18" ht="12.75" customHeight="1">
      <c r="A12" s="151"/>
      <c r="B12" s="152"/>
      <c r="C12" s="153"/>
      <c r="D12" s="154" t="s">
        <v>66</v>
      </c>
      <c r="E12" s="155"/>
      <c r="F12" s="156"/>
      <c r="G12" s="157"/>
      <c r="H12" s="158" t="s">
        <v>66</v>
      </c>
      <c r="I12" s="158" t="s">
        <v>66</v>
      </c>
      <c r="J12" s="158"/>
      <c r="K12" s="158"/>
      <c r="L12" s="158"/>
      <c r="M12" s="159"/>
      <c r="N12" s="160"/>
      <c r="O12" s="160"/>
      <c r="P12" s="160"/>
      <c r="Q12" s="161"/>
      <c r="R12" s="139"/>
    </row>
    <row r="13" spans="1:18" ht="12.75" customHeight="1">
      <c r="A13" s="135" t="s">
        <v>171</v>
      </c>
      <c r="B13" s="136" t="s">
        <v>172</v>
      </c>
      <c r="C13" s="137">
        <v>0</v>
      </c>
      <c r="D13" s="138">
        <f>FACTORS!$G$2*C13</f>
        <v>0</v>
      </c>
      <c r="E13" s="139">
        <f>D13*24</f>
        <v>0</v>
      </c>
      <c r="F13" s="140">
        <v>0</v>
      </c>
      <c r="G13" s="141">
        <v>0</v>
      </c>
      <c r="H13" s="142">
        <f>FACTORS!$C$12*C13/454</f>
        <v>0</v>
      </c>
      <c r="I13" s="143">
        <f>FACTORS!$D$12*C13/454</f>
        <v>0</v>
      </c>
      <c r="J13" s="143">
        <f>FACTORS!$E$12*C13/454</f>
        <v>0</v>
      </c>
      <c r="K13" s="143">
        <f>FACTORS!$F$12*C13/454</f>
        <v>0</v>
      </c>
      <c r="L13" s="144">
        <f>FACTORS!$G$12*C13/454</f>
        <v>0</v>
      </c>
      <c r="M13" s="145">
        <f>IF(H13=0,0,H13*(E13/(D13*24))*F13*G13/2000)</f>
        <v>0</v>
      </c>
      <c r="N13" s="146">
        <f>IF(I13=0,0,I13*(E13/(D13*24))*G13*F13/2000)</f>
        <v>0</v>
      </c>
      <c r="O13" s="146">
        <f>IF(J13=0,0,J13*(E13/(D13*24))*G13*F13/2000)</f>
        <v>0</v>
      </c>
      <c r="P13" s="146">
        <f>IF(K13=0,0,K13*(E13/(D13*24))*G13*F13/2000)</f>
        <v>0</v>
      </c>
      <c r="Q13" s="147">
        <f>IF(L13=0,0,L13*(E13/(D13*24))*G13*F13/2000)</f>
        <v>0</v>
      </c>
      <c r="R13" s="148"/>
    </row>
    <row r="14" spans="1:18" ht="12.75" customHeight="1">
      <c r="A14" s="135" t="s">
        <v>173</v>
      </c>
      <c r="B14" s="136" t="s">
        <v>174</v>
      </c>
      <c r="C14" s="137">
        <v>0</v>
      </c>
      <c r="D14" s="43">
        <f>FACTORS!$G$2*C14</f>
        <v>0</v>
      </c>
      <c r="E14" s="139">
        <f>D14*24</f>
        <v>0</v>
      </c>
      <c r="F14" s="140">
        <v>0</v>
      </c>
      <c r="G14" s="141">
        <v>0</v>
      </c>
      <c r="H14" s="139">
        <f>FACTORS!$C$12*C14/454</f>
        <v>0</v>
      </c>
      <c r="I14" s="149">
        <f>FACTORS!$D$12*C14/454</f>
        <v>0</v>
      </c>
      <c r="J14" s="149">
        <f>FACTORS!$E$12*C14/454</f>
        <v>0</v>
      </c>
      <c r="K14" s="149">
        <f>FACTORS!$F$12*C14/454</f>
        <v>0</v>
      </c>
      <c r="L14" s="150">
        <f>FACTORS!$G$12*C14/454</f>
        <v>0</v>
      </c>
      <c r="M14" s="145">
        <f>IF(H14=0,0,H14*(E14/(D14*24))*F14*G14/2000)</f>
        <v>0</v>
      </c>
      <c r="N14" s="146">
        <f>IF(I14=0,0,I14*(E14/(D14*24))*G14*F14/2000)</f>
        <v>0</v>
      </c>
      <c r="O14" s="146">
        <f>IF(J14=0,0,J14*(E14/(D14*24))*G14*F14/2000)</f>
        <v>0</v>
      </c>
      <c r="P14" s="146">
        <f>IF(K14=0,0,K14*(E14/(D14*24))*G14*F14/2000)</f>
        <v>0</v>
      </c>
      <c r="Q14" s="147">
        <f>IF(L14=0,0,L14*(E14/(D14*24))*G14*F14/2000)</f>
        <v>0</v>
      </c>
      <c r="R14" s="66"/>
    </row>
    <row r="15" spans="1:18" ht="12.75" customHeight="1">
      <c r="A15" s="135"/>
      <c r="B15" s="136" t="s">
        <v>175</v>
      </c>
      <c r="C15" s="137">
        <v>0</v>
      </c>
      <c r="D15" s="43">
        <f>FACTORS!$G$2*C15</f>
        <v>0</v>
      </c>
      <c r="E15" s="139">
        <f>D15*24</f>
        <v>0</v>
      </c>
      <c r="F15" s="140">
        <v>0</v>
      </c>
      <c r="G15" s="141">
        <v>0</v>
      </c>
      <c r="H15" s="139">
        <f>FACTORS!$C$12*C15/454</f>
        <v>0</v>
      </c>
      <c r="I15" s="149">
        <f>FACTORS!$D$12*C15/454</f>
        <v>0</v>
      </c>
      <c r="J15" s="149">
        <f>FACTORS!$E$12*C15/454</f>
        <v>0</v>
      </c>
      <c r="K15" s="149">
        <f>FACTORS!$F$12*C15/454</f>
        <v>0</v>
      </c>
      <c r="L15" s="150">
        <f>FACTORS!$G$12*C15/454</f>
        <v>0</v>
      </c>
      <c r="M15" s="145">
        <f>IF(H15=0,0,H15*(E15/(D15*24))*F15*G15/2000)</f>
        <v>0</v>
      </c>
      <c r="N15" s="146">
        <f>IF(I15=0,0,I15*(E15/(D15*24))*G15*F15/2000)</f>
        <v>0</v>
      </c>
      <c r="O15" s="146">
        <f>IF(J15=0,0,J15*(E15/(D15*24))*G15*F15/2000)</f>
        <v>0</v>
      </c>
      <c r="P15" s="146">
        <f>IF(K15=0,0,K15*(E15/(D15*24))*G15*F15/2000)</f>
        <v>0</v>
      </c>
      <c r="Q15" s="147">
        <f>IF(L15=0,0,L15*(E15/(D15*24))*G15*F15/2000)</f>
        <v>0</v>
      </c>
      <c r="R15" s="66"/>
    </row>
    <row r="16" spans="1:18" ht="12.75" customHeight="1">
      <c r="A16" s="135"/>
      <c r="B16" s="136" t="s">
        <v>174</v>
      </c>
      <c r="C16" s="137">
        <v>0</v>
      </c>
      <c r="D16" s="43">
        <f>FACTORS!$G$2*C16</f>
        <v>0</v>
      </c>
      <c r="E16" s="139">
        <f>D16*24</f>
        <v>0</v>
      </c>
      <c r="F16" s="140">
        <v>0</v>
      </c>
      <c r="G16" s="141">
        <v>0</v>
      </c>
      <c r="H16" s="139">
        <f>FACTORS!$C$12*C16/454</f>
        <v>0</v>
      </c>
      <c r="I16" s="149">
        <f>FACTORS!$D$12*C16/454</f>
        <v>0</v>
      </c>
      <c r="J16" s="149">
        <f>FACTORS!$E$12*C16/454</f>
        <v>0</v>
      </c>
      <c r="K16" s="149">
        <f>FACTORS!$F$12*C16/454</f>
        <v>0</v>
      </c>
      <c r="L16" s="150">
        <f>FACTORS!$G$12*C16/454</f>
        <v>0</v>
      </c>
      <c r="M16" s="145">
        <f>IF(H16=0,0,H16*(E16/(D16*24))*F16*G16/2000)</f>
        <v>0</v>
      </c>
      <c r="N16" s="146">
        <f>IF(I16=0,0,I16*(E16/(D16*24))*G16*F16/2000)</f>
        <v>0</v>
      </c>
      <c r="O16" s="146">
        <f>IF(J16=0,0,J16*(E16/(D16*24))*G16*F16/2000)</f>
        <v>0</v>
      </c>
      <c r="P16" s="146">
        <f>IF(K16=0,0,K16*(E16/(D16*24))*G16*F16/2000)</f>
        <v>0</v>
      </c>
      <c r="Q16" s="147">
        <f>IF(L16=0,0,L16*(E16/(D16*24))*G16*F16/2000)</f>
        <v>0</v>
      </c>
      <c r="R16" s="66"/>
    </row>
    <row r="17" spans="1:18" ht="12.75" customHeight="1">
      <c r="A17" s="151"/>
      <c r="B17" s="152"/>
      <c r="C17" s="153"/>
      <c r="D17" s="154" t="s">
        <v>66</v>
      </c>
      <c r="E17" s="155"/>
      <c r="F17" s="156"/>
      <c r="G17" s="157"/>
      <c r="H17" s="158" t="s">
        <v>66</v>
      </c>
      <c r="I17" s="158" t="s">
        <v>66</v>
      </c>
      <c r="J17" s="158"/>
      <c r="K17" s="158"/>
      <c r="L17" s="158"/>
      <c r="M17" s="162"/>
      <c r="N17" s="163"/>
      <c r="O17" s="158"/>
      <c r="P17" s="163"/>
      <c r="Q17" s="164"/>
      <c r="R17" s="66"/>
    </row>
    <row r="18" spans="1:18" ht="12.75" customHeight="1">
      <c r="A18" s="135" t="s">
        <v>176</v>
      </c>
      <c r="B18" s="136" t="s">
        <v>177</v>
      </c>
      <c r="C18" s="137">
        <v>0</v>
      </c>
      <c r="D18" s="138">
        <f>FACTORS!$G$2*C18</f>
        <v>0</v>
      </c>
      <c r="E18" s="139">
        <f>D18*24</f>
        <v>0</v>
      </c>
      <c r="F18" s="140">
        <v>0</v>
      </c>
      <c r="G18" s="141">
        <v>0</v>
      </c>
      <c r="H18" s="142">
        <f>FACTORS!$C$12*C18/454</f>
        <v>0</v>
      </c>
      <c r="I18" s="143">
        <f>FACTORS!$D$12*C18/454</f>
        <v>0</v>
      </c>
      <c r="J18" s="143">
        <f>FACTORS!$E$12*C18/454</f>
        <v>0</v>
      </c>
      <c r="K18" s="143">
        <f>FACTORS!$F$12*C18/454</f>
        <v>0</v>
      </c>
      <c r="L18" s="144">
        <f>FACTORS!$G$12*C18/454</f>
        <v>0</v>
      </c>
      <c r="M18" s="145">
        <f>IF(H18=0,0,H18*(E18/(D18*24))*F18*G18/2000)</f>
        <v>0</v>
      </c>
      <c r="N18" s="146">
        <f>IF(I18=0,0,I18*(E18/(D18*24))*G18*F18/2000)</f>
        <v>0</v>
      </c>
      <c r="O18" s="146">
        <f>IF(J18=0,0,J18*(E18/(D18*24))*G18*F18/2000)</f>
        <v>0</v>
      </c>
      <c r="P18" s="146">
        <f>IF(K18=0,0,K18*(E18/(D18*24))*G18*F18/2000)</f>
        <v>0</v>
      </c>
      <c r="Q18" s="147">
        <f>IF(L18=0,0,L18*(E18/(D18*24))*G18*F18/2000)</f>
        <v>0</v>
      </c>
      <c r="R18" s="66"/>
    </row>
    <row r="19" spans="1:18" ht="12.75" customHeight="1">
      <c r="A19" s="135" t="s">
        <v>173</v>
      </c>
      <c r="B19" s="136" t="s">
        <v>178</v>
      </c>
      <c r="C19" s="137">
        <v>0</v>
      </c>
      <c r="D19" s="43">
        <f>FACTORS!$G$2*C19</f>
        <v>0</v>
      </c>
      <c r="E19" s="139">
        <f>D19*24</f>
        <v>0</v>
      </c>
      <c r="F19" s="140">
        <v>0</v>
      </c>
      <c r="G19" s="141">
        <v>0</v>
      </c>
      <c r="H19" s="139">
        <f>FACTORS!$C$12*C19/454</f>
        <v>0</v>
      </c>
      <c r="I19" s="149">
        <f>FACTORS!$D$12*C19/454</f>
        <v>0</v>
      </c>
      <c r="J19" s="149">
        <f>FACTORS!$E$12*C19/454</f>
        <v>0</v>
      </c>
      <c r="K19" s="149">
        <f>FACTORS!$F$12*C19/454</f>
        <v>0</v>
      </c>
      <c r="L19" s="150">
        <f>FACTORS!$G$12*C19/454</f>
        <v>0</v>
      </c>
      <c r="M19" s="145">
        <f>IF(H19=0,0,H19*(E19/(D19*24))*F19*G19/2000)</f>
        <v>0</v>
      </c>
      <c r="N19" s="146">
        <f>IF(I19=0,0,I19*(E19/(D19*24))*G19*F19/2000)</f>
        <v>0</v>
      </c>
      <c r="O19" s="146">
        <f>IF(J19=0,0,J19*(E19/(D19*24))*G19*F19/2000)</f>
        <v>0</v>
      </c>
      <c r="P19" s="146">
        <f>IF(K19=0,0,K19*(E19/(D19*24))*G19*F19/2000)</f>
        <v>0</v>
      </c>
      <c r="Q19" s="147">
        <f>IF(L19=0,0,L19*(E19/(D19*24))*G19*F19/2000)</f>
        <v>0</v>
      </c>
      <c r="R19" s="66"/>
    </row>
    <row r="20" spans="1:18" ht="12.75" customHeight="1">
      <c r="A20" s="151"/>
      <c r="B20" s="152"/>
      <c r="C20" s="153"/>
      <c r="D20" s="154" t="s">
        <v>66</v>
      </c>
      <c r="E20" s="155"/>
      <c r="F20" s="156"/>
      <c r="G20" s="157"/>
      <c r="H20" s="158" t="s">
        <v>66</v>
      </c>
      <c r="I20" s="158" t="s">
        <v>66</v>
      </c>
      <c r="J20" s="158"/>
      <c r="K20" s="158"/>
      <c r="L20" s="158"/>
      <c r="M20" s="162"/>
      <c r="N20" s="163"/>
      <c r="O20" s="158"/>
      <c r="P20" s="158"/>
      <c r="Q20" s="164"/>
      <c r="R20" s="66"/>
    </row>
    <row r="21" spans="1:18" ht="12.75" customHeight="1">
      <c r="A21" s="135" t="s">
        <v>179</v>
      </c>
      <c r="B21" s="165" t="s">
        <v>180</v>
      </c>
      <c r="C21" s="137">
        <v>0</v>
      </c>
      <c r="D21" s="138">
        <f>FACTORS!$G$2*C21</f>
        <v>0</v>
      </c>
      <c r="E21" s="139">
        <f aca="true" t="shared" si="0" ref="E21:E28">D21*24</f>
        <v>0</v>
      </c>
      <c r="F21" s="140">
        <v>0</v>
      </c>
      <c r="G21" s="141">
        <v>0</v>
      </c>
      <c r="H21" s="142">
        <f>FACTORS!$C$11*C21/454</f>
        <v>0</v>
      </c>
      <c r="I21" s="143">
        <f>FACTORS!$D$11*C21/454</f>
        <v>0</v>
      </c>
      <c r="J21" s="143">
        <f>FACTORS!$E$11*C21/454</f>
        <v>0</v>
      </c>
      <c r="K21" s="143">
        <f>FACTORS!$F$11*C21/454</f>
        <v>0</v>
      </c>
      <c r="L21" s="144">
        <f>FACTORS!$G$11*C21/454</f>
        <v>0</v>
      </c>
      <c r="M21" s="145">
        <f>IF(H21=0,0,H21*(E21/(D21*24))*F21*G21/2000)</f>
        <v>0</v>
      </c>
      <c r="N21" s="146">
        <f aca="true" t="shared" si="1" ref="N21:N28">IF(I21=0,0,I21*(E21/(D21*24))*G21*F21/2000)</f>
        <v>0</v>
      </c>
      <c r="O21" s="146">
        <f aca="true" t="shared" si="2" ref="O21:O28">IF(J21=0,0,J21*(E21/(D21*24))*G21*F21/2000)</f>
        <v>0</v>
      </c>
      <c r="P21" s="146">
        <f aca="true" t="shared" si="3" ref="P21:P28">IF(K21=0,0,K21*(E21/(D21*24))*G21*F21/2000)</f>
        <v>0</v>
      </c>
      <c r="Q21" s="147">
        <f aca="true" t="shared" si="4" ref="Q21:Q28">IF(L21=0,0,L21*(E21/(D21*24))*G21*F21/2000)</f>
        <v>0</v>
      </c>
      <c r="R21" s="66"/>
    </row>
    <row r="22" spans="1:18" ht="12.75" customHeight="1">
      <c r="A22" s="166"/>
      <c r="B22" s="165" t="s">
        <v>181</v>
      </c>
      <c r="C22" s="137">
        <v>0</v>
      </c>
      <c r="D22" s="43">
        <f>FACTORS!$G$2*C22</f>
        <v>0</v>
      </c>
      <c r="E22" s="139">
        <f t="shared" si="0"/>
        <v>0</v>
      </c>
      <c r="F22" s="140">
        <v>0</v>
      </c>
      <c r="G22" s="141">
        <v>0</v>
      </c>
      <c r="H22" s="139">
        <f>FACTORS!$C$12*C22/454</f>
        <v>0</v>
      </c>
      <c r="I22" s="149">
        <f>FACTORS!$D$12*C22/454</f>
        <v>0</v>
      </c>
      <c r="J22" s="149">
        <f>FACTORS!$E$12*C22/454</f>
        <v>0</v>
      </c>
      <c r="K22" s="149">
        <f>FACTORS!$F$12*C22/454</f>
        <v>0</v>
      </c>
      <c r="L22" s="150">
        <f>FACTORS!$G$12*C22/454</f>
        <v>0</v>
      </c>
      <c r="M22" s="145">
        <f>IF(H22=0,0,H22*(E22/(D22*24))*F22*G22/2000)</f>
        <v>0</v>
      </c>
      <c r="N22" s="146">
        <f t="shared" si="1"/>
        <v>0</v>
      </c>
      <c r="O22" s="146">
        <f t="shared" si="2"/>
        <v>0</v>
      </c>
      <c r="P22" s="146">
        <f t="shared" si="3"/>
        <v>0</v>
      </c>
      <c r="Q22" s="147">
        <f t="shared" si="4"/>
        <v>0</v>
      </c>
      <c r="R22" s="66"/>
    </row>
    <row r="23" spans="1:18" ht="12.75" customHeight="1">
      <c r="A23" s="135"/>
      <c r="B23" s="136" t="s">
        <v>174</v>
      </c>
      <c r="C23" s="137">
        <v>0</v>
      </c>
      <c r="D23" s="43">
        <f>FACTORS!$G$2*C23</f>
        <v>0</v>
      </c>
      <c r="E23" s="139">
        <f t="shared" si="0"/>
        <v>0</v>
      </c>
      <c r="F23" s="140">
        <v>0</v>
      </c>
      <c r="G23" s="141">
        <v>0</v>
      </c>
      <c r="H23" s="139">
        <f>FACTORS!$C$12*C23/454</f>
        <v>0</v>
      </c>
      <c r="I23" s="149">
        <f>FACTORS!$D$12*C23/454</f>
        <v>0</v>
      </c>
      <c r="J23" s="149">
        <f>FACTORS!$E$12*C23/454</f>
        <v>0</v>
      </c>
      <c r="K23" s="149">
        <f>FACTORS!$F$12*C23/454</f>
        <v>0</v>
      </c>
      <c r="L23" s="150">
        <f>FACTORS!$G$12*C23/454</f>
        <v>0</v>
      </c>
      <c r="M23" s="145">
        <f>IF(H23=0,0,H23*(E23/(D23*24))*F23*G23/2000)</f>
        <v>0</v>
      </c>
      <c r="N23" s="146">
        <f t="shared" si="1"/>
        <v>0</v>
      </c>
      <c r="O23" s="146">
        <f t="shared" si="2"/>
        <v>0</v>
      </c>
      <c r="P23" s="146">
        <f t="shared" si="3"/>
        <v>0</v>
      </c>
      <c r="Q23" s="147">
        <f t="shared" si="4"/>
        <v>0</v>
      </c>
      <c r="R23" s="66"/>
    </row>
    <row r="24" spans="1:18" ht="12.75" customHeight="1">
      <c r="A24" s="135"/>
      <c r="B24" s="167" t="s">
        <v>182</v>
      </c>
      <c r="C24" s="137">
        <v>0</v>
      </c>
      <c r="D24" s="43">
        <f>FACTORS!$C$2*C24</f>
        <v>0</v>
      </c>
      <c r="E24" s="139">
        <f t="shared" si="0"/>
        <v>0</v>
      </c>
      <c r="F24" s="140">
        <v>0</v>
      </c>
      <c r="G24" s="141">
        <v>0</v>
      </c>
      <c r="H24" s="168" t="s">
        <v>66</v>
      </c>
      <c r="I24" s="149">
        <f>FACTORS!$D$6*C24/454</f>
        <v>0</v>
      </c>
      <c r="J24" s="149">
        <f>FACTORS!$E$6*C24/454</f>
        <v>0</v>
      </c>
      <c r="K24" s="149">
        <f>FACTORS!$F$6*C24/454</f>
        <v>0</v>
      </c>
      <c r="L24" s="150">
        <f>FACTORS!$G$6*C24/454</f>
        <v>0</v>
      </c>
      <c r="M24" s="145" t="s">
        <v>66</v>
      </c>
      <c r="N24" s="146">
        <f t="shared" si="1"/>
        <v>0</v>
      </c>
      <c r="O24" s="169">
        <f t="shared" si="2"/>
        <v>0</v>
      </c>
      <c r="P24" s="146">
        <f t="shared" si="3"/>
        <v>0</v>
      </c>
      <c r="Q24" s="147">
        <f t="shared" si="4"/>
        <v>0</v>
      </c>
      <c r="R24" s="66"/>
    </row>
    <row r="25" spans="1:18" ht="12.75" customHeight="1">
      <c r="A25" s="135"/>
      <c r="B25" s="167" t="s">
        <v>183</v>
      </c>
      <c r="C25" s="137">
        <v>0</v>
      </c>
      <c r="D25" s="43">
        <f>FACTORS!$E$2*C25</f>
        <v>0</v>
      </c>
      <c r="E25" s="139">
        <f t="shared" si="0"/>
        <v>0</v>
      </c>
      <c r="F25" s="140">
        <v>0</v>
      </c>
      <c r="G25" s="141">
        <v>0</v>
      </c>
      <c r="H25" s="168" t="s">
        <v>66</v>
      </c>
      <c r="I25" s="149">
        <f>FACTORS!$D$7*C25/454</f>
        <v>0</v>
      </c>
      <c r="J25" s="149">
        <f>FACTORS!$E$7*C25/454</f>
        <v>0</v>
      </c>
      <c r="K25" s="149">
        <f>FACTORS!$F$7*C25/454</f>
        <v>0</v>
      </c>
      <c r="L25" s="150">
        <f>FACTORS!$G$7*C25/454</f>
        <v>0</v>
      </c>
      <c r="M25" s="145" t="s">
        <v>66</v>
      </c>
      <c r="N25" s="146">
        <f t="shared" si="1"/>
        <v>0</v>
      </c>
      <c r="O25" s="169">
        <f t="shared" si="2"/>
        <v>0</v>
      </c>
      <c r="P25" s="146">
        <f t="shared" si="3"/>
        <v>0</v>
      </c>
      <c r="Q25" s="147">
        <f t="shared" si="4"/>
        <v>0</v>
      </c>
      <c r="R25" s="66"/>
    </row>
    <row r="26" spans="1:18" ht="12.75" customHeight="1">
      <c r="A26" s="135"/>
      <c r="B26" s="167" t="s">
        <v>184</v>
      </c>
      <c r="C26" s="137">
        <v>0</v>
      </c>
      <c r="D26" s="43">
        <f>FACTORS!$E$2*C26</f>
        <v>0</v>
      </c>
      <c r="E26" s="139">
        <f t="shared" si="0"/>
        <v>0</v>
      </c>
      <c r="F26" s="140">
        <v>0</v>
      </c>
      <c r="G26" s="141">
        <v>0</v>
      </c>
      <c r="H26" s="168" t="s">
        <v>66</v>
      </c>
      <c r="I26" s="149">
        <f>FACTORS!$D$8*C26/454</f>
        <v>0</v>
      </c>
      <c r="J26" s="149">
        <f>FACTORS!$E$8*C26/454</f>
        <v>0</v>
      </c>
      <c r="K26" s="149">
        <f>FACTORS!$F$8*C26/454</f>
        <v>0</v>
      </c>
      <c r="L26" s="150">
        <f>FACTORS!$G$8*C26/454</f>
        <v>0</v>
      </c>
      <c r="M26" s="145" t="s">
        <v>66</v>
      </c>
      <c r="N26" s="146">
        <f t="shared" si="1"/>
        <v>0</v>
      </c>
      <c r="O26" s="169">
        <f t="shared" si="2"/>
        <v>0</v>
      </c>
      <c r="P26" s="146">
        <f t="shared" si="3"/>
        <v>0</v>
      </c>
      <c r="Q26" s="147">
        <f t="shared" si="4"/>
        <v>0</v>
      </c>
      <c r="R26" s="66"/>
    </row>
    <row r="27" spans="1:18" ht="12.75" customHeight="1">
      <c r="A27" s="135"/>
      <c r="B27" s="167" t="s">
        <v>185</v>
      </c>
      <c r="C27" s="137">
        <v>0</v>
      </c>
      <c r="D27" s="43">
        <f>FACTORS!$E$2*C27</f>
        <v>0</v>
      </c>
      <c r="E27" s="139">
        <f t="shared" si="0"/>
        <v>0</v>
      </c>
      <c r="F27" s="140">
        <v>0</v>
      </c>
      <c r="G27" s="141">
        <v>0</v>
      </c>
      <c r="H27" s="168" t="s">
        <v>66</v>
      </c>
      <c r="I27" s="149">
        <f>FACTORS!$D$9*C27/454</f>
        <v>0</v>
      </c>
      <c r="J27" s="149">
        <f>FACTORS!$E$9*C27/454</f>
        <v>0</v>
      </c>
      <c r="K27" s="149">
        <f>FACTORS!$F$9*C27/454</f>
        <v>0</v>
      </c>
      <c r="L27" s="150">
        <f>FACTORS!$G$9*C27/454</f>
        <v>0</v>
      </c>
      <c r="M27" s="145" t="s">
        <v>66</v>
      </c>
      <c r="N27" s="146">
        <f t="shared" si="1"/>
        <v>0</v>
      </c>
      <c r="O27" s="169">
        <f t="shared" si="2"/>
        <v>0</v>
      </c>
      <c r="P27" s="146">
        <f t="shared" si="3"/>
        <v>0</v>
      </c>
      <c r="Q27" s="147">
        <f t="shared" si="4"/>
        <v>0</v>
      </c>
      <c r="R27" s="66"/>
    </row>
    <row r="28" spans="1:18" ht="12.75" customHeight="1">
      <c r="A28" s="166"/>
      <c r="B28" s="170" t="s">
        <v>186</v>
      </c>
      <c r="C28" s="137">
        <v>0</v>
      </c>
      <c r="D28" s="171">
        <f>C28*1000000/1050</f>
        <v>0</v>
      </c>
      <c r="E28" s="139">
        <f t="shared" si="0"/>
        <v>0</v>
      </c>
      <c r="F28" s="140">
        <v>0</v>
      </c>
      <c r="G28" s="141">
        <v>0</v>
      </c>
      <c r="H28" s="155">
        <f>FACTORS!$C$14*D28/1000000</f>
        <v>0</v>
      </c>
      <c r="I28" s="172">
        <f>FACTORS!$D$14*D28/1000000</f>
        <v>0</v>
      </c>
      <c r="J28" s="172">
        <f>FACTORS!$E$14*D28/1000000</f>
        <v>0</v>
      </c>
      <c r="K28" s="172">
        <f>FACTORS!$F$14*D28/1000000</f>
        <v>0</v>
      </c>
      <c r="L28" s="173">
        <f>FACTORS!$G$14*D28/1000000</f>
        <v>0</v>
      </c>
      <c r="M28" s="145">
        <f>IF(H28=0,0,H28*(E28/(D28*24))*F28*G28/2000)</f>
        <v>0</v>
      </c>
      <c r="N28" s="146">
        <f t="shared" si="1"/>
        <v>0</v>
      </c>
      <c r="O28" s="146">
        <f t="shared" si="2"/>
        <v>0</v>
      </c>
      <c r="P28" s="146">
        <f t="shared" si="3"/>
        <v>0</v>
      </c>
      <c r="Q28" s="147">
        <f t="shared" si="4"/>
        <v>0</v>
      </c>
      <c r="R28" s="66"/>
    </row>
    <row r="29" spans="1:18" ht="12.75" customHeight="1">
      <c r="A29" s="166"/>
      <c r="B29" s="174" t="s">
        <v>187</v>
      </c>
      <c r="C29" s="175" t="s">
        <v>188</v>
      </c>
      <c r="D29" s="175" t="s">
        <v>161</v>
      </c>
      <c r="E29" s="176" t="s">
        <v>189</v>
      </c>
      <c r="F29" s="48"/>
      <c r="G29" s="177"/>
      <c r="H29" s="178"/>
      <c r="I29" s="178"/>
      <c r="J29" s="178"/>
      <c r="K29" s="178"/>
      <c r="L29" s="178"/>
      <c r="M29" s="179"/>
      <c r="N29" s="178"/>
      <c r="O29" s="178"/>
      <c r="P29" s="178"/>
      <c r="Q29" s="180"/>
      <c r="R29" s="61"/>
    </row>
    <row r="30" spans="1:18" ht="12.75" customHeight="1">
      <c r="A30" s="166"/>
      <c r="B30" s="136" t="s">
        <v>190</v>
      </c>
      <c r="C30" s="137">
        <v>0</v>
      </c>
      <c r="D30" s="181"/>
      <c r="E30" s="182"/>
      <c r="F30" s="183">
        <v>0</v>
      </c>
      <c r="G30" s="141">
        <v>0</v>
      </c>
      <c r="H30" s="184"/>
      <c r="I30" s="185"/>
      <c r="J30" s="185"/>
      <c r="K30" s="143">
        <f>FACTORS!$F$17*C30/24</f>
        <v>0</v>
      </c>
      <c r="L30" s="186"/>
      <c r="M30" s="145"/>
      <c r="N30" s="187"/>
      <c r="O30" s="168"/>
      <c r="P30" s="169">
        <f>C30*G30*0.03/2000</f>
        <v>0</v>
      </c>
      <c r="Q30" s="147" t="s">
        <v>66</v>
      </c>
      <c r="R30" s="66"/>
    </row>
    <row r="31" spans="1:18" ht="12.75" customHeight="1">
      <c r="A31" s="166"/>
      <c r="B31" s="136" t="s">
        <v>191</v>
      </c>
      <c r="C31" s="181"/>
      <c r="D31" s="137">
        <v>0</v>
      </c>
      <c r="E31" s="182"/>
      <c r="F31" s="137">
        <v>0</v>
      </c>
      <c r="G31" s="141">
        <v>0</v>
      </c>
      <c r="H31" s="168"/>
      <c r="I31" s="149">
        <f>FACTORS!$D$15*D31/1000000</f>
        <v>0</v>
      </c>
      <c r="J31" s="149">
        <f>FACTORS!$E$15*D31/1000000</f>
        <v>0</v>
      </c>
      <c r="K31" s="149">
        <f>FACTORS!$F$15*D31/1000000</f>
        <v>0</v>
      </c>
      <c r="L31" s="150">
        <f>FACTORS!$G$15*D31/1000000</f>
        <v>0</v>
      </c>
      <c r="M31" s="188" t="s">
        <v>66</v>
      </c>
      <c r="N31" s="169">
        <f>G31*F31*I31/2000</f>
        <v>0</v>
      </c>
      <c r="O31" s="169">
        <f>F31*G31*J31/2000</f>
        <v>0</v>
      </c>
      <c r="P31" s="146">
        <f>F31*G31*K31/2000</f>
        <v>0</v>
      </c>
      <c r="Q31" s="147">
        <f>F31*G31*L31/2000</f>
        <v>0</v>
      </c>
      <c r="R31" s="66"/>
    </row>
    <row r="32" spans="1:18" ht="12.75" customHeight="1">
      <c r="A32" s="166"/>
      <c r="B32" s="165" t="s">
        <v>192</v>
      </c>
      <c r="C32" s="181" t="s">
        <v>66</v>
      </c>
      <c r="D32" s="137">
        <v>0</v>
      </c>
      <c r="E32" s="182"/>
      <c r="F32" s="137">
        <v>0</v>
      </c>
      <c r="G32" s="141">
        <v>0</v>
      </c>
      <c r="H32" s="168" t="s">
        <v>66</v>
      </c>
      <c r="I32" s="169" t="s">
        <v>66</v>
      </c>
      <c r="J32" s="169" t="s">
        <v>66</v>
      </c>
      <c r="K32" s="149">
        <f>FACTORS!$F$20*D32</f>
        <v>0</v>
      </c>
      <c r="L32" s="146" t="s">
        <v>66</v>
      </c>
      <c r="M32" s="145" t="s">
        <v>66</v>
      </c>
      <c r="N32" s="187" t="s">
        <v>66</v>
      </c>
      <c r="O32" s="168" t="s">
        <v>193</v>
      </c>
      <c r="P32" s="169">
        <f>F32*G32*K32/2000</f>
        <v>0</v>
      </c>
      <c r="Q32" s="147" t="s">
        <v>66</v>
      </c>
      <c r="R32" s="66"/>
    </row>
    <row r="33" spans="1:18" ht="12.75" customHeight="1">
      <c r="A33" s="166"/>
      <c r="B33" s="165" t="s">
        <v>194</v>
      </c>
      <c r="C33" s="181"/>
      <c r="D33" s="181"/>
      <c r="E33" s="189">
        <v>0</v>
      </c>
      <c r="F33" s="181"/>
      <c r="G33" s="141">
        <v>0</v>
      </c>
      <c r="H33" s="168"/>
      <c r="I33" s="169"/>
      <c r="J33" s="169"/>
      <c r="K33" s="149">
        <f>FACTORS!$F$18*E33</f>
        <v>0</v>
      </c>
      <c r="L33" s="146"/>
      <c r="M33" s="145"/>
      <c r="N33" s="187"/>
      <c r="O33" s="169"/>
      <c r="P33" s="169">
        <f>K33*24*G33/2000</f>
        <v>0</v>
      </c>
      <c r="Q33" s="147" t="s">
        <v>66</v>
      </c>
      <c r="R33" s="66"/>
    </row>
    <row r="34" spans="1:24" ht="12.75" customHeight="1">
      <c r="A34" s="190"/>
      <c r="B34" s="191" t="s">
        <v>195</v>
      </c>
      <c r="C34" s="192"/>
      <c r="D34" s="153">
        <v>0</v>
      </c>
      <c r="E34" s="182"/>
      <c r="F34" s="183">
        <v>0</v>
      </c>
      <c r="G34" s="193">
        <v>0</v>
      </c>
      <c r="H34" s="160"/>
      <c r="I34" s="158"/>
      <c r="J34" s="158"/>
      <c r="K34" s="172">
        <f>FACTORS!$F$19*D34/1000000</f>
        <v>0</v>
      </c>
      <c r="L34" s="163"/>
      <c r="M34" s="162"/>
      <c r="N34" s="163"/>
      <c r="O34" s="163"/>
      <c r="P34" s="163">
        <f>K34*F34*G34/2000</f>
        <v>0</v>
      </c>
      <c r="Q34" s="164"/>
      <c r="R34" s="66"/>
      <c r="S34" s="194"/>
      <c r="T34" s="195"/>
      <c r="U34" s="195"/>
      <c r="V34" s="195"/>
      <c r="W34" s="195"/>
      <c r="X34" s="195"/>
    </row>
    <row r="35" spans="1:24" ht="12.75" customHeight="1">
      <c r="A35" s="135" t="s">
        <v>167</v>
      </c>
      <c r="B35" s="136" t="s">
        <v>196</v>
      </c>
      <c r="C35" s="196">
        <v>0</v>
      </c>
      <c r="D35" s="197"/>
      <c r="E35" s="198"/>
      <c r="F35" s="196">
        <v>0</v>
      </c>
      <c r="G35" s="199">
        <v>0</v>
      </c>
      <c r="H35" s="142">
        <f>FACTORS!$C$16*C35/24</f>
        <v>0</v>
      </c>
      <c r="I35" s="143">
        <f>FACTORS!$D$16*C35/24</f>
        <v>0</v>
      </c>
      <c r="J35" s="143">
        <f>FACTORS!$E$16*C35/24</f>
        <v>0</v>
      </c>
      <c r="K35" s="143">
        <f>FACTORS!$F$16*C35/24</f>
        <v>0</v>
      </c>
      <c r="L35" s="144">
        <f>FACTORS!$G$16*C35/24</f>
        <v>0</v>
      </c>
      <c r="M35" s="188">
        <f>H35*F35*G35/2000</f>
        <v>0</v>
      </c>
      <c r="N35" s="168">
        <f>I35*F35*G35/2000</f>
        <v>0</v>
      </c>
      <c r="O35" s="168">
        <f>J35*F35*G35/2000</f>
        <v>0</v>
      </c>
      <c r="P35" s="169">
        <f>K35*F35/2000</f>
        <v>0</v>
      </c>
      <c r="Q35" s="147">
        <f>L35*F35*G35/2000</f>
        <v>0</v>
      </c>
      <c r="R35" s="148"/>
      <c r="S35" s="194" t="s">
        <v>66</v>
      </c>
      <c r="T35" s="200"/>
      <c r="U35" s="200"/>
      <c r="V35" s="200"/>
      <c r="W35" s="200"/>
      <c r="X35" s="200"/>
    </row>
    <row r="36" spans="1:24" ht="12.75" customHeight="1">
      <c r="A36" s="135" t="s">
        <v>197</v>
      </c>
      <c r="B36" s="165" t="s">
        <v>198</v>
      </c>
      <c r="C36" s="181"/>
      <c r="D36" s="137">
        <v>0</v>
      </c>
      <c r="E36" s="182" t="s">
        <v>66</v>
      </c>
      <c r="F36" s="137">
        <v>0</v>
      </c>
      <c r="G36" s="193">
        <v>0</v>
      </c>
      <c r="H36" s="160" t="s">
        <v>66</v>
      </c>
      <c r="I36" s="149">
        <f>FACTORS!$D$15*D36/1000000</f>
        <v>0</v>
      </c>
      <c r="J36" s="172">
        <f>FACTORS!$E$15*D36/1000000</f>
        <v>0</v>
      </c>
      <c r="K36" s="172">
        <f>FACTORS!$F$15*D36/1000000</f>
        <v>0</v>
      </c>
      <c r="L36" s="173">
        <f>FACTORS!$G$15*D36/1000000</f>
        <v>0</v>
      </c>
      <c r="M36" s="188" t="s">
        <v>66</v>
      </c>
      <c r="N36" s="168">
        <f>I36*F36*G36/2000</f>
        <v>0</v>
      </c>
      <c r="O36" s="169">
        <f>F36*G36*J36/2000</f>
        <v>0</v>
      </c>
      <c r="P36" s="146">
        <f>F36*G36*K36/2000</f>
        <v>0</v>
      </c>
      <c r="Q36" s="147">
        <f>F36*G36*L36/2000</f>
        <v>0</v>
      </c>
      <c r="R36" s="148"/>
      <c r="S36" s="194"/>
      <c r="T36" s="200" t="s">
        <v>66</v>
      </c>
      <c r="U36" s="200" t="s">
        <v>66</v>
      </c>
      <c r="V36" s="200" t="s">
        <v>66</v>
      </c>
      <c r="W36" s="200" t="s">
        <v>66</v>
      </c>
      <c r="X36" s="200" t="s">
        <v>66</v>
      </c>
    </row>
    <row r="37" spans="1:24" ht="12.75" customHeight="1">
      <c r="A37" s="201"/>
      <c r="B37" s="202"/>
      <c r="C37" s="203"/>
      <c r="D37" s="203"/>
      <c r="E37" s="204"/>
      <c r="F37" s="203"/>
      <c r="G37" s="205"/>
      <c r="H37" s="142"/>
      <c r="I37" s="142"/>
      <c r="J37" s="142"/>
      <c r="K37" s="142"/>
      <c r="L37" s="142"/>
      <c r="M37" s="206"/>
      <c r="N37" s="144"/>
      <c r="O37" s="144"/>
      <c r="P37" s="144"/>
      <c r="Q37" s="207"/>
      <c r="R37" s="66"/>
      <c r="S37" s="194"/>
      <c r="T37" s="208"/>
      <c r="U37" s="208"/>
      <c r="V37" s="208"/>
      <c r="W37" s="208"/>
      <c r="X37" s="200"/>
    </row>
    <row r="38" spans="1:24" s="67" customFormat="1" ht="12.75" customHeight="1">
      <c r="A38" s="209">
        <v>1999</v>
      </c>
      <c r="B38" s="210" t="s">
        <v>199</v>
      </c>
      <c r="C38" s="211"/>
      <c r="D38" s="211"/>
      <c r="E38" s="212"/>
      <c r="F38" s="213"/>
      <c r="G38" s="214"/>
      <c r="H38" s="215">
        <f aca="true" t="shared" si="5" ref="H38:Q38">SUM(H3:H36)</f>
        <v>0</v>
      </c>
      <c r="I38" s="215">
        <f t="shared" si="5"/>
        <v>0</v>
      </c>
      <c r="J38" s="215">
        <f t="shared" si="5"/>
        <v>0</v>
      </c>
      <c r="K38" s="215">
        <f t="shared" si="5"/>
        <v>0</v>
      </c>
      <c r="L38" s="216">
        <f t="shared" si="5"/>
        <v>0</v>
      </c>
      <c r="M38" s="215">
        <f t="shared" si="5"/>
        <v>0</v>
      </c>
      <c r="N38" s="215">
        <f t="shared" si="5"/>
        <v>0</v>
      </c>
      <c r="O38" s="215">
        <f t="shared" si="5"/>
        <v>0</v>
      </c>
      <c r="P38" s="215">
        <f t="shared" si="5"/>
        <v>0</v>
      </c>
      <c r="Q38" s="217">
        <f t="shared" si="5"/>
        <v>0</v>
      </c>
      <c r="R38" s="70"/>
      <c r="S38" s="24"/>
      <c r="T38" s="218"/>
      <c r="U38" s="218"/>
      <c r="V38" s="218"/>
      <c r="W38" s="218"/>
      <c r="X38" s="219"/>
    </row>
    <row r="39" spans="1:19" ht="12.75" customHeight="1">
      <c r="A39" s="220"/>
      <c r="B39" s="221"/>
      <c r="C39" s="137" t="s">
        <v>66</v>
      </c>
      <c r="D39" s="137"/>
      <c r="E39" s="189"/>
      <c r="F39" s="137"/>
      <c r="G39" s="222"/>
      <c r="H39" s="139"/>
      <c r="I39" s="139"/>
      <c r="J39" s="139"/>
      <c r="K39" s="139"/>
      <c r="L39" s="223"/>
      <c r="M39" s="150"/>
      <c r="N39" s="150"/>
      <c r="O39" s="150"/>
      <c r="P39" s="150"/>
      <c r="Q39" s="224"/>
      <c r="R39" s="66"/>
      <c r="S39" s="67"/>
    </row>
    <row r="40" spans="1:19" s="67" customFormat="1" ht="25.5" customHeight="1">
      <c r="A40" s="225" t="s">
        <v>200</v>
      </c>
      <c r="B40" s="226" t="s">
        <v>201</v>
      </c>
      <c r="C40" s="111"/>
      <c r="D40" s="111"/>
      <c r="E40" s="107"/>
      <c r="F40" s="111"/>
      <c r="G40" s="111"/>
      <c r="H40" s="227"/>
      <c r="I40" s="227"/>
      <c r="J40" s="227"/>
      <c r="K40" s="227"/>
      <c r="L40" s="227"/>
      <c r="M40" s="228">
        <f>33.3*$B$41</f>
        <v>0</v>
      </c>
      <c r="N40" s="229">
        <f>33.3*$B$41</f>
        <v>0</v>
      </c>
      <c r="O40" s="230">
        <f>33.3*$B$41</f>
        <v>0</v>
      </c>
      <c r="P40" s="229">
        <f>33.3*$B$41</f>
        <v>0</v>
      </c>
      <c r="Q40" s="231">
        <f>3400*$B$41^0.67</f>
        <v>0</v>
      </c>
      <c r="R40" s="219"/>
      <c r="S40" s="24"/>
    </row>
    <row r="41" spans="1:18" ht="12.75" customHeight="1" thickBot="1">
      <c r="A41" s="232"/>
      <c r="B41" s="233">
        <v>0</v>
      </c>
      <c r="C41" s="234"/>
      <c r="D41" s="234"/>
      <c r="E41" s="235"/>
      <c r="F41" s="234"/>
      <c r="G41" s="234"/>
      <c r="H41" s="236"/>
      <c r="I41" s="236"/>
      <c r="J41" s="236"/>
      <c r="K41" s="236"/>
      <c r="L41" s="236"/>
      <c r="M41" s="237"/>
      <c r="N41" s="238"/>
      <c r="O41" s="239"/>
      <c r="P41" s="238"/>
      <c r="Q41" s="240"/>
      <c r="R41" s="241"/>
    </row>
    <row r="42" spans="1:18" ht="12.75" customHeight="1" thickTop="1">
      <c r="A42" s="242"/>
      <c r="B42" s="61"/>
      <c r="C42" s="34"/>
      <c r="D42" s="34"/>
      <c r="E42" s="62"/>
      <c r="F42" s="34"/>
      <c r="H42" s="61"/>
      <c r="I42" s="61"/>
      <c r="J42" s="61"/>
      <c r="K42" s="61"/>
      <c r="L42" s="61"/>
      <c r="M42" s="63"/>
      <c r="N42" s="63"/>
      <c r="O42" s="63"/>
      <c r="P42" s="63"/>
      <c r="Q42" s="63"/>
      <c r="R42" s="63"/>
    </row>
    <row r="43" spans="1:18" ht="12.75" customHeight="1">
      <c r="A43" s="242"/>
      <c r="B43" s="61"/>
      <c r="C43" s="34"/>
      <c r="D43" s="34"/>
      <c r="E43" s="62"/>
      <c r="F43" s="34"/>
      <c r="H43" s="61"/>
      <c r="I43" s="61"/>
      <c r="J43" s="61"/>
      <c r="K43" s="61"/>
      <c r="L43" s="61"/>
      <c r="M43" s="63"/>
      <c r="N43" s="63"/>
      <c r="O43" s="63"/>
      <c r="P43" s="63"/>
      <c r="Q43" s="63"/>
      <c r="R43" s="63"/>
    </row>
    <row r="44" spans="1:18" ht="12.75" customHeight="1">
      <c r="A44" s="242"/>
      <c r="B44" s="61"/>
      <c r="C44" s="34"/>
      <c r="D44" s="34"/>
      <c r="E44" s="62"/>
      <c r="F44" s="34"/>
      <c r="H44" s="61"/>
      <c r="I44" s="61"/>
      <c r="J44" s="61"/>
      <c r="K44" s="61"/>
      <c r="L44" s="61"/>
      <c r="M44" s="63"/>
      <c r="N44" s="63"/>
      <c r="O44" s="63"/>
      <c r="P44" s="63"/>
      <c r="Q44" s="63"/>
      <c r="R44" s="63"/>
    </row>
    <row r="45" spans="1:17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8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9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68"/>
    </row>
    <row r="49" spans="1:19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 s="64"/>
      <c r="S49" s="69"/>
    </row>
    <row r="50" spans="1:19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 s="64"/>
      <c r="S50" s="69"/>
    </row>
    <row r="51" spans="1:19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 s="64"/>
      <c r="S51" s="71"/>
    </row>
    <row r="52" spans="1:18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 s="65"/>
    </row>
    <row r="53" spans="1:18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 s="61"/>
    </row>
    <row r="54" spans="1:18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 s="61"/>
    </row>
    <row r="55" spans="1:18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61"/>
    </row>
    <row r="56" spans="1:18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61"/>
    </row>
    <row r="57" spans="1:18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61"/>
    </row>
    <row r="58" spans="1:18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61"/>
    </row>
    <row r="59" spans="1:18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61"/>
    </row>
    <row r="60" spans="1:18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61"/>
    </row>
    <row r="61" spans="1:18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61"/>
    </row>
    <row r="62" spans="1:18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61"/>
    </row>
    <row r="63" spans="1:18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61"/>
    </row>
    <row r="64" spans="1:18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61"/>
    </row>
    <row r="65" spans="1:18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61"/>
    </row>
    <row r="66" spans="1:18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61"/>
    </row>
    <row r="67" spans="1:18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61"/>
    </row>
    <row r="68" spans="1:18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61"/>
    </row>
    <row r="69" spans="1:18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66"/>
    </row>
    <row r="70" spans="1:18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66"/>
    </row>
    <row r="71" spans="1:18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 s="66"/>
    </row>
    <row r="72" spans="1:18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 s="66"/>
    </row>
    <row r="73" spans="1:18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 s="61"/>
    </row>
    <row r="74" spans="1:18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 s="61"/>
    </row>
    <row r="75" spans="1:18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 s="61"/>
    </row>
    <row r="76" spans="1:18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61"/>
    </row>
    <row r="77" spans="1:18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 s="61"/>
    </row>
    <row r="78" spans="1:18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 s="61"/>
    </row>
    <row r="79" spans="1:18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 s="24"/>
    </row>
    <row r="80" spans="1:18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 s="24"/>
    </row>
    <row r="81" spans="1:18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 s="24"/>
    </row>
    <row r="82" spans="1:18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 s="24"/>
    </row>
    <row r="83" spans="1:18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 s="24"/>
    </row>
    <row r="84" spans="1:18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 s="24"/>
    </row>
    <row r="85" spans="1:18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 s="24"/>
    </row>
    <row r="86" spans="1:18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 s="24"/>
    </row>
    <row r="87" spans="1:18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 s="24"/>
    </row>
    <row r="88" spans="1:18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 s="24"/>
    </row>
    <row r="89" spans="1:18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 s="24"/>
    </row>
    <row r="90" spans="1:18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 s="24"/>
    </row>
    <row r="91" spans="1:18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 s="24"/>
    </row>
    <row r="92" spans="1:18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 s="24"/>
    </row>
    <row r="93" spans="1:18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 s="24"/>
    </row>
    <row r="94" spans="1:18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24"/>
    </row>
    <row r="95" spans="1:18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24"/>
    </row>
    <row r="96" spans="1:18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24"/>
    </row>
    <row r="97" spans="1:18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24"/>
    </row>
    <row r="98" spans="1:18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24"/>
    </row>
    <row r="99" spans="1:18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 s="24"/>
    </row>
    <row r="100" spans="1:18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24"/>
    </row>
    <row r="101" spans="1:18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24"/>
    </row>
    <row r="102" spans="1:18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24"/>
    </row>
    <row r="103" spans="1:18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24"/>
    </row>
    <row r="104" spans="1:18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24"/>
    </row>
    <row r="105" spans="1:18" ht="12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 s="24"/>
    </row>
    <row r="106" spans="1:18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24"/>
    </row>
    <row r="107" spans="1:18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 s="24"/>
    </row>
    <row r="108" spans="1:18" ht="12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 s="24"/>
    </row>
    <row r="109" spans="1:18" ht="12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24"/>
    </row>
    <row r="110" spans="1:18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24"/>
    </row>
    <row r="111" spans="1:18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24"/>
    </row>
    <row r="112" spans="1:18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 s="24"/>
    </row>
    <row r="113" spans="1:18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 s="24"/>
    </row>
    <row r="114" spans="1:18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24"/>
    </row>
    <row r="115" spans="1:18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 s="24"/>
    </row>
    <row r="116" spans="1:18" ht="12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 s="24"/>
    </row>
    <row r="117" spans="1:18" ht="12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 s="66"/>
    </row>
    <row r="118" spans="1:18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 s="61"/>
    </row>
    <row r="119" spans="1:18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 s="61"/>
    </row>
    <row r="120" spans="1:18" ht="12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 s="61"/>
    </row>
    <row r="121" spans="1:18" ht="12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 s="61"/>
    </row>
    <row r="122" spans="1:18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 s="61"/>
    </row>
    <row r="123" spans="1:18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 s="61"/>
    </row>
    <row r="124" spans="1:18" ht="12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 s="61"/>
    </row>
    <row r="125" ht="12.75" customHeight="1">
      <c r="R125" s="61"/>
    </row>
    <row r="126" spans="18:19" ht="12.75" customHeight="1">
      <c r="R126" s="66"/>
      <c r="S126" s="67"/>
    </row>
    <row r="127" ht="12.75" customHeight="1">
      <c r="R127" s="70"/>
    </row>
    <row r="128" ht="12.75" customHeight="1">
      <c r="R128" s="66"/>
    </row>
    <row r="129" spans="18:19" ht="12.75" customHeight="1">
      <c r="R129" s="61"/>
      <c r="S129" s="67"/>
    </row>
    <row r="130" ht="12.75" customHeight="1">
      <c r="R130" s="72"/>
    </row>
    <row r="131" ht="12.75" customHeight="1">
      <c r="R131" s="63"/>
    </row>
    <row r="132" ht="12.75" customHeight="1">
      <c r="R132" s="63"/>
    </row>
    <row r="138" ht="12.75" customHeight="1">
      <c r="S138" s="68"/>
    </row>
    <row r="139" spans="18:19" ht="12.75" customHeight="1">
      <c r="R139" s="64"/>
      <c r="S139" s="69"/>
    </row>
    <row r="140" spans="18:19" ht="12.75" customHeight="1">
      <c r="R140" s="64"/>
      <c r="S140" s="69"/>
    </row>
    <row r="141" spans="18:19" ht="12.75" customHeight="1">
      <c r="R141" s="64"/>
      <c r="S141" s="71"/>
    </row>
    <row r="142" ht="12.75" customHeight="1">
      <c r="R142" s="65"/>
    </row>
    <row r="143" ht="12.75" customHeight="1">
      <c r="R143" s="61"/>
    </row>
    <row r="144" ht="12.75" customHeight="1">
      <c r="R144" s="61"/>
    </row>
    <row r="145" ht="12.75" customHeight="1">
      <c r="R145" s="61"/>
    </row>
    <row r="146" ht="12.75" customHeight="1">
      <c r="R146" s="61"/>
    </row>
    <row r="147" ht="12.75" customHeight="1">
      <c r="R147" s="61"/>
    </row>
    <row r="148" ht="12.75" customHeight="1">
      <c r="R148" s="61"/>
    </row>
    <row r="149" ht="12.75" customHeight="1">
      <c r="R149" s="61"/>
    </row>
    <row r="150" ht="12.75" customHeight="1">
      <c r="R150" s="61"/>
    </row>
    <row r="151" ht="12.75" customHeight="1">
      <c r="R151" s="61"/>
    </row>
    <row r="152" ht="12.75" customHeight="1">
      <c r="R152" s="61"/>
    </row>
    <row r="153" ht="12.75" customHeight="1">
      <c r="R153" s="61"/>
    </row>
    <row r="154" ht="12.75" customHeight="1">
      <c r="R154" s="61"/>
    </row>
    <row r="155" ht="12.75" customHeight="1">
      <c r="R155" s="61"/>
    </row>
    <row r="156" ht="12.75" customHeight="1">
      <c r="R156" s="61"/>
    </row>
    <row r="157" ht="12.75" customHeight="1">
      <c r="R157" s="61"/>
    </row>
    <row r="158" ht="12.75" customHeight="1">
      <c r="R158" s="61"/>
    </row>
    <row r="159" ht="12.75" customHeight="1">
      <c r="R159" s="66"/>
    </row>
    <row r="160" ht="12.75" customHeight="1">
      <c r="R160" s="66"/>
    </row>
    <row r="161" ht="12.75" customHeight="1">
      <c r="R161" s="66"/>
    </row>
    <row r="162" ht="12.75" customHeight="1">
      <c r="R162" s="66"/>
    </row>
    <row r="163" ht="12.75" customHeight="1">
      <c r="R163" s="61"/>
    </row>
    <row r="164" ht="12.75" customHeight="1">
      <c r="R164" s="61"/>
    </row>
    <row r="165" ht="12.75" customHeight="1">
      <c r="R165" s="61"/>
    </row>
    <row r="166" ht="12.75" customHeight="1">
      <c r="R166" s="61"/>
    </row>
    <row r="167" ht="12.75" customHeight="1">
      <c r="R167" s="61"/>
    </row>
    <row r="168" ht="12.75" customHeight="1">
      <c r="R168" s="61"/>
    </row>
    <row r="169" ht="12.75" customHeight="1">
      <c r="R169" s="61"/>
    </row>
    <row r="170" ht="12.75" customHeight="1">
      <c r="R170" s="61"/>
    </row>
    <row r="171" spans="18:19" ht="12.75" customHeight="1">
      <c r="R171" s="66"/>
      <c r="S171" s="67"/>
    </row>
    <row r="172" ht="12.75" customHeight="1">
      <c r="R172" s="70"/>
    </row>
    <row r="173" ht="12.75" customHeight="1">
      <c r="R173" s="66"/>
    </row>
    <row r="174" spans="18:19" ht="12.75" customHeight="1">
      <c r="R174" s="61"/>
      <c r="S174" s="67"/>
    </row>
    <row r="175" ht="12.75" customHeight="1">
      <c r="R175" s="72"/>
    </row>
    <row r="176" ht="12.75" customHeight="1">
      <c r="R176" s="63"/>
    </row>
    <row r="177" ht="12.75" customHeight="1">
      <c r="R177" s="63"/>
    </row>
  </sheetData>
  <printOptions horizontalCentered="1"/>
  <pageMargins left="0.25" right="0.25" top="0.77" bottom="0.75" header="0.5" footer="0.5"/>
  <pageSetup horizontalDpi="300" verticalDpi="300" orientation="landscape" scale="80"/>
  <headerFooter alignWithMargins="0">
    <oddHeader>&amp;C&amp;"Helvetica"&amp;BAIR EMISSION CALCULATIONS</oddHeader>
    <oddFooter>&amp;L&amp;B&amp;F&amp;CPage &amp;P&amp;R&amp;T.&amp;D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F1">
      <selection activeCell="A38" sqref="A38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3.5" thickBot="1">
      <c r="A1" s="73" t="s">
        <v>88</v>
      </c>
      <c r="B1" s="73" t="s">
        <v>89</v>
      </c>
      <c r="C1" s="73" t="s">
        <v>90</v>
      </c>
      <c r="D1" s="73" t="s">
        <v>91</v>
      </c>
      <c r="E1" s="74" t="s">
        <v>92</v>
      </c>
      <c r="F1" s="73" t="s">
        <v>93</v>
      </c>
      <c r="G1" s="75" t="s">
        <v>145</v>
      </c>
      <c r="H1" s="76" t="s">
        <v>146</v>
      </c>
      <c r="I1" s="77" t="s">
        <v>147</v>
      </c>
      <c r="J1" s="78" t="s">
        <v>66</v>
      </c>
      <c r="K1" s="78" t="s">
        <v>148</v>
      </c>
      <c r="L1" s="79" t="s">
        <v>98</v>
      </c>
      <c r="M1" s="80"/>
      <c r="N1" s="80"/>
      <c r="O1" s="80"/>
      <c r="P1" s="80"/>
      <c r="Q1" s="81"/>
    </row>
    <row r="2" spans="1:17" ht="13.5" thickBot="1">
      <c r="A2" s="84" t="str">
        <f>TITLE!$B$1</f>
        <v> </v>
      </c>
      <c r="B2" s="84" t="str">
        <f>TITLE!$B$2</f>
        <v> </v>
      </c>
      <c r="C2" s="85" t="str">
        <f>TITLE!$B$3</f>
        <v> </v>
      </c>
      <c r="D2" s="84" t="str">
        <f>TITLE!$B$4</f>
        <v> </v>
      </c>
      <c r="E2" s="85" t="str">
        <f>TITLE!$B$5</f>
        <v> </v>
      </c>
      <c r="F2" s="84" t="str">
        <f>TITLE!$B$6</f>
        <v> </v>
      </c>
      <c r="G2" s="84" t="str">
        <f>TITLE!$B$7</f>
        <v> </v>
      </c>
      <c r="H2" s="84" t="str">
        <f>TITLE!$B$8</f>
        <v> </v>
      </c>
      <c r="I2" s="86" t="str">
        <f>TITLE!$B$10</f>
        <v> </v>
      </c>
      <c r="J2" s="87"/>
      <c r="K2" s="84" t="str">
        <f>TITLE!$B$11</f>
        <v> </v>
      </c>
      <c r="L2" s="86" t="str">
        <f>TITLE!$B$12</f>
        <v> </v>
      </c>
      <c r="M2" s="88"/>
      <c r="N2" s="88"/>
      <c r="O2" s="88"/>
      <c r="P2" s="88"/>
      <c r="Q2" s="89"/>
    </row>
    <row r="3" spans="1:17" ht="13.5" thickTop="1">
      <c r="A3" s="92" t="s">
        <v>149</v>
      </c>
      <c r="B3" s="93" t="s">
        <v>150</v>
      </c>
      <c r="C3" s="93" t="s">
        <v>66</v>
      </c>
      <c r="D3" s="93" t="s">
        <v>151</v>
      </c>
      <c r="E3" s="94" t="s">
        <v>152</v>
      </c>
      <c r="F3" s="95" t="s">
        <v>153</v>
      </c>
      <c r="G3" s="96"/>
      <c r="H3" s="97"/>
      <c r="I3" s="97"/>
      <c r="J3" s="97" t="s">
        <v>154</v>
      </c>
      <c r="K3" s="97"/>
      <c r="L3" s="98"/>
      <c r="M3" s="99"/>
      <c r="N3" s="99"/>
      <c r="O3" s="97" t="s">
        <v>155</v>
      </c>
      <c r="P3" s="99"/>
      <c r="Q3" s="100"/>
    </row>
    <row r="4" spans="1:17" ht="12.75">
      <c r="A4" s="102"/>
      <c r="B4" s="103" t="s">
        <v>156</v>
      </c>
      <c r="C4" s="103" t="s">
        <v>157</v>
      </c>
      <c r="D4" s="103" t="s">
        <v>158</v>
      </c>
      <c r="E4" s="104" t="s">
        <v>159</v>
      </c>
      <c r="F4" s="105"/>
      <c r="G4" s="106"/>
      <c r="H4" s="107"/>
      <c r="I4" s="107"/>
      <c r="J4" s="107"/>
      <c r="K4" s="107"/>
      <c r="L4" s="108"/>
      <c r="M4" s="109"/>
      <c r="N4" s="109"/>
      <c r="O4" s="107"/>
      <c r="P4" s="109"/>
      <c r="Q4" s="110"/>
    </row>
    <row r="5" spans="1:17" ht="12.75">
      <c r="A5" s="112"/>
      <c r="B5" s="113" t="s">
        <v>160</v>
      </c>
      <c r="C5" s="114" t="s">
        <v>157</v>
      </c>
      <c r="D5" s="114" t="s">
        <v>161</v>
      </c>
      <c r="E5" s="115" t="s">
        <v>162</v>
      </c>
      <c r="F5" s="116"/>
      <c r="G5" s="117"/>
      <c r="H5" s="118"/>
      <c r="I5" s="118"/>
      <c r="J5" s="118"/>
      <c r="K5" s="118"/>
      <c r="L5" s="119"/>
      <c r="M5" s="120"/>
      <c r="N5" s="120"/>
      <c r="O5" s="118"/>
      <c r="P5" s="120"/>
      <c r="Q5" s="121"/>
    </row>
    <row r="6" spans="1:17" ht="13.5" thickBot="1">
      <c r="A6" s="123"/>
      <c r="B6" s="124" t="s">
        <v>163</v>
      </c>
      <c r="C6" s="125" t="s">
        <v>164</v>
      </c>
      <c r="D6" s="126" t="s">
        <v>161</v>
      </c>
      <c r="E6" s="127" t="s">
        <v>162</v>
      </c>
      <c r="F6" s="128" t="s">
        <v>165</v>
      </c>
      <c r="G6" s="129" t="s">
        <v>166</v>
      </c>
      <c r="H6" s="127" t="s">
        <v>111</v>
      </c>
      <c r="I6" s="127" t="s">
        <v>112</v>
      </c>
      <c r="J6" s="127" t="s">
        <v>113</v>
      </c>
      <c r="K6" s="127" t="s">
        <v>114</v>
      </c>
      <c r="L6" s="130" t="s">
        <v>115</v>
      </c>
      <c r="M6" s="131" t="s">
        <v>111</v>
      </c>
      <c r="N6" s="131" t="s">
        <v>112</v>
      </c>
      <c r="O6" s="131" t="s">
        <v>113</v>
      </c>
      <c r="P6" s="131" t="s">
        <v>114</v>
      </c>
      <c r="Q6" s="132" t="s">
        <v>115</v>
      </c>
    </row>
    <row r="7" spans="1:17" ht="13.5" thickTop="1">
      <c r="A7" s="135" t="s">
        <v>167</v>
      </c>
      <c r="B7" s="136" t="s">
        <v>168</v>
      </c>
      <c r="C7" s="137">
        <v>0</v>
      </c>
      <c r="D7" s="138">
        <f>FACTORS!$G$2*C7</f>
        <v>0</v>
      </c>
      <c r="E7" s="139">
        <f>D7*24</f>
        <v>0</v>
      </c>
      <c r="F7" s="140">
        <v>0</v>
      </c>
      <c r="G7" s="141">
        <v>0</v>
      </c>
      <c r="H7" s="142">
        <f>FACTORS!$C$12*C7/454</f>
        <v>0</v>
      </c>
      <c r="I7" s="143">
        <f>FACTORS!$D$12*C7/454</f>
        <v>0</v>
      </c>
      <c r="J7" s="143">
        <f>FACTORS!$E$12*C7/454</f>
        <v>0</v>
      </c>
      <c r="K7" s="143">
        <f>FACTORS!$F$12*C7/454</f>
        <v>0</v>
      </c>
      <c r="L7" s="144">
        <f>FACTORS!$G$12*C7/454</f>
        <v>0</v>
      </c>
      <c r="M7" s="145">
        <f>IF(H7=0,0,H7*(E7/(D7*24))*F7*G7/2000)</f>
        <v>0</v>
      </c>
      <c r="N7" s="146">
        <f>IF(I7=0,0,I7*(E7/(D7*24))*G7*F7/2000)</f>
        <v>0</v>
      </c>
      <c r="O7" s="146">
        <f>IF(J7=0,0,J7*(E7/(D7*24))*G7*F7/2000)</f>
        <v>0</v>
      </c>
      <c r="P7" s="146">
        <f>IF(K7=0,0,K7*(E7/(D7*24))*G7*F7/2000)</f>
        <v>0</v>
      </c>
      <c r="Q7" s="147">
        <f>IF(L7=0,0,L7*(E7/(D7*24))*G7*F7/2000)</f>
        <v>0</v>
      </c>
    </row>
    <row r="8" spans="1:17" ht="12.75">
      <c r="A8" s="135"/>
      <c r="B8" s="136" t="s">
        <v>168</v>
      </c>
      <c r="C8" s="137">
        <v>0</v>
      </c>
      <c r="D8" s="43">
        <f>FACTORS!$G$2*C8</f>
        <v>0</v>
      </c>
      <c r="E8" s="139">
        <f>D8*24</f>
        <v>0</v>
      </c>
      <c r="F8" s="140">
        <v>0</v>
      </c>
      <c r="G8" s="141">
        <v>0</v>
      </c>
      <c r="H8" s="139">
        <f>FACTORS!$C$12*C8/454</f>
        <v>0</v>
      </c>
      <c r="I8" s="149">
        <f>FACTORS!$D$12*C8/454</f>
        <v>0</v>
      </c>
      <c r="J8" s="149">
        <f>FACTORS!$E$12*C8/454</f>
        <v>0</v>
      </c>
      <c r="K8" s="149">
        <f>FACTORS!$F$12*C8/454</f>
        <v>0</v>
      </c>
      <c r="L8" s="150">
        <f>FACTORS!$G$12*C8/454</f>
        <v>0</v>
      </c>
      <c r="M8" s="145">
        <f>IF(H8=0,0,H8*(E8/(D8*24))*F8*G8/2000)</f>
        <v>0</v>
      </c>
      <c r="N8" s="146">
        <f>IF(I8=0,0,I8*(E8/(D8*24))*G8*F8/2000)</f>
        <v>0</v>
      </c>
      <c r="O8" s="146">
        <f>IF(J8=0,0,J8*(E8/(D8*24))*G8*F8/2000)</f>
        <v>0</v>
      </c>
      <c r="P8" s="146">
        <f>IF(K8=0,0,K8*(E8/(D8*24))*G8*F8/2000)</f>
        <v>0</v>
      </c>
      <c r="Q8" s="147">
        <f>IF(L8=0,0,L8*(E8/(D8*24))*G8*F8/2000)</f>
        <v>0</v>
      </c>
    </row>
    <row r="9" spans="1:17" ht="12.75">
      <c r="A9" s="135"/>
      <c r="B9" s="136" t="s">
        <v>168</v>
      </c>
      <c r="C9" s="137">
        <v>0</v>
      </c>
      <c r="D9" s="43">
        <f>FACTORS!$G$2*C9</f>
        <v>0</v>
      </c>
      <c r="E9" s="139">
        <f>D9*24</f>
        <v>0</v>
      </c>
      <c r="F9" s="140">
        <v>0</v>
      </c>
      <c r="G9" s="141">
        <v>0</v>
      </c>
      <c r="H9" s="139">
        <f>FACTORS!$C$12*C9/454</f>
        <v>0</v>
      </c>
      <c r="I9" s="149">
        <f>FACTORS!$D$12*C9/454</f>
        <v>0</v>
      </c>
      <c r="J9" s="149">
        <f>FACTORS!$E$12*C9/454</f>
        <v>0</v>
      </c>
      <c r="K9" s="149">
        <f>FACTORS!$F$12*C9/454</f>
        <v>0</v>
      </c>
      <c r="L9" s="150">
        <f>FACTORS!$G$12*C9/454</f>
        <v>0</v>
      </c>
      <c r="M9" s="145">
        <f>IF(H9=0,0,H9*(E9/(D9*24))*F9*G9/2000)</f>
        <v>0</v>
      </c>
      <c r="N9" s="146">
        <f>IF(I9=0,0,I9*(E9/(D9*24))*G9*F9/2000)</f>
        <v>0</v>
      </c>
      <c r="O9" s="146">
        <f>IF(J9=0,0,J9*(E9/(D9*24))*G9*F9/2000)</f>
        <v>0</v>
      </c>
      <c r="P9" s="146">
        <f>IF(K9=0,0,K9*(E9/(D9*24))*G9*F9/2000)</f>
        <v>0</v>
      </c>
      <c r="Q9" s="147">
        <f>IF(L9=0,0,L9*(E9/(D9*24))*G9*F9/2000)</f>
        <v>0</v>
      </c>
    </row>
    <row r="10" spans="1:17" ht="12.75">
      <c r="A10" s="135"/>
      <c r="B10" s="136" t="s">
        <v>169</v>
      </c>
      <c r="C10" s="137">
        <v>0</v>
      </c>
      <c r="D10" s="43">
        <f>FACTORS!$G$2*C10</f>
        <v>0</v>
      </c>
      <c r="E10" s="139">
        <f>D10*24</f>
        <v>0</v>
      </c>
      <c r="F10" s="140">
        <v>0</v>
      </c>
      <c r="G10" s="141">
        <v>0</v>
      </c>
      <c r="H10" s="139">
        <f>FACTORS!$C$11*C10/454</f>
        <v>0</v>
      </c>
      <c r="I10" s="149">
        <f>FACTORS!$D$11*C10/454</f>
        <v>0</v>
      </c>
      <c r="J10" s="149">
        <f>FACTORS!$E$11*C10/454</f>
        <v>0</v>
      </c>
      <c r="K10" s="149">
        <f>FACTORS!$F$11*C10/454</f>
        <v>0</v>
      </c>
      <c r="L10" s="150">
        <f>FACTORS!$G$11*C10/454</f>
        <v>0</v>
      </c>
      <c r="M10" s="145">
        <f>IF(H10=0,0,H10*(E10/(D10*24))*F10*G10/2000)</f>
        <v>0</v>
      </c>
      <c r="N10" s="146">
        <f>IF(I10=0,0,I10*(E10/(D10*24))*G10*F10/2000)</f>
        <v>0</v>
      </c>
      <c r="O10" s="146">
        <f>IF(J10=0,0,J10*(E10/(D10*24))*G10*F10/2000)</f>
        <v>0</v>
      </c>
      <c r="P10" s="146">
        <f>IF(K10=0,0,K10*(E10/(D10*24))*G10*F10/2000)</f>
        <v>0</v>
      </c>
      <c r="Q10" s="147">
        <f>IF(L10=0,0,L10*(E10/(D10*24))*G10*F10/2000)</f>
        <v>0</v>
      </c>
    </row>
    <row r="11" spans="1:17" ht="12.75">
      <c r="A11" s="135"/>
      <c r="B11" s="136" t="s">
        <v>170</v>
      </c>
      <c r="C11" s="137">
        <v>0</v>
      </c>
      <c r="D11" s="43">
        <f>FACTORS!$G$2*C11</f>
        <v>0</v>
      </c>
      <c r="E11" s="139">
        <f>D11*24</f>
        <v>0</v>
      </c>
      <c r="F11" s="140">
        <v>0</v>
      </c>
      <c r="G11" s="141">
        <v>0</v>
      </c>
      <c r="H11" s="139">
        <f>FACTORS!$C$12*C11/454</f>
        <v>0</v>
      </c>
      <c r="I11" s="149">
        <f>FACTORS!$D$12*C11/454</f>
        <v>0</v>
      </c>
      <c r="J11" s="149">
        <f>FACTORS!$E$12*C11/454</f>
        <v>0</v>
      </c>
      <c r="K11" s="149">
        <f>FACTORS!$F$12*C11/454</f>
        <v>0</v>
      </c>
      <c r="L11" s="150">
        <f>FACTORS!$G$12*C11/454</f>
        <v>0</v>
      </c>
      <c r="M11" s="145">
        <f>IF(H11=0,0,H11*(E11/(D11*24))*F11*G11/2000)</f>
        <v>0</v>
      </c>
      <c r="N11" s="146">
        <f>IF(I11=0,0,I11*(E11/(D11*24))*G11*F11/2000)</f>
        <v>0</v>
      </c>
      <c r="O11" s="146">
        <f>IF(J11=0,0,J11*(E11/(D11*24))*G11*F11/2000)</f>
        <v>0</v>
      </c>
      <c r="P11" s="146">
        <f>IF(K11=0,0,K11*(E11/(D11*24))*G11*F11/2000)</f>
        <v>0</v>
      </c>
      <c r="Q11" s="147">
        <f>IF(L11=0,0,L11*(E11/(D11*24))*G11*F11/2000)</f>
        <v>0</v>
      </c>
    </row>
    <row r="12" spans="1:17" ht="12.75">
      <c r="A12" s="151"/>
      <c r="B12" s="152"/>
      <c r="C12" s="153"/>
      <c r="D12" s="154" t="s">
        <v>66</v>
      </c>
      <c r="E12" s="155"/>
      <c r="F12" s="156"/>
      <c r="G12" s="157"/>
      <c r="H12" s="158" t="s">
        <v>66</v>
      </c>
      <c r="I12" s="158" t="s">
        <v>66</v>
      </c>
      <c r="J12" s="158"/>
      <c r="K12" s="158"/>
      <c r="L12" s="158"/>
      <c r="M12" s="159"/>
      <c r="N12" s="160"/>
      <c r="O12" s="160"/>
      <c r="P12" s="160"/>
      <c r="Q12" s="161"/>
    </row>
    <row r="13" spans="1:17" ht="12.75">
      <c r="A13" s="135" t="s">
        <v>171</v>
      </c>
      <c r="B13" s="136" t="s">
        <v>172</v>
      </c>
      <c r="C13" s="137">
        <v>0</v>
      </c>
      <c r="D13" s="138">
        <f>FACTORS!$G$2*C13</f>
        <v>0</v>
      </c>
      <c r="E13" s="139">
        <f>D13*24</f>
        <v>0</v>
      </c>
      <c r="F13" s="140">
        <v>0</v>
      </c>
      <c r="G13" s="141">
        <v>0</v>
      </c>
      <c r="H13" s="142">
        <f>FACTORS!$C$12*C13/454</f>
        <v>0</v>
      </c>
      <c r="I13" s="143">
        <f>FACTORS!$D$12*C13/454</f>
        <v>0</v>
      </c>
      <c r="J13" s="143">
        <f>FACTORS!$E$12*C13/454</f>
        <v>0</v>
      </c>
      <c r="K13" s="143">
        <f>FACTORS!$F$12*C13/454</f>
        <v>0</v>
      </c>
      <c r="L13" s="144">
        <f>FACTORS!$G$12*C13/454</f>
        <v>0</v>
      </c>
      <c r="M13" s="145">
        <f>IF(H13=0,0,H13*(E13/(D13*24))*F13*G13/2000)</f>
        <v>0</v>
      </c>
      <c r="N13" s="146">
        <f>IF(I13=0,0,I13*(E13/(D13*24))*G13*F13/2000)</f>
        <v>0</v>
      </c>
      <c r="O13" s="146">
        <f>IF(J13=0,0,J13*(E13/(D13*24))*G13*F13/2000)</f>
        <v>0</v>
      </c>
      <c r="P13" s="146">
        <f>IF(K13=0,0,K13*(E13/(D13*24))*G13*F13/2000)</f>
        <v>0</v>
      </c>
      <c r="Q13" s="147">
        <f>IF(L13=0,0,L13*(E13/(D13*24))*G13*F13/2000)</f>
        <v>0</v>
      </c>
    </row>
    <row r="14" spans="1:17" ht="12.75">
      <c r="A14" s="135" t="s">
        <v>173</v>
      </c>
      <c r="B14" s="136" t="s">
        <v>174</v>
      </c>
      <c r="C14" s="137">
        <v>0</v>
      </c>
      <c r="D14" s="43">
        <f>FACTORS!$G$2*C14</f>
        <v>0</v>
      </c>
      <c r="E14" s="139">
        <f>D14*24</f>
        <v>0</v>
      </c>
      <c r="F14" s="140">
        <v>0</v>
      </c>
      <c r="G14" s="141">
        <v>0</v>
      </c>
      <c r="H14" s="139">
        <f>FACTORS!$C$12*C14/454</f>
        <v>0</v>
      </c>
      <c r="I14" s="149">
        <f>FACTORS!$D$12*C14/454</f>
        <v>0</v>
      </c>
      <c r="J14" s="149">
        <f>FACTORS!$E$12*C14/454</f>
        <v>0</v>
      </c>
      <c r="K14" s="149">
        <f>FACTORS!$F$12*C14/454</f>
        <v>0</v>
      </c>
      <c r="L14" s="150">
        <f>FACTORS!$G$12*C14/454</f>
        <v>0</v>
      </c>
      <c r="M14" s="145">
        <f>IF(H14=0,0,H14*(E14/(D14*24))*F14*G14/2000)</f>
        <v>0</v>
      </c>
      <c r="N14" s="146">
        <f>IF(I14=0,0,I14*(E14/(D14*24))*G14*F14/2000)</f>
        <v>0</v>
      </c>
      <c r="O14" s="146">
        <f>IF(J14=0,0,J14*(E14/(D14*24))*G14*F14/2000)</f>
        <v>0</v>
      </c>
      <c r="P14" s="146">
        <f>IF(K14=0,0,K14*(E14/(D14*24))*G14*F14/2000)</f>
        <v>0</v>
      </c>
      <c r="Q14" s="147">
        <f>IF(L14=0,0,L14*(E14/(D14*24))*G14*F14/2000)</f>
        <v>0</v>
      </c>
    </row>
    <row r="15" spans="1:17" ht="12.75">
      <c r="A15" s="135"/>
      <c r="B15" s="136" t="s">
        <v>175</v>
      </c>
      <c r="C15" s="137">
        <v>0</v>
      </c>
      <c r="D15" s="43">
        <f>FACTORS!$G$2*C15</f>
        <v>0</v>
      </c>
      <c r="E15" s="139">
        <f>D15*24</f>
        <v>0</v>
      </c>
      <c r="F15" s="140">
        <v>0</v>
      </c>
      <c r="G15" s="141">
        <v>0</v>
      </c>
      <c r="H15" s="139">
        <f>FACTORS!$C$12*C15/454</f>
        <v>0</v>
      </c>
      <c r="I15" s="149">
        <f>FACTORS!$D$12*C15/454</f>
        <v>0</v>
      </c>
      <c r="J15" s="149">
        <f>FACTORS!$E$12*C15/454</f>
        <v>0</v>
      </c>
      <c r="K15" s="149">
        <f>FACTORS!$F$12*C15/454</f>
        <v>0</v>
      </c>
      <c r="L15" s="150">
        <f>FACTORS!$G$12*C15/454</f>
        <v>0</v>
      </c>
      <c r="M15" s="145">
        <f>IF(H15=0,0,H15*(E15/(D15*24))*F15*G15/2000)</f>
        <v>0</v>
      </c>
      <c r="N15" s="146">
        <f>IF(I15=0,0,I15*(E15/(D15*24))*G15*F15/2000)</f>
        <v>0</v>
      </c>
      <c r="O15" s="146">
        <f>IF(J15=0,0,J15*(E15/(D15*24))*G15*F15/2000)</f>
        <v>0</v>
      </c>
      <c r="P15" s="146">
        <f>IF(K15=0,0,K15*(E15/(D15*24))*G15*F15/2000)</f>
        <v>0</v>
      </c>
      <c r="Q15" s="147">
        <f>IF(L15=0,0,L15*(E15/(D15*24))*G15*F15/2000)</f>
        <v>0</v>
      </c>
    </row>
    <row r="16" spans="1:17" ht="12.75">
      <c r="A16" s="135"/>
      <c r="B16" s="136" t="s">
        <v>174</v>
      </c>
      <c r="C16" s="137">
        <v>0</v>
      </c>
      <c r="D16" s="43">
        <f>FACTORS!$G$2*C16</f>
        <v>0</v>
      </c>
      <c r="E16" s="139">
        <f>D16*24</f>
        <v>0</v>
      </c>
      <c r="F16" s="140">
        <v>0</v>
      </c>
      <c r="G16" s="141">
        <v>0</v>
      </c>
      <c r="H16" s="139">
        <f>FACTORS!$C$12*C16/454</f>
        <v>0</v>
      </c>
      <c r="I16" s="149">
        <f>FACTORS!$D$12*C16/454</f>
        <v>0</v>
      </c>
      <c r="J16" s="149">
        <f>FACTORS!$E$12*C16/454</f>
        <v>0</v>
      </c>
      <c r="K16" s="149">
        <f>FACTORS!$F$12*C16/454</f>
        <v>0</v>
      </c>
      <c r="L16" s="150">
        <f>FACTORS!$G$12*C16/454</f>
        <v>0</v>
      </c>
      <c r="M16" s="145">
        <f>IF(H16=0,0,H16*(E16/(D16*24))*F16*G16/2000)</f>
        <v>0</v>
      </c>
      <c r="N16" s="146">
        <f>IF(I16=0,0,I16*(E16/(D16*24))*G16*F16/2000)</f>
        <v>0</v>
      </c>
      <c r="O16" s="146">
        <f>IF(J16=0,0,J16*(E16/(D16*24))*G16*F16/2000)</f>
        <v>0</v>
      </c>
      <c r="P16" s="146">
        <f>IF(K16=0,0,K16*(E16/(D16*24))*G16*F16/2000)</f>
        <v>0</v>
      </c>
      <c r="Q16" s="147">
        <f>IF(L16=0,0,L16*(E16/(D16*24))*G16*F16/2000)</f>
        <v>0</v>
      </c>
    </row>
    <row r="17" spans="1:17" ht="12.75">
      <c r="A17" s="151"/>
      <c r="B17" s="152"/>
      <c r="C17" s="153"/>
      <c r="D17" s="154" t="s">
        <v>66</v>
      </c>
      <c r="E17" s="155"/>
      <c r="F17" s="156"/>
      <c r="G17" s="157"/>
      <c r="H17" s="158" t="s">
        <v>66</v>
      </c>
      <c r="I17" s="158" t="s">
        <v>66</v>
      </c>
      <c r="J17" s="158"/>
      <c r="K17" s="158"/>
      <c r="L17" s="158"/>
      <c r="M17" s="162"/>
      <c r="N17" s="163"/>
      <c r="O17" s="158"/>
      <c r="P17" s="163"/>
      <c r="Q17" s="164"/>
    </row>
    <row r="18" spans="1:17" ht="12.75">
      <c r="A18" s="135" t="s">
        <v>176</v>
      </c>
      <c r="B18" s="136" t="s">
        <v>177</v>
      </c>
      <c r="C18" s="137">
        <v>0</v>
      </c>
      <c r="D18" s="138">
        <f>FACTORS!$G$2*C18</f>
        <v>0</v>
      </c>
      <c r="E18" s="139">
        <f>D18*24</f>
        <v>0</v>
      </c>
      <c r="F18" s="140">
        <v>0</v>
      </c>
      <c r="G18" s="141">
        <v>0</v>
      </c>
      <c r="H18" s="142">
        <f>FACTORS!$C$12*C18/454</f>
        <v>0</v>
      </c>
      <c r="I18" s="143">
        <f>FACTORS!$D$12*C18/454</f>
        <v>0</v>
      </c>
      <c r="J18" s="143">
        <f>FACTORS!$E$12*C18/454</f>
        <v>0</v>
      </c>
      <c r="K18" s="143">
        <f>FACTORS!$F$12*C18/454</f>
        <v>0</v>
      </c>
      <c r="L18" s="144">
        <f>FACTORS!$G$12*C18/454</f>
        <v>0</v>
      </c>
      <c r="M18" s="145">
        <f>IF(H18=0,0,H18*(E18/(D18*24))*F18*G18/2000)</f>
        <v>0</v>
      </c>
      <c r="N18" s="146">
        <f>IF(I18=0,0,I18*(E18/(D18*24))*G18*F18/2000)</f>
        <v>0</v>
      </c>
      <c r="O18" s="146">
        <f>IF(J18=0,0,J18*(E18/(D18*24))*G18*F18/2000)</f>
        <v>0</v>
      </c>
      <c r="P18" s="146">
        <f>IF(K18=0,0,K18*(E18/(D18*24))*G18*F18/2000)</f>
        <v>0</v>
      </c>
      <c r="Q18" s="147">
        <f>IF(L18=0,0,L18*(E18/(D18*24))*G18*F18/2000)</f>
        <v>0</v>
      </c>
    </row>
    <row r="19" spans="1:17" ht="12.75">
      <c r="A19" s="135" t="s">
        <v>173</v>
      </c>
      <c r="B19" s="136" t="s">
        <v>178</v>
      </c>
      <c r="C19" s="137">
        <v>0</v>
      </c>
      <c r="D19" s="43">
        <f>FACTORS!$G$2*C19</f>
        <v>0</v>
      </c>
      <c r="E19" s="139">
        <f>D19*24</f>
        <v>0</v>
      </c>
      <c r="F19" s="140">
        <v>0</v>
      </c>
      <c r="G19" s="141">
        <v>0</v>
      </c>
      <c r="H19" s="139">
        <f>FACTORS!$C$12*C19/454</f>
        <v>0</v>
      </c>
      <c r="I19" s="149">
        <f>FACTORS!$D$12*C19/454</f>
        <v>0</v>
      </c>
      <c r="J19" s="149">
        <f>FACTORS!$E$12*C19/454</f>
        <v>0</v>
      </c>
      <c r="K19" s="149">
        <f>FACTORS!$F$12*C19/454</f>
        <v>0</v>
      </c>
      <c r="L19" s="150">
        <f>FACTORS!$G$12*C19/454</f>
        <v>0</v>
      </c>
      <c r="M19" s="145">
        <f>IF(H19=0,0,H19*(E19/(D19*24))*F19*G19/2000)</f>
        <v>0</v>
      </c>
      <c r="N19" s="146">
        <f>IF(I19=0,0,I19*(E19/(D19*24))*G19*F19/2000)</f>
        <v>0</v>
      </c>
      <c r="O19" s="146">
        <f>IF(J19=0,0,J19*(E19/(D19*24))*G19*F19/2000)</f>
        <v>0</v>
      </c>
      <c r="P19" s="146">
        <f>IF(K19=0,0,K19*(E19/(D19*24))*G19*F19/2000)</f>
        <v>0</v>
      </c>
      <c r="Q19" s="147">
        <f>IF(L19=0,0,L19*(E19/(D19*24))*G19*F19/2000)</f>
        <v>0</v>
      </c>
    </row>
    <row r="20" spans="1:17" ht="12.75">
      <c r="A20" s="151"/>
      <c r="B20" s="152"/>
      <c r="C20" s="153"/>
      <c r="D20" s="154" t="s">
        <v>66</v>
      </c>
      <c r="E20" s="155"/>
      <c r="F20" s="156"/>
      <c r="G20" s="157"/>
      <c r="H20" s="158" t="s">
        <v>66</v>
      </c>
      <c r="I20" s="158" t="s">
        <v>66</v>
      </c>
      <c r="J20" s="158"/>
      <c r="K20" s="158"/>
      <c r="L20" s="158"/>
      <c r="M20" s="162"/>
      <c r="N20" s="163"/>
      <c r="O20" s="158"/>
      <c r="P20" s="158"/>
      <c r="Q20" s="164"/>
    </row>
    <row r="21" spans="1:17" ht="12.75">
      <c r="A21" s="135" t="s">
        <v>179</v>
      </c>
      <c r="B21" s="165" t="s">
        <v>180</v>
      </c>
      <c r="C21" s="137">
        <v>0</v>
      </c>
      <c r="D21" s="138">
        <f>FACTORS!$G$2*C21</f>
        <v>0</v>
      </c>
      <c r="E21" s="139">
        <f aca="true" t="shared" si="0" ref="E21:E28">D21*24</f>
        <v>0</v>
      </c>
      <c r="F21" s="140">
        <v>0</v>
      </c>
      <c r="G21" s="141">
        <v>0</v>
      </c>
      <c r="H21" s="142">
        <f>FACTORS!$C$11*C21/454</f>
        <v>0</v>
      </c>
      <c r="I21" s="143">
        <f>FACTORS!$D$11*C21/454</f>
        <v>0</v>
      </c>
      <c r="J21" s="143">
        <f>FACTORS!$E$11*C21/454</f>
        <v>0</v>
      </c>
      <c r="K21" s="143">
        <f>FACTORS!$F$11*C21/454</f>
        <v>0</v>
      </c>
      <c r="L21" s="144">
        <f>FACTORS!$G$11*C21/454</f>
        <v>0</v>
      </c>
      <c r="M21" s="145">
        <f>IF(H21=0,0,H21*(E21/(D21*24))*F21*G21/2000)</f>
        <v>0</v>
      </c>
      <c r="N21" s="146">
        <f aca="true" t="shared" si="1" ref="N21:N28">IF(I21=0,0,I21*(E21/(D21*24))*G21*F21/2000)</f>
        <v>0</v>
      </c>
      <c r="O21" s="146">
        <f aca="true" t="shared" si="2" ref="O21:O28">IF(J21=0,0,J21*(E21/(D21*24))*G21*F21/2000)</f>
        <v>0</v>
      </c>
      <c r="P21" s="146">
        <f aca="true" t="shared" si="3" ref="P21:P28">IF(K21=0,0,K21*(E21/(D21*24))*G21*F21/2000)</f>
        <v>0</v>
      </c>
      <c r="Q21" s="147">
        <f aca="true" t="shared" si="4" ref="Q21:Q28">IF(L21=0,0,L21*(E21/(D21*24))*G21*F21/2000)</f>
        <v>0</v>
      </c>
    </row>
    <row r="22" spans="1:17" ht="12.75">
      <c r="A22" s="166"/>
      <c r="B22" s="165" t="s">
        <v>181</v>
      </c>
      <c r="C22" s="137">
        <v>0</v>
      </c>
      <c r="D22" s="43">
        <f>FACTORS!$G$2*C22</f>
        <v>0</v>
      </c>
      <c r="E22" s="139">
        <f t="shared" si="0"/>
        <v>0</v>
      </c>
      <c r="F22" s="140">
        <v>0</v>
      </c>
      <c r="G22" s="141">
        <v>0</v>
      </c>
      <c r="H22" s="139">
        <f>FACTORS!$C$12*C22/454</f>
        <v>0</v>
      </c>
      <c r="I22" s="149">
        <f>FACTORS!$D$12*C22/454</f>
        <v>0</v>
      </c>
      <c r="J22" s="149">
        <f>FACTORS!$E$12*C22/454</f>
        <v>0</v>
      </c>
      <c r="K22" s="149">
        <f>FACTORS!$F$12*C22/454</f>
        <v>0</v>
      </c>
      <c r="L22" s="150">
        <f>FACTORS!$G$12*C22/454</f>
        <v>0</v>
      </c>
      <c r="M22" s="145">
        <f>IF(H22=0,0,H22*(E22/(D22*24))*F22*G22/2000)</f>
        <v>0</v>
      </c>
      <c r="N22" s="146">
        <f t="shared" si="1"/>
        <v>0</v>
      </c>
      <c r="O22" s="146">
        <f t="shared" si="2"/>
        <v>0</v>
      </c>
      <c r="P22" s="146">
        <f t="shared" si="3"/>
        <v>0</v>
      </c>
      <c r="Q22" s="147">
        <f t="shared" si="4"/>
        <v>0</v>
      </c>
    </row>
    <row r="23" spans="1:17" ht="12.75">
      <c r="A23" s="135"/>
      <c r="B23" s="136" t="s">
        <v>174</v>
      </c>
      <c r="C23" s="137">
        <v>0</v>
      </c>
      <c r="D23" s="43">
        <f>FACTORS!$G$2*C23</f>
        <v>0</v>
      </c>
      <c r="E23" s="139">
        <f t="shared" si="0"/>
        <v>0</v>
      </c>
      <c r="F23" s="140">
        <v>0</v>
      </c>
      <c r="G23" s="141">
        <v>0</v>
      </c>
      <c r="H23" s="139">
        <f>FACTORS!$C$12*C23/454</f>
        <v>0</v>
      </c>
      <c r="I23" s="149">
        <f>FACTORS!$D$12*C23/454</f>
        <v>0</v>
      </c>
      <c r="J23" s="149">
        <f>FACTORS!$E$12*C23/454</f>
        <v>0</v>
      </c>
      <c r="K23" s="149">
        <f>FACTORS!$F$12*C23/454</f>
        <v>0</v>
      </c>
      <c r="L23" s="150">
        <f>FACTORS!$G$12*C23/454</f>
        <v>0</v>
      </c>
      <c r="M23" s="145">
        <f>IF(H23=0,0,H23*(E23/(D23*24))*F23*G23/2000)</f>
        <v>0</v>
      </c>
      <c r="N23" s="146">
        <f t="shared" si="1"/>
        <v>0</v>
      </c>
      <c r="O23" s="146">
        <f t="shared" si="2"/>
        <v>0</v>
      </c>
      <c r="P23" s="146">
        <f t="shared" si="3"/>
        <v>0</v>
      </c>
      <c r="Q23" s="147">
        <f t="shared" si="4"/>
        <v>0</v>
      </c>
    </row>
    <row r="24" spans="1:17" ht="12.75">
      <c r="A24" s="135"/>
      <c r="B24" s="167" t="s">
        <v>182</v>
      </c>
      <c r="C24" s="137">
        <v>0</v>
      </c>
      <c r="D24" s="43">
        <f>FACTORS!$C$2*C24</f>
        <v>0</v>
      </c>
      <c r="E24" s="139">
        <f t="shared" si="0"/>
        <v>0</v>
      </c>
      <c r="F24" s="140">
        <v>0</v>
      </c>
      <c r="G24" s="141">
        <v>0</v>
      </c>
      <c r="H24" s="168" t="s">
        <v>66</v>
      </c>
      <c r="I24" s="149">
        <f>FACTORS!$D$6*C24/454</f>
        <v>0</v>
      </c>
      <c r="J24" s="149">
        <f>FACTORS!$E$6*C24/454</f>
        <v>0</v>
      </c>
      <c r="K24" s="149">
        <f>FACTORS!$F$6*C24/454</f>
        <v>0</v>
      </c>
      <c r="L24" s="150">
        <f>FACTORS!$G$6*C24/454</f>
        <v>0</v>
      </c>
      <c r="M24" s="145" t="s">
        <v>66</v>
      </c>
      <c r="N24" s="146">
        <f t="shared" si="1"/>
        <v>0</v>
      </c>
      <c r="O24" s="169">
        <f t="shared" si="2"/>
        <v>0</v>
      </c>
      <c r="P24" s="146">
        <f t="shared" si="3"/>
        <v>0</v>
      </c>
      <c r="Q24" s="147">
        <f t="shared" si="4"/>
        <v>0</v>
      </c>
    </row>
    <row r="25" spans="1:17" ht="12.75">
      <c r="A25" s="135"/>
      <c r="B25" s="167" t="s">
        <v>183</v>
      </c>
      <c r="C25" s="137">
        <v>0</v>
      </c>
      <c r="D25" s="43">
        <f>FACTORS!$E$2*C25</f>
        <v>0</v>
      </c>
      <c r="E25" s="139">
        <f t="shared" si="0"/>
        <v>0</v>
      </c>
      <c r="F25" s="140">
        <v>0</v>
      </c>
      <c r="G25" s="141">
        <v>0</v>
      </c>
      <c r="H25" s="168" t="s">
        <v>66</v>
      </c>
      <c r="I25" s="149">
        <f>FACTORS!$D$7*C25/454</f>
        <v>0</v>
      </c>
      <c r="J25" s="149">
        <f>FACTORS!$E$7*C25/454</f>
        <v>0</v>
      </c>
      <c r="K25" s="149">
        <f>FACTORS!$F$7*C25/454</f>
        <v>0</v>
      </c>
      <c r="L25" s="150">
        <f>FACTORS!$G$7*C25/454</f>
        <v>0</v>
      </c>
      <c r="M25" s="145" t="s">
        <v>66</v>
      </c>
      <c r="N25" s="146">
        <f t="shared" si="1"/>
        <v>0</v>
      </c>
      <c r="O25" s="169">
        <f t="shared" si="2"/>
        <v>0</v>
      </c>
      <c r="P25" s="146">
        <f t="shared" si="3"/>
        <v>0</v>
      </c>
      <c r="Q25" s="147">
        <f t="shared" si="4"/>
        <v>0</v>
      </c>
    </row>
    <row r="26" spans="1:17" ht="12.75">
      <c r="A26" s="135"/>
      <c r="B26" s="167" t="s">
        <v>184</v>
      </c>
      <c r="C26" s="137">
        <v>0</v>
      </c>
      <c r="D26" s="43">
        <f>FACTORS!$E$2*C26</f>
        <v>0</v>
      </c>
      <c r="E26" s="139">
        <f t="shared" si="0"/>
        <v>0</v>
      </c>
      <c r="F26" s="140">
        <v>0</v>
      </c>
      <c r="G26" s="141">
        <v>0</v>
      </c>
      <c r="H26" s="168" t="s">
        <v>66</v>
      </c>
      <c r="I26" s="149">
        <f>FACTORS!$D$8*C26/454</f>
        <v>0</v>
      </c>
      <c r="J26" s="149">
        <f>FACTORS!$E$8*C26/454</f>
        <v>0</v>
      </c>
      <c r="K26" s="149">
        <f>FACTORS!$F$8*C26/454</f>
        <v>0</v>
      </c>
      <c r="L26" s="150">
        <f>FACTORS!$G$8*C26/454</f>
        <v>0</v>
      </c>
      <c r="M26" s="145" t="s">
        <v>66</v>
      </c>
      <c r="N26" s="146">
        <f t="shared" si="1"/>
        <v>0</v>
      </c>
      <c r="O26" s="169">
        <f t="shared" si="2"/>
        <v>0</v>
      </c>
      <c r="P26" s="146">
        <f t="shared" si="3"/>
        <v>0</v>
      </c>
      <c r="Q26" s="147">
        <f t="shared" si="4"/>
        <v>0</v>
      </c>
    </row>
    <row r="27" spans="1:17" ht="12.75">
      <c r="A27" s="135"/>
      <c r="B27" s="167" t="s">
        <v>185</v>
      </c>
      <c r="C27" s="137">
        <v>0</v>
      </c>
      <c r="D27" s="43">
        <f>FACTORS!$E$2*C27</f>
        <v>0</v>
      </c>
      <c r="E27" s="139">
        <f t="shared" si="0"/>
        <v>0</v>
      </c>
      <c r="F27" s="140">
        <v>0</v>
      </c>
      <c r="G27" s="141">
        <v>0</v>
      </c>
      <c r="H27" s="168" t="s">
        <v>66</v>
      </c>
      <c r="I27" s="149">
        <f>FACTORS!$D$9*C27/454</f>
        <v>0</v>
      </c>
      <c r="J27" s="149">
        <f>FACTORS!$E$9*C27/454</f>
        <v>0</v>
      </c>
      <c r="K27" s="149">
        <f>FACTORS!$F$9*C27/454</f>
        <v>0</v>
      </c>
      <c r="L27" s="150">
        <f>FACTORS!$G$9*C27/454</f>
        <v>0</v>
      </c>
      <c r="M27" s="145" t="s">
        <v>66</v>
      </c>
      <c r="N27" s="146">
        <f t="shared" si="1"/>
        <v>0</v>
      </c>
      <c r="O27" s="169">
        <f t="shared" si="2"/>
        <v>0</v>
      </c>
      <c r="P27" s="146">
        <f t="shared" si="3"/>
        <v>0</v>
      </c>
      <c r="Q27" s="147">
        <f t="shared" si="4"/>
        <v>0</v>
      </c>
    </row>
    <row r="28" spans="1:17" ht="12.75">
      <c r="A28" s="166"/>
      <c r="B28" s="170" t="s">
        <v>186</v>
      </c>
      <c r="C28" s="137">
        <v>0</v>
      </c>
      <c r="D28" s="171">
        <f>C28*1000000/1050</f>
        <v>0</v>
      </c>
      <c r="E28" s="139">
        <f t="shared" si="0"/>
        <v>0</v>
      </c>
      <c r="F28" s="140">
        <v>0</v>
      </c>
      <c r="G28" s="141">
        <v>0</v>
      </c>
      <c r="H28" s="155">
        <f>FACTORS!$C$14*D28/1000000</f>
        <v>0</v>
      </c>
      <c r="I28" s="172">
        <f>FACTORS!$D$14*D28/1000000</f>
        <v>0</v>
      </c>
      <c r="J28" s="172">
        <f>FACTORS!$E$14*D28/1000000</f>
        <v>0</v>
      </c>
      <c r="K28" s="172">
        <f>FACTORS!$F$14*D28/1000000</f>
        <v>0</v>
      </c>
      <c r="L28" s="173">
        <f>FACTORS!$G$14*D28/1000000</f>
        <v>0</v>
      </c>
      <c r="M28" s="145">
        <f>IF(H28=0,0,H28*(E28/(D28*24))*F28*G28/2000)</f>
        <v>0</v>
      </c>
      <c r="N28" s="146">
        <f t="shared" si="1"/>
        <v>0</v>
      </c>
      <c r="O28" s="146">
        <f t="shared" si="2"/>
        <v>0</v>
      </c>
      <c r="P28" s="146">
        <f t="shared" si="3"/>
        <v>0</v>
      </c>
      <c r="Q28" s="147">
        <f t="shared" si="4"/>
        <v>0</v>
      </c>
    </row>
    <row r="29" spans="1:17" ht="12.75">
      <c r="A29" s="166"/>
      <c r="B29" s="174" t="s">
        <v>187</v>
      </c>
      <c r="C29" s="175" t="s">
        <v>188</v>
      </c>
      <c r="D29" s="175" t="s">
        <v>161</v>
      </c>
      <c r="E29" s="176" t="s">
        <v>189</v>
      </c>
      <c r="F29" s="48"/>
      <c r="G29" s="177"/>
      <c r="H29" s="178"/>
      <c r="I29" s="178"/>
      <c r="J29" s="178"/>
      <c r="K29" s="178"/>
      <c r="L29" s="178"/>
      <c r="M29" s="179"/>
      <c r="N29" s="178"/>
      <c r="O29" s="178"/>
      <c r="P29" s="178"/>
      <c r="Q29" s="180"/>
    </row>
    <row r="30" spans="1:17" ht="12.75">
      <c r="A30" s="166"/>
      <c r="B30" s="136" t="s">
        <v>190</v>
      </c>
      <c r="C30" s="137">
        <v>0</v>
      </c>
      <c r="D30" s="181"/>
      <c r="E30" s="182"/>
      <c r="F30" s="183">
        <v>0</v>
      </c>
      <c r="G30" s="141">
        <v>0</v>
      </c>
      <c r="H30" s="184"/>
      <c r="I30" s="185"/>
      <c r="J30" s="185"/>
      <c r="K30" s="143">
        <f>FACTORS!$F$17*C30/24</f>
        <v>0</v>
      </c>
      <c r="L30" s="186"/>
      <c r="M30" s="145"/>
      <c r="N30" s="187"/>
      <c r="O30" s="168"/>
      <c r="P30" s="169">
        <f>C30*G30*0.03/2000</f>
        <v>0</v>
      </c>
      <c r="Q30" s="147" t="s">
        <v>66</v>
      </c>
    </row>
    <row r="31" spans="1:17" ht="12.75">
      <c r="A31" s="166"/>
      <c r="B31" s="136" t="s">
        <v>191</v>
      </c>
      <c r="C31" s="181"/>
      <c r="D31" s="137">
        <v>0</v>
      </c>
      <c r="E31" s="182"/>
      <c r="F31" s="137">
        <v>0</v>
      </c>
      <c r="G31" s="141">
        <v>0</v>
      </c>
      <c r="H31" s="168"/>
      <c r="I31" s="149">
        <f>FACTORS!$D$15*D31/1000000</f>
        <v>0</v>
      </c>
      <c r="J31" s="149">
        <f>FACTORS!$E$15*D31/1000000</f>
        <v>0</v>
      </c>
      <c r="K31" s="149">
        <f>FACTORS!$F$15*D31/1000000</f>
        <v>0</v>
      </c>
      <c r="L31" s="150">
        <f>FACTORS!$G$15*D31/1000000</f>
        <v>0</v>
      </c>
      <c r="M31" s="188" t="s">
        <v>66</v>
      </c>
      <c r="N31" s="169">
        <f>G31*F31*I31/2000</f>
        <v>0</v>
      </c>
      <c r="O31" s="169">
        <f>F31*G31*J31/2000</f>
        <v>0</v>
      </c>
      <c r="P31" s="146">
        <f>F31*G31*K31/2000</f>
        <v>0</v>
      </c>
      <c r="Q31" s="147">
        <f>F31*G31*L31/2000</f>
        <v>0</v>
      </c>
    </row>
    <row r="32" spans="1:17" ht="12.75">
      <c r="A32" s="166"/>
      <c r="B32" s="165" t="s">
        <v>192</v>
      </c>
      <c r="C32" s="181" t="s">
        <v>66</v>
      </c>
      <c r="D32" s="137">
        <v>0</v>
      </c>
      <c r="E32" s="182"/>
      <c r="F32" s="137">
        <v>0</v>
      </c>
      <c r="G32" s="141">
        <v>0</v>
      </c>
      <c r="H32" s="168" t="s">
        <v>66</v>
      </c>
      <c r="I32" s="169" t="s">
        <v>66</v>
      </c>
      <c r="J32" s="169" t="s">
        <v>66</v>
      </c>
      <c r="K32" s="149">
        <f>FACTORS!$F$20*D32</f>
        <v>0</v>
      </c>
      <c r="L32" s="146" t="s">
        <v>66</v>
      </c>
      <c r="M32" s="145" t="s">
        <v>66</v>
      </c>
      <c r="N32" s="187" t="s">
        <v>66</v>
      </c>
      <c r="O32" s="168" t="s">
        <v>193</v>
      </c>
      <c r="P32" s="169">
        <f>F32*G32*K32/2000</f>
        <v>0</v>
      </c>
      <c r="Q32" s="147" t="s">
        <v>66</v>
      </c>
    </row>
    <row r="33" spans="1:17" ht="12.75">
      <c r="A33" s="166"/>
      <c r="B33" s="165" t="s">
        <v>194</v>
      </c>
      <c r="C33" s="181"/>
      <c r="D33" s="181"/>
      <c r="E33" s="189">
        <v>0</v>
      </c>
      <c r="F33" s="181"/>
      <c r="G33" s="141">
        <v>0</v>
      </c>
      <c r="H33" s="168"/>
      <c r="I33" s="169"/>
      <c r="J33" s="169"/>
      <c r="K33" s="149">
        <f>FACTORS!$F$18*E33</f>
        <v>0</v>
      </c>
      <c r="L33" s="146"/>
      <c r="M33" s="145"/>
      <c r="N33" s="187"/>
      <c r="O33" s="169"/>
      <c r="P33" s="169">
        <f>K33*24*G33/2000</f>
        <v>0</v>
      </c>
      <c r="Q33" s="147" t="s">
        <v>66</v>
      </c>
    </row>
    <row r="34" spans="1:17" ht="12.75">
      <c r="A34" s="190"/>
      <c r="B34" s="191" t="s">
        <v>195</v>
      </c>
      <c r="C34" s="192"/>
      <c r="D34" s="153">
        <v>0</v>
      </c>
      <c r="E34" s="243"/>
      <c r="F34" s="137">
        <v>0</v>
      </c>
      <c r="G34" s="141">
        <v>0</v>
      </c>
      <c r="H34" s="160"/>
      <c r="I34" s="158"/>
      <c r="J34" s="158"/>
      <c r="K34" s="172">
        <f>FACTORS!$F$19*D34/1000000</f>
        <v>0</v>
      </c>
      <c r="L34" s="163"/>
      <c r="M34" s="162"/>
      <c r="N34" s="163"/>
      <c r="O34" s="163"/>
      <c r="P34" s="163">
        <f>K34*F34*G34/2000</f>
        <v>0</v>
      </c>
      <c r="Q34" s="164"/>
    </row>
    <row r="35" spans="1:17" ht="12.75">
      <c r="A35" s="135" t="s">
        <v>167</v>
      </c>
      <c r="B35" s="136" t="s">
        <v>196</v>
      </c>
      <c r="C35" s="183">
        <v>0</v>
      </c>
      <c r="D35" s="181"/>
      <c r="E35" s="182"/>
      <c r="F35" s="196">
        <v>0</v>
      </c>
      <c r="G35" s="199">
        <v>0</v>
      </c>
      <c r="H35" s="142">
        <f>FACTORS!$C$16*C35/24</f>
        <v>0</v>
      </c>
      <c r="I35" s="143">
        <f>FACTORS!$D$16*C35/24</f>
        <v>0</v>
      </c>
      <c r="J35" s="143">
        <f>FACTORS!$E$16*C35/24</f>
        <v>0</v>
      </c>
      <c r="K35" s="143">
        <f>FACTORS!$F$16*C35/24</f>
        <v>0</v>
      </c>
      <c r="L35" s="144">
        <f>FACTORS!$G$16*C35/24</f>
        <v>0</v>
      </c>
      <c r="M35" s="188">
        <f>H35*F35*G35/2000</f>
        <v>0</v>
      </c>
      <c r="N35" s="168">
        <f>I35*F35*G35/2000</f>
        <v>0</v>
      </c>
      <c r="O35" s="168">
        <f>J35*F35*G35/2000</f>
        <v>0</v>
      </c>
      <c r="P35" s="169">
        <f>K35*F35*G35/2000</f>
        <v>0</v>
      </c>
      <c r="Q35" s="147">
        <f>L35*F35*G35/2000</f>
        <v>0</v>
      </c>
    </row>
    <row r="36" spans="1:17" ht="12.75">
      <c r="A36" s="135" t="s">
        <v>197</v>
      </c>
      <c r="B36" s="165" t="s">
        <v>198</v>
      </c>
      <c r="C36" s="181"/>
      <c r="D36" s="137">
        <v>0</v>
      </c>
      <c r="E36" s="182" t="s">
        <v>66</v>
      </c>
      <c r="F36" s="137">
        <v>0</v>
      </c>
      <c r="G36" s="141">
        <v>0</v>
      </c>
      <c r="H36" s="160" t="s">
        <v>66</v>
      </c>
      <c r="I36" s="149">
        <f>FACTORS!$D$15*D36/1000000</f>
        <v>0</v>
      </c>
      <c r="J36" s="172">
        <f>FACTORS!$E$15*D36/1000000</f>
        <v>0</v>
      </c>
      <c r="K36" s="172">
        <f>FACTORS!$F$15*D36/1000000</f>
        <v>0</v>
      </c>
      <c r="L36" s="173">
        <f>FACTORS!$G$15*D36/1000000</f>
        <v>0</v>
      </c>
      <c r="M36" s="188" t="s">
        <v>66</v>
      </c>
      <c r="N36" s="168">
        <f>I36*F36*G36/2000</f>
        <v>0</v>
      </c>
      <c r="O36" s="169">
        <f>F36*G36*J36/2000</f>
        <v>0</v>
      </c>
      <c r="P36" s="146">
        <f>F36*G36*K36/2000</f>
        <v>0</v>
      </c>
      <c r="Q36" s="147">
        <f>F36*G36*L36/2000</f>
        <v>0</v>
      </c>
    </row>
    <row r="37" spans="1:17" ht="12.75">
      <c r="A37" s="201"/>
      <c r="B37" s="202"/>
      <c r="C37" s="203"/>
      <c r="D37" s="203"/>
      <c r="E37" s="204"/>
      <c r="F37" s="203"/>
      <c r="G37" s="205"/>
      <c r="H37" s="142"/>
      <c r="I37" s="142"/>
      <c r="J37" s="142"/>
      <c r="K37" s="142"/>
      <c r="L37" s="142"/>
      <c r="M37" s="206"/>
      <c r="N37" s="144"/>
      <c r="O37" s="144"/>
      <c r="P37" s="144"/>
      <c r="Q37" s="207"/>
    </row>
    <row r="38" spans="1:17" ht="12.75">
      <c r="A38" s="209">
        <v>2000</v>
      </c>
      <c r="B38" s="210" t="s">
        <v>199</v>
      </c>
      <c r="C38" s="211"/>
      <c r="D38" s="211"/>
      <c r="E38" s="212"/>
      <c r="F38" s="211"/>
      <c r="G38" s="214"/>
      <c r="H38" s="215">
        <f aca="true" t="shared" si="5" ref="H38:Q38">SUM(H3:H36)</f>
        <v>0</v>
      </c>
      <c r="I38" s="215">
        <f t="shared" si="5"/>
        <v>0</v>
      </c>
      <c r="J38" s="215">
        <f t="shared" si="5"/>
        <v>0</v>
      </c>
      <c r="K38" s="215">
        <f t="shared" si="5"/>
        <v>0</v>
      </c>
      <c r="L38" s="216">
        <f t="shared" si="5"/>
        <v>0</v>
      </c>
      <c r="M38" s="215">
        <f t="shared" si="5"/>
        <v>0</v>
      </c>
      <c r="N38" s="215">
        <f t="shared" si="5"/>
        <v>0</v>
      </c>
      <c r="O38" s="215">
        <f t="shared" si="5"/>
        <v>0</v>
      </c>
      <c r="P38" s="215">
        <f t="shared" si="5"/>
        <v>0</v>
      </c>
      <c r="Q38" s="217">
        <f t="shared" si="5"/>
        <v>0</v>
      </c>
    </row>
    <row r="39" spans="1:17" ht="12.75">
      <c r="A39" s="220"/>
      <c r="B39" s="221"/>
      <c r="C39" s="137"/>
      <c r="D39" s="137"/>
      <c r="E39" s="189"/>
      <c r="F39" s="137"/>
      <c r="G39" s="222"/>
      <c r="H39" s="139"/>
      <c r="I39" s="139"/>
      <c r="J39" s="139"/>
      <c r="K39" s="139"/>
      <c r="L39" s="223"/>
      <c r="M39" s="150"/>
      <c r="N39" s="150"/>
      <c r="O39" s="150"/>
      <c r="P39" s="150"/>
      <c r="Q39" s="224"/>
    </row>
    <row r="40" spans="1:17" ht="25.5" customHeight="1">
      <c r="A40" s="225" t="s">
        <v>200</v>
      </c>
      <c r="B40" s="226" t="s">
        <v>201</v>
      </c>
      <c r="C40" s="111"/>
      <c r="D40" s="111"/>
      <c r="E40" s="107"/>
      <c r="F40" s="111"/>
      <c r="G40" s="111"/>
      <c r="H40" s="227"/>
      <c r="I40" s="227"/>
      <c r="J40" s="227"/>
      <c r="K40" s="227"/>
      <c r="L40" s="227"/>
      <c r="M40" s="228">
        <f>33.3*$B$41</f>
        <v>0</v>
      </c>
      <c r="N40" s="229">
        <f>33.3*$B$41</f>
        <v>0</v>
      </c>
      <c r="O40" s="230">
        <f>33.3*$B$41</f>
        <v>0</v>
      </c>
      <c r="P40" s="229">
        <f>33.3*$B$41</f>
        <v>0</v>
      </c>
      <c r="Q40" s="231">
        <f>3400*$B$41^0.67</f>
        <v>0</v>
      </c>
    </row>
    <row r="41" spans="1:17" ht="13.5" thickBot="1">
      <c r="A41" s="232"/>
      <c r="B41" s="233">
        <v>0</v>
      </c>
      <c r="C41" s="234"/>
      <c r="D41" s="234"/>
      <c r="E41" s="235"/>
      <c r="F41" s="234"/>
      <c r="G41" s="234"/>
      <c r="H41" s="236"/>
      <c r="I41" s="236"/>
      <c r="J41" s="236"/>
      <c r="K41" s="236"/>
      <c r="L41" s="236"/>
      <c r="M41" s="237"/>
      <c r="N41" s="238"/>
      <c r="O41" s="239"/>
      <c r="P41" s="238"/>
      <c r="Q41" s="240"/>
    </row>
    <row r="42" ht="13.5" thickTop="1"/>
  </sheetData>
  <printOptions/>
  <pageMargins left="0.25" right="0.25" top="0.77" bottom="0.75" header="0.5" footer="0.5"/>
  <pageSetup horizontalDpi="300" verticalDpi="300" orientation="landscape" scale="79"/>
  <headerFooter alignWithMargins="0">
    <oddHeader>&amp;C&amp;F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E1">
      <selection activeCell="A38" sqref="A38"/>
    </sheetView>
  </sheetViews>
  <sheetFormatPr defaultColWidth="9.140625" defaultRowHeight="12.75"/>
  <cols>
    <col min="1" max="1" width="16.7109375" style="0" customWidth="1"/>
    <col min="2" max="2" width="28.7109375" style="0" customWidth="1"/>
    <col min="3" max="17" width="10.7109375" style="0" customWidth="1"/>
  </cols>
  <sheetData>
    <row r="1" spans="1:17" ht="13.5" thickBot="1">
      <c r="A1" s="73" t="s">
        <v>88</v>
      </c>
      <c r="B1" s="73" t="s">
        <v>89</v>
      </c>
      <c r="C1" s="73" t="s">
        <v>90</v>
      </c>
      <c r="D1" s="73" t="s">
        <v>91</v>
      </c>
      <c r="E1" s="74" t="s">
        <v>92</v>
      </c>
      <c r="F1" s="73" t="s">
        <v>93</v>
      </c>
      <c r="G1" s="75" t="s">
        <v>145</v>
      </c>
      <c r="H1" s="76" t="s">
        <v>146</v>
      </c>
      <c r="I1" s="77" t="s">
        <v>147</v>
      </c>
      <c r="J1" s="78" t="s">
        <v>66</v>
      </c>
      <c r="K1" s="78" t="s">
        <v>148</v>
      </c>
      <c r="L1" s="79" t="s">
        <v>98</v>
      </c>
      <c r="M1" s="80"/>
      <c r="N1" s="80"/>
      <c r="O1" s="80"/>
      <c r="P1" s="80"/>
      <c r="Q1" s="81"/>
    </row>
    <row r="2" spans="1:17" ht="13.5" thickBot="1">
      <c r="A2" s="84" t="str">
        <f>TITLE!$B$1</f>
        <v> </v>
      </c>
      <c r="B2" s="84" t="str">
        <f>TITLE!$B$2</f>
        <v> </v>
      </c>
      <c r="C2" s="85" t="str">
        <f>TITLE!$B$3</f>
        <v> </v>
      </c>
      <c r="D2" s="84" t="str">
        <f>TITLE!$B$4</f>
        <v> </v>
      </c>
      <c r="E2" s="85" t="str">
        <f>TITLE!$B$5</f>
        <v> </v>
      </c>
      <c r="F2" s="84" t="str">
        <f>TITLE!$B$6</f>
        <v> </v>
      </c>
      <c r="G2" s="84" t="str">
        <f>TITLE!$B$7</f>
        <v> </v>
      </c>
      <c r="H2" s="84" t="str">
        <f>TITLE!$B$8</f>
        <v> </v>
      </c>
      <c r="I2" s="86" t="str">
        <f>TITLE!$B$10</f>
        <v> </v>
      </c>
      <c r="J2" s="87"/>
      <c r="K2" s="84" t="str">
        <f>TITLE!$B$11</f>
        <v> </v>
      </c>
      <c r="L2" s="86" t="str">
        <f>TITLE!$B$12</f>
        <v> </v>
      </c>
      <c r="M2" s="88"/>
      <c r="N2" s="88"/>
      <c r="O2" s="88"/>
      <c r="P2" s="88"/>
      <c r="Q2" s="89"/>
    </row>
    <row r="3" spans="1:17" ht="13.5" thickTop="1">
      <c r="A3" s="92" t="s">
        <v>149</v>
      </c>
      <c r="B3" s="93" t="s">
        <v>150</v>
      </c>
      <c r="C3" s="93" t="s">
        <v>66</v>
      </c>
      <c r="D3" s="93" t="s">
        <v>151</v>
      </c>
      <c r="E3" s="94" t="s">
        <v>152</v>
      </c>
      <c r="F3" s="95" t="s">
        <v>153</v>
      </c>
      <c r="G3" s="96"/>
      <c r="H3" s="97"/>
      <c r="I3" s="97"/>
      <c r="J3" s="97" t="s">
        <v>154</v>
      </c>
      <c r="K3" s="97"/>
      <c r="L3" s="98"/>
      <c r="M3" s="99"/>
      <c r="N3" s="99"/>
      <c r="O3" s="97" t="s">
        <v>155</v>
      </c>
      <c r="P3" s="99"/>
      <c r="Q3" s="100"/>
    </row>
    <row r="4" spans="1:17" ht="12.75">
      <c r="A4" s="102"/>
      <c r="B4" s="103" t="s">
        <v>156</v>
      </c>
      <c r="C4" s="103" t="s">
        <v>157</v>
      </c>
      <c r="D4" s="103" t="s">
        <v>158</v>
      </c>
      <c r="E4" s="104" t="s">
        <v>159</v>
      </c>
      <c r="F4" s="105"/>
      <c r="G4" s="106"/>
      <c r="H4" s="107"/>
      <c r="I4" s="107"/>
      <c r="J4" s="107"/>
      <c r="K4" s="107"/>
      <c r="L4" s="108"/>
      <c r="M4" s="109"/>
      <c r="N4" s="109"/>
      <c r="O4" s="107"/>
      <c r="P4" s="109"/>
      <c r="Q4" s="110"/>
    </row>
    <row r="5" spans="1:17" ht="12.75">
      <c r="A5" s="112"/>
      <c r="B5" s="113" t="s">
        <v>160</v>
      </c>
      <c r="C5" s="114" t="s">
        <v>157</v>
      </c>
      <c r="D5" s="114" t="s">
        <v>161</v>
      </c>
      <c r="E5" s="115" t="s">
        <v>162</v>
      </c>
      <c r="F5" s="116"/>
      <c r="G5" s="117"/>
      <c r="H5" s="118"/>
      <c r="I5" s="118"/>
      <c r="J5" s="118"/>
      <c r="K5" s="118"/>
      <c r="L5" s="119"/>
      <c r="M5" s="120"/>
      <c r="N5" s="120"/>
      <c r="O5" s="118"/>
      <c r="P5" s="120"/>
      <c r="Q5" s="121"/>
    </row>
    <row r="6" spans="1:17" ht="13.5" thickBot="1">
      <c r="A6" s="123"/>
      <c r="B6" s="124" t="s">
        <v>163</v>
      </c>
      <c r="C6" s="125" t="s">
        <v>164</v>
      </c>
      <c r="D6" s="126" t="s">
        <v>161</v>
      </c>
      <c r="E6" s="127" t="s">
        <v>162</v>
      </c>
      <c r="F6" s="128" t="s">
        <v>165</v>
      </c>
      <c r="G6" s="129" t="s">
        <v>166</v>
      </c>
      <c r="H6" s="127" t="s">
        <v>111</v>
      </c>
      <c r="I6" s="127" t="s">
        <v>112</v>
      </c>
      <c r="J6" s="127" t="s">
        <v>113</v>
      </c>
      <c r="K6" s="127" t="s">
        <v>114</v>
      </c>
      <c r="L6" s="130" t="s">
        <v>115</v>
      </c>
      <c r="M6" s="131" t="s">
        <v>111</v>
      </c>
      <c r="N6" s="131" t="s">
        <v>112</v>
      </c>
      <c r="O6" s="131" t="s">
        <v>113</v>
      </c>
      <c r="P6" s="131" t="s">
        <v>114</v>
      </c>
      <c r="Q6" s="132" t="s">
        <v>115</v>
      </c>
    </row>
    <row r="7" spans="1:17" ht="13.5" thickTop="1">
      <c r="A7" s="135" t="s">
        <v>167</v>
      </c>
      <c r="B7" s="136" t="s">
        <v>168</v>
      </c>
      <c r="C7" s="137">
        <v>0</v>
      </c>
      <c r="D7" s="138">
        <f>FACTORS!$G$2*C7</f>
        <v>0</v>
      </c>
      <c r="E7" s="139">
        <f>D7*24</f>
        <v>0</v>
      </c>
      <c r="F7" s="140">
        <v>0</v>
      </c>
      <c r="G7" s="141">
        <v>0</v>
      </c>
      <c r="H7" s="142">
        <f>FACTORS!$C$12*C7/454</f>
        <v>0</v>
      </c>
      <c r="I7" s="143">
        <f>FACTORS!$D$12*C7/454</f>
        <v>0</v>
      </c>
      <c r="J7" s="143">
        <f>FACTORS!$E$12*C7/454</f>
        <v>0</v>
      </c>
      <c r="K7" s="143">
        <f>FACTORS!$F$12*C7/454</f>
        <v>0</v>
      </c>
      <c r="L7" s="144">
        <f>FACTORS!$G$12*C7/454</f>
        <v>0</v>
      </c>
      <c r="M7" s="145">
        <f>IF(H7=0,0,H7*(E7/(D7*24))*F7*G7/2000)</f>
        <v>0</v>
      </c>
      <c r="N7" s="146">
        <f>IF(I7=0,0,I7*(E7/(D7*24))*G7*F7/2000)</f>
        <v>0</v>
      </c>
      <c r="O7" s="146">
        <f>IF(J7=0,0,J7*(E7/(D7*24))*G7*F7/2000)</f>
        <v>0</v>
      </c>
      <c r="P7" s="146">
        <f>IF(K7=0,0,K7*(E7/(D7*24))*G7*F7/2000)</f>
        <v>0</v>
      </c>
      <c r="Q7" s="147">
        <f>IF(L7=0,0,L7*(E7/(D7*24))*G7*F7/2000)</f>
        <v>0</v>
      </c>
    </row>
    <row r="8" spans="1:17" ht="12.75">
      <c r="A8" s="135"/>
      <c r="B8" s="136" t="s">
        <v>168</v>
      </c>
      <c r="C8" s="137">
        <v>0</v>
      </c>
      <c r="D8" s="43">
        <f>FACTORS!$G$2*C8</f>
        <v>0</v>
      </c>
      <c r="E8" s="139">
        <f>D8*24</f>
        <v>0</v>
      </c>
      <c r="F8" s="140">
        <v>0</v>
      </c>
      <c r="G8" s="141">
        <v>0</v>
      </c>
      <c r="H8" s="139">
        <f>FACTORS!$C$12*C8/454</f>
        <v>0</v>
      </c>
      <c r="I8" s="149">
        <f>FACTORS!$D$12*C8/454</f>
        <v>0</v>
      </c>
      <c r="J8" s="149">
        <f>FACTORS!$E$12*C8/454</f>
        <v>0</v>
      </c>
      <c r="K8" s="149">
        <f>FACTORS!$F$12*C8/454</f>
        <v>0</v>
      </c>
      <c r="L8" s="150">
        <f>FACTORS!$G$12*C8/454</f>
        <v>0</v>
      </c>
      <c r="M8" s="145">
        <f>IF(H8=0,0,H8*(E8/(D8*24))*F8*G8/2000)</f>
        <v>0</v>
      </c>
      <c r="N8" s="146">
        <f>IF(I8=0,0,I8*(E8/(D8*24))*G8*F8/2000)</f>
        <v>0</v>
      </c>
      <c r="O8" s="146">
        <f>IF(J8=0,0,J8*(E8/(D8*24))*G8*F8/2000)</f>
        <v>0</v>
      </c>
      <c r="P8" s="146">
        <f>IF(K8=0,0,K8*(E8/(D8*24))*G8*F8/2000)</f>
        <v>0</v>
      </c>
      <c r="Q8" s="147">
        <f>IF(L8=0,0,L8*(E8/(D8*24))*G8*F8/2000)</f>
        <v>0</v>
      </c>
    </row>
    <row r="9" spans="1:17" ht="12.75">
      <c r="A9" s="135"/>
      <c r="B9" s="136" t="s">
        <v>168</v>
      </c>
      <c r="C9" s="137">
        <v>0</v>
      </c>
      <c r="D9" s="43">
        <f>FACTORS!$G$2*C9</f>
        <v>0</v>
      </c>
      <c r="E9" s="139">
        <f>D9*24</f>
        <v>0</v>
      </c>
      <c r="F9" s="140">
        <v>0</v>
      </c>
      <c r="G9" s="141">
        <v>0</v>
      </c>
      <c r="H9" s="139">
        <f>FACTORS!$C$12*C9/454</f>
        <v>0</v>
      </c>
      <c r="I9" s="149">
        <f>FACTORS!$D$12*C9/454</f>
        <v>0</v>
      </c>
      <c r="J9" s="149">
        <f>FACTORS!$E$12*C9/454</f>
        <v>0</v>
      </c>
      <c r="K9" s="149">
        <f>FACTORS!$F$12*C9/454</f>
        <v>0</v>
      </c>
      <c r="L9" s="150">
        <f>FACTORS!$G$12*C9/454</f>
        <v>0</v>
      </c>
      <c r="M9" s="145">
        <f>IF(H9=0,0,H9*(E9/(D9*24))*F9*G9/2000)</f>
        <v>0</v>
      </c>
      <c r="N9" s="146">
        <f>IF(I9=0,0,I9*(E9/(D9*24))*G9*F9/2000)</f>
        <v>0</v>
      </c>
      <c r="O9" s="146">
        <f>IF(J9=0,0,J9*(E9/(D9*24))*G9*F9/2000)</f>
        <v>0</v>
      </c>
      <c r="P9" s="146">
        <f>IF(K9=0,0,K9*(E9/(D9*24))*G9*F9/2000)</f>
        <v>0</v>
      </c>
      <c r="Q9" s="147">
        <f>IF(L9=0,0,L9*(E9/(D9*24))*G9*F9/2000)</f>
        <v>0</v>
      </c>
    </row>
    <row r="10" spans="1:17" ht="12.75">
      <c r="A10" s="135"/>
      <c r="B10" s="136" t="s">
        <v>169</v>
      </c>
      <c r="C10" s="137">
        <v>0</v>
      </c>
      <c r="D10" s="43">
        <f>FACTORS!$G$2*C10</f>
        <v>0</v>
      </c>
      <c r="E10" s="139">
        <f>D10*24</f>
        <v>0</v>
      </c>
      <c r="F10" s="140">
        <v>0</v>
      </c>
      <c r="G10" s="141">
        <v>0</v>
      </c>
      <c r="H10" s="139">
        <f>FACTORS!$C$11*C10/454</f>
        <v>0</v>
      </c>
      <c r="I10" s="149">
        <f>FACTORS!$D$11*C10/454</f>
        <v>0</v>
      </c>
      <c r="J10" s="149">
        <f>FACTORS!$E$11*C10/454</f>
        <v>0</v>
      </c>
      <c r="K10" s="149">
        <f>FACTORS!$F$11*C10/454</f>
        <v>0</v>
      </c>
      <c r="L10" s="150">
        <f>FACTORS!$G$11*C10/454</f>
        <v>0</v>
      </c>
      <c r="M10" s="145">
        <f>IF(H10=0,0,H10*(E10/(D10*24))*F10*G10/2000)</f>
        <v>0</v>
      </c>
      <c r="N10" s="146">
        <f>IF(I10=0,0,I10*(E10/(D10*24))*G10*F10/2000)</f>
        <v>0</v>
      </c>
      <c r="O10" s="146">
        <f>IF(J10=0,0,J10*(E10/(D10*24))*G10*F10/2000)</f>
        <v>0</v>
      </c>
      <c r="P10" s="146">
        <f>IF(K10=0,0,K10*(E10/(D10*24))*G10*F10/2000)</f>
        <v>0</v>
      </c>
      <c r="Q10" s="147">
        <f>IF(L10=0,0,L10*(E10/(D10*24))*G10*F10/2000)</f>
        <v>0</v>
      </c>
    </row>
    <row r="11" spans="1:17" ht="12.75">
      <c r="A11" s="135"/>
      <c r="B11" s="136" t="s">
        <v>170</v>
      </c>
      <c r="C11" s="137">
        <v>0</v>
      </c>
      <c r="D11" s="43">
        <f>FACTORS!$G$2*C11</f>
        <v>0</v>
      </c>
      <c r="E11" s="139">
        <f>D11*24</f>
        <v>0</v>
      </c>
      <c r="F11" s="140">
        <v>0</v>
      </c>
      <c r="G11" s="141">
        <v>0</v>
      </c>
      <c r="H11" s="139">
        <f>FACTORS!$C$12*C11/454</f>
        <v>0</v>
      </c>
      <c r="I11" s="149">
        <f>FACTORS!$D$12*C11/454</f>
        <v>0</v>
      </c>
      <c r="J11" s="149">
        <f>FACTORS!$E$12*C11/454</f>
        <v>0</v>
      </c>
      <c r="K11" s="149">
        <f>FACTORS!$F$12*C11/454</f>
        <v>0</v>
      </c>
      <c r="L11" s="150">
        <f>FACTORS!$G$12*C11/454</f>
        <v>0</v>
      </c>
      <c r="M11" s="145">
        <f>IF(H11=0,0,H11*(E11/(D11*24))*F11*G11/2000)</f>
        <v>0</v>
      </c>
      <c r="N11" s="146">
        <f>IF(I11=0,0,I11*(E11/(D11*24))*G11*F11/2000)</f>
        <v>0</v>
      </c>
      <c r="O11" s="146">
        <f>IF(J11=0,0,J11*(E11/(D11*24))*G11*F11/2000)</f>
        <v>0</v>
      </c>
      <c r="P11" s="146">
        <f>IF(K11=0,0,K11*(E11/(D11*24))*G11*F11/2000)</f>
        <v>0</v>
      </c>
      <c r="Q11" s="147">
        <f>IF(L11=0,0,L11*(E11/(D11*24))*G11*F11/2000)</f>
        <v>0</v>
      </c>
    </row>
    <row r="12" spans="1:17" ht="12.75">
      <c r="A12" s="151"/>
      <c r="B12" s="152"/>
      <c r="C12" s="153"/>
      <c r="D12" s="154" t="s">
        <v>66</v>
      </c>
      <c r="E12" s="155"/>
      <c r="F12" s="156"/>
      <c r="G12" s="157"/>
      <c r="H12" s="158" t="s">
        <v>66</v>
      </c>
      <c r="I12" s="158" t="s">
        <v>66</v>
      </c>
      <c r="J12" s="158"/>
      <c r="K12" s="158"/>
      <c r="L12" s="158"/>
      <c r="M12" s="159"/>
      <c r="N12" s="160"/>
      <c r="O12" s="160"/>
      <c r="P12" s="160"/>
      <c r="Q12" s="161"/>
    </row>
    <row r="13" spans="1:17" ht="12.75">
      <c r="A13" s="135" t="s">
        <v>171</v>
      </c>
      <c r="B13" s="136" t="s">
        <v>172</v>
      </c>
      <c r="C13" s="137">
        <v>0</v>
      </c>
      <c r="D13" s="138">
        <f>FACTORS!$G$2*C13</f>
        <v>0</v>
      </c>
      <c r="E13" s="139">
        <f>D13*24</f>
        <v>0</v>
      </c>
      <c r="F13" s="140">
        <v>0</v>
      </c>
      <c r="G13" s="141">
        <v>0</v>
      </c>
      <c r="H13" s="142">
        <f>FACTORS!$C$12*C13/454</f>
        <v>0</v>
      </c>
      <c r="I13" s="143">
        <f>FACTORS!$D$12*C13/454</f>
        <v>0</v>
      </c>
      <c r="J13" s="143">
        <f>FACTORS!$E$12*C13/454</f>
        <v>0</v>
      </c>
      <c r="K13" s="143">
        <f>FACTORS!$F$12*C13/454</f>
        <v>0</v>
      </c>
      <c r="L13" s="144">
        <f>FACTORS!$G$12*C13/454</f>
        <v>0</v>
      </c>
      <c r="M13" s="145">
        <f>IF(H13=0,0,H13*(E13/(D13*24))*F13*G13/2000)</f>
        <v>0</v>
      </c>
      <c r="N13" s="146">
        <f>IF(I13=0,0,I13*(E13/(D13*24))*G13*F13/2000)</f>
        <v>0</v>
      </c>
      <c r="O13" s="146">
        <f>IF(J13=0,0,J13*(E13/(D13*24))*G13*F13/2000)</f>
        <v>0</v>
      </c>
      <c r="P13" s="146">
        <f>IF(K13=0,0,K13*(E13/(D13*24))*G13*F13/2000)</f>
        <v>0</v>
      </c>
      <c r="Q13" s="147">
        <f>IF(L13=0,0,L13*(E13/(D13*24))*G13*F13/2000)</f>
        <v>0</v>
      </c>
    </row>
    <row r="14" spans="1:17" ht="12.75">
      <c r="A14" s="135" t="s">
        <v>173</v>
      </c>
      <c r="B14" s="136" t="s">
        <v>174</v>
      </c>
      <c r="C14" s="137">
        <v>0</v>
      </c>
      <c r="D14" s="43">
        <f>FACTORS!$G$2*C14</f>
        <v>0</v>
      </c>
      <c r="E14" s="139">
        <f>D14*24</f>
        <v>0</v>
      </c>
      <c r="F14" s="140">
        <v>0</v>
      </c>
      <c r="G14" s="141">
        <v>0</v>
      </c>
      <c r="H14" s="139">
        <f>FACTORS!$C$12*C14/454</f>
        <v>0</v>
      </c>
      <c r="I14" s="149">
        <f>FACTORS!$D$12*C14/454</f>
        <v>0</v>
      </c>
      <c r="J14" s="149">
        <f>FACTORS!$E$12*C14/454</f>
        <v>0</v>
      </c>
      <c r="K14" s="149">
        <f>FACTORS!$F$12*C14/454</f>
        <v>0</v>
      </c>
      <c r="L14" s="150">
        <f>FACTORS!$G$12*C14/454</f>
        <v>0</v>
      </c>
      <c r="M14" s="145">
        <f>IF(H14=0,0,H14*(E14/(D14*24))*F14*G14/2000)</f>
        <v>0</v>
      </c>
      <c r="N14" s="146">
        <f>IF(I14=0,0,I14*(E14/(D14*24))*G14*F14/2000)</f>
        <v>0</v>
      </c>
      <c r="O14" s="146">
        <f>IF(J14=0,0,J14*(E14/(D14*24))*G14*F14/2000)</f>
        <v>0</v>
      </c>
      <c r="P14" s="146">
        <f>IF(K14=0,0,K14*(E14/(D14*24))*G14*F14/2000)</f>
        <v>0</v>
      </c>
      <c r="Q14" s="147">
        <f>IF(L14=0,0,L14*(E14/(D14*24))*G14*F14/2000)</f>
        <v>0</v>
      </c>
    </row>
    <row r="15" spans="1:17" ht="12.75">
      <c r="A15" s="135"/>
      <c r="B15" s="136" t="s">
        <v>175</v>
      </c>
      <c r="C15" s="137">
        <v>0</v>
      </c>
      <c r="D15" s="43">
        <f>FACTORS!$G$2*C15</f>
        <v>0</v>
      </c>
      <c r="E15" s="139">
        <f>D15*24</f>
        <v>0</v>
      </c>
      <c r="F15" s="140">
        <v>0</v>
      </c>
      <c r="G15" s="141">
        <v>0</v>
      </c>
      <c r="H15" s="139">
        <f>FACTORS!$C$12*C15/454</f>
        <v>0</v>
      </c>
      <c r="I15" s="149">
        <f>FACTORS!$D$12*C15/454</f>
        <v>0</v>
      </c>
      <c r="J15" s="149">
        <f>FACTORS!$E$12*C15/454</f>
        <v>0</v>
      </c>
      <c r="K15" s="149">
        <f>FACTORS!$F$12*C15/454</f>
        <v>0</v>
      </c>
      <c r="L15" s="150">
        <f>FACTORS!$G$12*C15/454</f>
        <v>0</v>
      </c>
      <c r="M15" s="145">
        <f>IF(H15=0,0,H15*(E15/(D15*24))*F15*G15/2000)</f>
        <v>0</v>
      </c>
      <c r="N15" s="146">
        <f>IF(I15=0,0,I15*(E15/(D15*24))*G15*F15/2000)</f>
        <v>0</v>
      </c>
      <c r="O15" s="146">
        <f>IF(J15=0,0,J15*(E15/(D15*24))*G15*F15/2000)</f>
        <v>0</v>
      </c>
      <c r="P15" s="146">
        <f>IF(K15=0,0,K15*(E15/(D15*24))*G15*F15/2000)</f>
        <v>0</v>
      </c>
      <c r="Q15" s="147">
        <f>IF(L15=0,0,L15*(E15/(D15*24))*G15*F15/2000)</f>
        <v>0</v>
      </c>
    </row>
    <row r="16" spans="1:17" ht="12.75">
      <c r="A16" s="135"/>
      <c r="B16" s="136" t="s">
        <v>174</v>
      </c>
      <c r="C16" s="137">
        <v>0</v>
      </c>
      <c r="D16" s="43">
        <f>FACTORS!$G$2*C16</f>
        <v>0</v>
      </c>
      <c r="E16" s="139">
        <f>D16*24</f>
        <v>0</v>
      </c>
      <c r="F16" s="140">
        <v>0</v>
      </c>
      <c r="G16" s="141">
        <v>0</v>
      </c>
      <c r="H16" s="139">
        <f>FACTORS!$C$12*C16/454</f>
        <v>0</v>
      </c>
      <c r="I16" s="149">
        <f>FACTORS!$D$12*C16/454</f>
        <v>0</v>
      </c>
      <c r="J16" s="149">
        <f>FACTORS!$E$12*C16/454</f>
        <v>0</v>
      </c>
      <c r="K16" s="149">
        <f>FACTORS!$F$12*C16/454</f>
        <v>0</v>
      </c>
      <c r="L16" s="150">
        <f>FACTORS!$G$12*C16/454</f>
        <v>0</v>
      </c>
      <c r="M16" s="145">
        <f>IF(H16=0,0,H16*(E16/(D16*24))*F16*G16/2000)</f>
        <v>0</v>
      </c>
      <c r="N16" s="146">
        <f>IF(I16=0,0,I16*(E16/(D16*24))*G16*F16/2000)</f>
        <v>0</v>
      </c>
      <c r="O16" s="146">
        <f>IF(J16=0,0,J16*(E16/(D16*24))*G16*F16/2000)</f>
        <v>0</v>
      </c>
      <c r="P16" s="146">
        <f>IF(K16=0,0,K16*(E16/(D16*24))*G16*F16/2000)</f>
        <v>0</v>
      </c>
      <c r="Q16" s="147">
        <f>IF(L16=0,0,L16*(E16/(D16*24))*G16*F16/2000)</f>
        <v>0</v>
      </c>
    </row>
    <row r="17" spans="1:17" ht="12.75">
      <c r="A17" s="151"/>
      <c r="B17" s="152"/>
      <c r="C17" s="153"/>
      <c r="D17" s="154" t="s">
        <v>66</v>
      </c>
      <c r="E17" s="155"/>
      <c r="F17" s="156"/>
      <c r="G17" s="157"/>
      <c r="H17" s="158" t="s">
        <v>66</v>
      </c>
      <c r="I17" s="158" t="s">
        <v>66</v>
      </c>
      <c r="J17" s="158"/>
      <c r="K17" s="158"/>
      <c r="L17" s="158"/>
      <c r="M17" s="162"/>
      <c r="N17" s="163"/>
      <c r="O17" s="158"/>
      <c r="P17" s="163"/>
      <c r="Q17" s="164"/>
    </row>
    <row r="18" spans="1:17" ht="12.75">
      <c r="A18" s="135" t="s">
        <v>176</v>
      </c>
      <c r="B18" s="136" t="s">
        <v>177</v>
      </c>
      <c r="C18" s="137">
        <v>0</v>
      </c>
      <c r="D18" s="138">
        <f>FACTORS!$G$2*C18</f>
        <v>0</v>
      </c>
      <c r="E18" s="139">
        <f>D18*24</f>
        <v>0</v>
      </c>
      <c r="F18" s="140">
        <v>0</v>
      </c>
      <c r="G18" s="141">
        <v>0</v>
      </c>
      <c r="H18" s="142">
        <f>FACTORS!$C$12*C18/454</f>
        <v>0</v>
      </c>
      <c r="I18" s="143">
        <f>FACTORS!$D$12*C18/454</f>
        <v>0</v>
      </c>
      <c r="J18" s="143">
        <f>FACTORS!$E$12*C18/454</f>
        <v>0</v>
      </c>
      <c r="K18" s="143">
        <f>FACTORS!$F$12*C18/454</f>
        <v>0</v>
      </c>
      <c r="L18" s="144">
        <f>FACTORS!$G$12*C18/454</f>
        <v>0</v>
      </c>
      <c r="M18" s="145">
        <f>IF(H18=0,0,H18*(E18/(D18*24))*F18*G18/2000)</f>
        <v>0</v>
      </c>
      <c r="N18" s="146">
        <f>IF(I18=0,0,I18*(E18/(D18*24))*G18*F18/2000)</f>
        <v>0</v>
      </c>
      <c r="O18" s="146">
        <f>IF(J18=0,0,J18*(E18/(D18*24))*G18*F18/2000)</f>
        <v>0</v>
      </c>
      <c r="P18" s="146">
        <f>IF(K18=0,0,K18*(E18/(D18*24))*G18*F18/2000)</f>
        <v>0</v>
      </c>
      <c r="Q18" s="147">
        <f>IF(L18=0,0,L18*(E18/(D18*24))*G18*F18/2000)</f>
        <v>0</v>
      </c>
    </row>
    <row r="19" spans="1:17" ht="12.75">
      <c r="A19" s="135" t="s">
        <v>173</v>
      </c>
      <c r="B19" s="136" t="s">
        <v>178</v>
      </c>
      <c r="C19" s="137">
        <v>0</v>
      </c>
      <c r="D19" s="43">
        <f>FACTORS!$G$2*C19</f>
        <v>0</v>
      </c>
      <c r="E19" s="139">
        <f>D19*24</f>
        <v>0</v>
      </c>
      <c r="F19" s="140">
        <v>0</v>
      </c>
      <c r="G19" s="141">
        <v>0</v>
      </c>
      <c r="H19" s="139">
        <f>FACTORS!$C$12*C19/454</f>
        <v>0</v>
      </c>
      <c r="I19" s="149">
        <f>FACTORS!$D$12*C19/454</f>
        <v>0</v>
      </c>
      <c r="J19" s="149">
        <f>FACTORS!$E$12*C19/454</f>
        <v>0</v>
      </c>
      <c r="K19" s="149">
        <f>FACTORS!$F$12*C19/454</f>
        <v>0</v>
      </c>
      <c r="L19" s="150">
        <f>FACTORS!$G$12*C19/454</f>
        <v>0</v>
      </c>
      <c r="M19" s="145">
        <f>IF(H19=0,0,H19*(E19/(D19*24))*F19*G19/2000)</f>
        <v>0</v>
      </c>
      <c r="N19" s="146">
        <f>IF(I19=0,0,I19*(E19/(D19*24))*G19*F19/2000)</f>
        <v>0</v>
      </c>
      <c r="O19" s="146">
        <f>IF(J19=0,0,J19*(E19/(D19*24))*G19*F19/2000)</f>
        <v>0</v>
      </c>
      <c r="P19" s="146">
        <f>IF(K19=0,0,K19*(E19/(D19*24))*G19*F19/2000)</f>
        <v>0</v>
      </c>
      <c r="Q19" s="147">
        <f>IF(L19=0,0,L19*(E19/(D19*24))*G19*F19/2000)</f>
        <v>0</v>
      </c>
    </row>
    <row r="20" spans="1:17" ht="12.75">
      <c r="A20" s="151"/>
      <c r="B20" s="152"/>
      <c r="C20" s="153"/>
      <c r="D20" s="154" t="s">
        <v>66</v>
      </c>
      <c r="E20" s="155"/>
      <c r="F20" s="156"/>
      <c r="G20" s="157"/>
      <c r="H20" s="158" t="s">
        <v>66</v>
      </c>
      <c r="I20" s="158" t="s">
        <v>66</v>
      </c>
      <c r="J20" s="158"/>
      <c r="K20" s="158"/>
      <c r="L20" s="158"/>
      <c r="M20" s="162"/>
      <c r="N20" s="163"/>
      <c r="O20" s="158"/>
      <c r="P20" s="158"/>
      <c r="Q20" s="164"/>
    </row>
    <row r="21" spans="1:17" ht="12.75">
      <c r="A21" s="135" t="s">
        <v>179</v>
      </c>
      <c r="B21" s="165" t="s">
        <v>180</v>
      </c>
      <c r="C21" s="137">
        <v>0</v>
      </c>
      <c r="D21" s="138">
        <f>FACTORS!$G$2*C21</f>
        <v>0</v>
      </c>
      <c r="E21" s="139">
        <f aca="true" t="shared" si="0" ref="E21:E28">D21*24</f>
        <v>0</v>
      </c>
      <c r="F21" s="140">
        <v>0</v>
      </c>
      <c r="G21" s="141">
        <v>0</v>
      </c>
      <c r="H21" s="142">
        <f>FACTORS!$C$11*C21/454</f>
        <v>0</v>
      </c>
      <c r="I21" s="143">
        <f>FACTORS!$D$11*C21/454</f>
        <v>0</v>
      </c>
      <c r="J21" s="143">
        <f>FACTORS!$E$11*C21/454</f>
        <v>0</v>
      </c>
      <c r="K21" s="143">
        <f>FACTORS!$F$11*C21/454</f>
        <v>0</v>
      </c>
      <c r="L21" s="144">
        <f>FACTORS!$G$11*C21/454</f>
        <v>0</v>
      </c>
      <c r="M21" s="145">
        <f>IF(H21=0,0,H21*(E21/(D21*24))*F21*G21/2000)</f>
        <v>0</v>
      </c>
      <c r="N21" s="146">
        <f aca="true" t="shared" si="1" ref="N21:N28">IF(I21=0,0,I21*(E21/(D21*24))*G21*F21/2000)</f>
        <v>0</v>
      </c>
      <c r="O21" s="146">
        <f aca="true" t="shared" si="2" ref="O21:O28">IF(J21=0,0,J21*(E21/(D21*24))*G21*F21/2000)</f>
        <v>0</v>
      </c>
      <c r="P21" s="146">
        <f aca="true" t="shared" si="3" ref="P21:P28">IF(K21=0,0,K21*(E21/(D21*24))*G21*F21/2000)</f>
        <v>0</v>
      </c>
      <c r="Q21" s="147">
        <f aca="true" t="shared" si="4" ref="Q21:Q28">IF(L21=0,0,L21*(E21/(D21*24))*G21*F21/2000)</f>
        <v>0</v>
      </c>
    </row>
    <row r="22" spans="1:17" ht="12.75">
      <c r="A22" s="166"/>
      <c r="B22" s="165" t="s">
        <v>181</v>
      </c>
      <c r="C22" s="137">
        <v>0</v>
      </c>
      <c r="D22" s="43">
        <f>FACTORS!$G$2*C22</f>
        <v>0</v>
      </c>
      <c r="E22" s="139">
        <f t="shared" si="0"/>
        <v>0</v>
      </c>
      <c r="F22" s="140">
        <v>0</v>
      </c>
      <c r="G22" s="141">
        <v>0</v>
      </c>
      <c r="H22" s="139">
        <f>FACTORS!$C$12*C22/454</f>
        <v>0</v>
      </c>
      <c r="I22" s="149">
        <f>FACTORS!$D$12*C22/454</f>
        <v>0</v>
      </c>
      <c r="J22" s="149">
        <f>FACTORS!$E$12*C22/454</f>
        <v>0</v>
      </c>
      <c r="K22" s="149">
        <f>FACTORS!$F$12*C22/454</f>
        <v>0</v>
      </c>
      <c r="L22" s="150">
        <f>FACTORS!$G$12*C22/454</f>
        <v>0</v>
      </c>
      <c r="M22" s="145">
        <f>IF(H22=0,0,H22*(E22/(D22*24))*F22*G22/2000)</f>
        <v>0</v>
      </c>
      <c r="N22" s="146">
        <f t="shared" si="1"/>
        <v>0</v>
      </c>
      <c r="O22" s="146">
        <f t="shared" si="2"/>
        <v>0</v>
      </c>
      <c r="P22" s="146">
        <f t="shared" si="3"/>
        <v>0</v>
      </c>
      <c r="Q22" s="147">
        <f t="shared" si="4"/>
        <v>0</v>
      </c>
    </row>
    <row r="23" spans="1:17" ht="12.75">
      <c r="A23" s="135"/>
      <c r="B23" s="136" t="s">
        <v>174</v>
      </c>
      <c r="C23" s="137">
        <v>0</v>
      </c>
      <c r="D23" s="43">
        <f>FACTORS!$G$2*C23</f>
        <v>0</v>
      </c>
      <c r="E23" s="139">
        <f t="shared" si="0"/>
        <v>0</v>
      </c>
      <c r="F23" s="140">
        <v>0</v>
      </c>
      <c r="G23" s="141">
        <v>0</v>
      </c>
      <c r="H23" s="139">
        <f>FACTORS!$C$12*C23/454</f>
        <v>0</v>
      </c>
      <c r="I23" s="149">
        <f>FACTORS!$D$12*C23/454</f>
        <v>0</v>
      </c>
      <c r="J23" s="149">
        <f>FACTORS!$E$12*C23/454</f>
        <v>0</v>
      </c>
      <c r="K23" s="149">
        <f>FACTORS!$F$12*C23/454</f>
        <v>0</v>
      </c>
      <c r="L23" s="150">
        <f>FACTORS!$G$12*C23/454</f>
        <v>0</v>
      </c>
      <c r="M23" s="145">
        <f>IF(H23=0,0,H23*(E23/(D23*24))*F23*G23/2000)</f>
        <v>0</v>
      </c>
      <c r="N23" s="146">
        <f t="shared" si="1"/>
        <v>0</v>
      </c>
      <c r="O23" s="146">
        <f t="shared" si="2"/>
        <v>0</v>
      </c>
      <c r="P23" s="146">
        <f t="shared" si="3"/>
        <v>0</v>
      </c>
      <c r="Q23" s="147">
        <f t="shared" si="4"/>
        <v>0</v>
      </c>
    </row>
    <row r="24" spans="1:17" ht="12.75">
      <c r="A24" s="135"/>
      <c r="B24" s="167" t="s">
        <v>182</v>
      </c>
      <c r="C24" s="137">
        <v>0</v>
      </c>
      <c r="D24" s="43">
        <f>FACTORS!$C$2*C24</f>
        <v>0</v>
      </c>
      <c r="E24" s="139">
        <f t="shared" si="0"/>
        <v>0</v>
      </c>
      <c r="F24" s="140">
        <v>0</v>
      </c>
      <c r="G24" s="141">
        <v>0</v>
      </c>
      <c r="H24" s="168" t="s">
        <v>66</v>
      </c>
      <c r="I24" s="149">
        <f>FACTORS!$D$6*C24/454</f>
        <v>0</v>
      </c>
      <c r="J24" s="149">
        <f>FACTORS!$E$6*C24/454</f>
        <v>0</v>
      </c>
      <c r="K24" s="149">
        <f>FACTORS!$F$6*C24/454</f>
        <v>0</v>
      </c>
      <c r="L24" s="150">
        <f>FACTORS!$G$6*C24/454</f>
        <v>0</v>
      </c>
      <c r="M24" s="145" t="s">
        <v>66</v>
      </c>
      <c r="N24" s="146">
        <f t="shared" si="1"/>
        <v>0</v>
      </c>
      <c r="O24" s="169">
        <f t="shared" si="2"/>
        <v>0</v>
      </c>
      <c r="P24" s="146">
        <f t="shared" si="3"/>
        <v>0</v>
      </c>
      <c r="Q24" s="147">
        <f t="shared" si="4"/>
        <v>0</v>
      </c>
    </row>
    <row r="25" spans="1:17" ht="12.75">
      <c r="A25" s="135"/>
      <c r="B25" s="167" t="s">
        <v>183</v>
      </c>
      <c r="C25" s="137">
        <v>0</v>
      </c>
      <c r="D25" s="43">
        <f>FACTORS!$E$2*C25</f>
        <v>0</v>
      </c>
      <c r="E25" s="139">
        <f t="shared" si="0"/>
        <v>0</v>
      </c>
      <c r="F25" s="140">
        <v>0</v>
      </c>
      <c r="G25" s="141">
        <v>0</v>
      </c>
      <c r="H25" s="168" t="s">
        <v>66</v>
      </c>
      <c r="I25" s="149">
        <f>FACTORS!$D$7*C25/454</f>
        <v>0</v>
      </c>
      <c r="J25" s="149">
        <f>FACTORS!$E$7*C25/454</f>
        <v>0</v>
      </c>
      <c r="K25" s="149">
        <f>FACTORS!$F$7*C25/454</f>
        <v>0</v>
      </c>
      <c r="L25" s="150">
        <f>FACTORS!$G$7*C25/454</f>
        <v>0</v>
      </c>
      <c r="M25" s="145" t="s">
        <v>66</v>
      </c>
      <c r="N25" s="146">
        <f t="shared" si="1"/>
        <v>0</v>
      </c>
      <c r="O25" s="169">
        <f t="shared" si="2"/>
        <v>0</v>
      </c>
      <c r="P25" s="146">
        <f t="shared" si="3"/>
        <v>0</v>
      </c>
      <c r="Q25" s="147">
        <f t="shared" si="4"/>
        <v>0</v>
      </c>
    </row>
    <row r="26" spans="1:17" ht="12.75">
      <c r="A26" s="135"/>
      <c r="B26" s="167" t="s">
        <v>184</v>
      </c>
      <c r="C26" s="137">
        <v>0</v>
      </c>
      <c r="D26" s="43">
        <f>FACTORS!$E$2*C26</f>
        <v>0</v>
      </c>
      <c r="E26" s="139">
        <f t="shared" si="0"/>
        <v>0</v>
      </c>
      <c r="F26" s="140">
        <v>0</v>
      </c>
      <c r="G26" s="141">
        <v>0</v>
      </c>
      <c r="H26" s="168" t="s">
        <v>66</v>
      </c>
      <c r="I26" s="149">
        <f>FACTORS!$D$8*C26/454</f>
        <v>0</v>
      </c>
      <c r="J26" s="149">
        <f>FACTORS!$E$8*C26/454</f>
        <v>0</v>
      </c>
      <c r="K26" s="149">
        <f>FACTORS!$F$8*C26/454</f>
        <v>0</v>
      </c>
      <c r="L26" s="150">
        <f>FACTORS!$G$8*C26/454</f>
        <v>0</v>
      </c>
      <c r="M26" s="145" t="s">
        <v>66</v>
      </c>
      <c r="N26" s="146">
        <f t="shared" si="1"/>
        <v>0</v>
      </c>
      <c r="O26" s="169">
        <f t="shared" si="2"/>
        <v>0</v>
      </c>
      <c r="P26" s="146">
        <f t="shared" si="3"/>
        <v>0</v>
      </c>
      <c r="Q26" s="147">
        <f t="shared" si="4"/>
        <v>0</v>
      </c>
    </row>
    <row r="27" spans="1:17" ht="12.75">
      <c r="A27" s="135"/>
      <c r="B27" s="167" t="s">
        <v>185</v>
      </c>
      <c r="C27" s="137">
        <v>0</v>
      </c>
      <c r="D27" s="43">
        <f>FACTORS!$E$2*C27</f>
        <v>0</v>
      </c>
      <c r="E27" s="139">
        <f t="shared" si="0"/>
        <v>0</v>
      </c>
      <c r="F27" s="140">
        <v>0</v>
      </c>
      <c r="G27" s="141">
        <v>0</v>
      </c>
      <c r="H27" s="168" t="s">
        <v>66</v>
      </c>
      <c r="I27" s="149">
        <f>FACTORS!$D$9*C27/454</f>
        <v>0</v>
      </c>
      <c r="J27" s="149">
        <f>FACTORS!$E$9*C27/454</f>
        <v>0</v>
      </c>
      <c r="K27" s="149">
        <f>FACTORS!$F$9*C27/454</f>
        <v>0</v>
      </c>
      <c r="L27" s="150">
        <f>FACTORS!$G$9*C27/454</f>
        <v>0</v>
      </c>
      <c r="M27" s="145" t="s">
        <v>66</v>
      </c>
      <c r="N27" s="146">
        <f t="shared" si="1"/>
        <v>0</v>
      </c>
      <c r="O27" s="169">
        <f t="shared" si="2"/>
        <v>0</v>
      </c>
      <c r="P27" s="146">
        <f t="shared" si="3"/>
        <v>0</v>
      </c>
      <c r="Q27" s="147">
        <f t="shared" si="4"/>
        <v>0</v>
      </c>
    </row>
    <row r="28" spans="1:17" ht="12.75">
      <c r="A28" s="166"/>
      <c r="B28" s="170" t="s">
        <v>186</v>
      </c>
      <c r="C28" s="137">
        <v>0</v>
      </c>
      <c r="D28" s="171">
        <f>C28*1000000/1050</f>
        <v>0</v>
      </c>
      <c r="E28" s="139">
        <f t="shared" si="0"/>
        <v>0</v>
      </c>
      <c r="F28" s="140">
        <v>0</v>
      </c>
      <c r="G28" s="141">
        <v>0</v>
      </c>
      <c r="H28" s="155">
        <f>FACTORS!$C$14*D28/1000000</f>
        <v>0</v>
      </c>
      <c r="I28" s="172">
        <f>FACTORS!$D$14*D28/1000000</f>
        <v>0</v>
      </c>
      <c r="J28" s="172">
        <f>FACTORS!$E$14*D28/1000000</f>
        <v>0</v>
      </c>
      <c r="K28" s="173">
        <f>FACTORS!$F$14*D28/1000000</f>
        <v>0</v>
      </c>
      <c r="L28" s="173">
        <f>FACTORS!$G$14*D28/1000000</f>
        <v>0</v>
      </c>
      <c r="M28" s="145">
        <f>IF(H28=0,0,H28*(E28/(D28*24))*F28*G28/2000)</f>
        <v>0</v>
      </c>
      <c r="N28" s="146">
        <f t="shared" si="1"/>
        <v>0</v>
      </c>
      <c r="O28" s="146">
        <f t="shared" si="2"/>
        <v>0</v>
      </c>
      <c r="P28" s="146">
        <f t="shared" si="3"/>
        <v>0</v>
      </c>
      <c r="Q28" s="147">
        <f t="shared" si="4"/>
        <v>0</v>
      </c>
    </row>
    <row r="29" spans="1:17" ht="12.75">
      <c r="A29" s="166"/>
      <c r="B29" s="174" t="s">
        <v>187</v>
      </c>
      <c r="C29" s="175" t="s">
        <v>188</v>
      </c>
      <c r="D29" s="175" t="s">
        <v>161</v>
      </c>
      <c r="E29" s="176" t="s">
        <v>189</v>
      </c>
      <c r="F29" s="48"/>
      <c r="G29" s="177"/>
      <c r="H29" s="178"/>
      <c r="I29" s="178"/>
      <c r="J29" s="178"/>
      <c r="K29" s="178"/>
      <c r="L29" s="178" t="s">
        <v>66</v>
      </c>
      <c r="M29" s="179"/>
      <c r="N29" s="178"/>
      <c r="O29" s="178"/>
      <c r="P29" s="178"/>
      <c r="Q29" s="180"/>
    </row>
    <row r="30" spans="1:17" ht="12.75">
      <c r="A30" s="166"/>
      <c r="B30" s="136" t="s">
        <v>190</v>
      </c>
      <c r="C30" s="137">
        <v>0</v>
      </c>
      <c r="D30" s="181"/>
      <c r="E30" s="182"/>
      <c r="F30" s="183">
        <v>0</v>
      </c>
      <c r="G30" s="141">
        <v>0</v>
      </c>
      <c r="H30" s="184"/>
      <c r="I30" s="185"/>
      <c r="J30" s="185"/>
      <c r="K30" s="143">
        <f>FACTORS!$F$17*C30/24</f>
        <v>0</v>
      </c>
      <c r="L30" s="186"/>
      <c r="M30" s="145"/>
      <c r="N30" s="187"/>
      <c r="O30" s="168"/>
      <c r="P30" s="169">
        <f>C30*G30*0.03/2000</f>
        <v>0</v>
      </c>
      <c r="Q30" s="147" t="s">
        <v>66</v>
      </c>
    </row>
    <row r="31" spans="1:17" ht="12.75">
      <c r="A31" s="166"/>
      <c r="B31" s="136" t="s">
        <v>191</v>
      </c>
      <c r="C31" s="181"/>
      <c r="D31" s="137">
        <v>0</v>
      </c>
      <c r="E31" s="182"/>
      <c r="F31" s="137">
        <v>0</v>
      </c>
      <c r="G31" s="141">
        <v>0</v>
      </c>
      <c r="H31" s="168"/>
      <c r="I31" s="149">
        <f>FACTORS!$D$15*D31/1000000</f>
        <v>0</v>
      </c>
      <c r="J31" s="149">
        <f>FACTORS!$E$15*D31/1000000</f>
        <v>0</v>
      </c>
      <c r="K31" s="149">
        <f>FACTORS!$F$15*D31/1000000</f>
        <v>0</v>
      </c>
      <c r="L31" s="150">
        <f>FACTORS!$G$15*D31/1000000</f>
        <v>0</v>
      </c>
      <c r="M31" s="188" t="s">
        <v>66</v>
      </c>
      <c r="N31" s="169">
        <f>G31*F31*I31/2000</f>
        <v>0</v>
      </c>
      <c r="O31" s="169">
        <f>F31*G31*J31/2000</f>
        <v>0</v>
      </c>
      <c r="P31" s="146">
        <f>F31*G31*K31/2000</f>
        <v>0</v>
      </c>
      <c r="Q31" s="147">
        <f>F31*G31*L31/2000</f>
        <v>0</v>
      </c>
    </row>
    <row r="32" spans="1:17" ht="12.75">
      <c r="A32" s="166"/>
      <c r="B32" s="165" t="s">
        <v>192</v>
      </c>
      <c r="C32" s="181" t="s">
        <v>66</v>
      </c>
      <c r="D32" s="137">
        <v>0</v>
      </c>
      <c r="E32" s="182"/>
      <c r="F32" s="137">
        <v>0</v>
      </c>
      <c r="G32" s="141">
        <v>0</v>
      </c>
      <c r="H32" s="168" t="s">
        <v>66</v>
      </c>
      <c r="I32" s="169" t="s">
        <v>66</v>
      </c>
      <c r="J32" s="169" t="s">
        <v>66</v>
      </c>
      <c r="K32" s="149">
        <f>FACTORS!$F$20*D32</f>
        <v>0</v>
      </c>
      <c r="L32" s="146" t="s">
        <v>66</v>
      </c>
      <c r="M32" s="145" t="s">
        <v>66</v>
      </c>
      <c r="N32" s="187" t="s">
        <v>66</v>
      </c>
      <c r="O32" s="168" t="s">
        <v>193</v>
      </c>
      <c r="P32" s="169">
        <f>F32*G32*K32/2000</f>
        <v>0</v>
      </c>
      <c r="Q32" s="147" t="s">
        <v>66</v>
      </c>
    </row>
    <row r="33" spans="1:17" ht="12.75">
      <c r="A33" s="166"/>
      <c r="B33" s="165" t="s">
        <v>194</v>
      </c>
      <c r="C33" s="181"/>
      <c r="D33" s="181"/>
      <c r="E33" s="189">
        <v>0</v>
      </c>
      <c r="F33" s="181"/>
      <c r="G33" s="141">
        <v>0</v>
      </c>
      <c r="H33" s="168"/>
      <c r="I33" s="169"/>
      <c r="J33" s="169"/>
      <c r="K33" s="149">
        <f>FACTORS!$F$18*E33</f>
        <v>0</v>
      </c>
      <c r="L33" s="146"/>
      <c r="M33" s="145"/>
      <c r="N33" s="187"/>
      <c r="O33" s="169"/>
      <c r="P33" s="169">
        <f>K33*24*G33/2000</f>
        <v>0</v>
      </c>
      <c r="Q33" s="147" t="s">
        <v>66</v>
      </c>
    </row>
    <row r="34" spans="1:17" ht="12.75">
      <c r="A34" s="190"/>
      <c r="B34" s="191" t="s">
        <v>195</v>
      </c>
      <c r="C34" s="192"/>
      <c r="D34" s="153">
        <v>0</v>
      </c>
      <c r="E34" s="243"/>
      <c r="F34" s="153">
        <v>0</v>
      </c>
      <c r="G34" s="141">
        <v>0</v>
      </c>
      <c r="H34" s="160"/>
      <c r="I34" s="158"/>
      <c r="J34" s="158"/>
      <c r="K34" s="172">
        <f>FACTORS!$F$19*D34/1000000</f>
        <v>0</v>
      </c>
      <c r="L34" s="163"/>
      <c r="M34" s="162"/>
      <c r="N34" s="163"/>
      <c r="O34" s="163"/>
      <c r="P34" s="163">
        <f>K34*F34*G34/2000</f>
        <v>0</v>
      </c>
      <c r="Q34" s="164"/>
    </row>
    <row r="35" spans="1:17" ht="12.75">
      <c r="A35" s="135" t="s">
        <v>167</v>
      </c>
      <c r="B35" s="136" t="s">
        <v>196</v>
      </c>
      <c r="C35" s="183">
        <v>0</v>
      </c>
      <c r="D35" s="181"/>
      <c r="E35" s="182"/>
      <c r="F35" s="183">
        <v>0</v>
      </c>
      <c r="G35" s="244">
        <v>0</v>
      </c>
      <c r="H35" s="142">
        <f>FACTORS!$C$16*C35/24</f>
        <v>0</v>
      </c>
      <c r="I35" s="143">
        <f>FACTORS!$D$16*C35/24</f>
        <v>0</v>
      </c>
      <c r="J35" s="143">
        <f>FACTORS!$E$16*C35/24</f>
        <v>0</v>
      </c>
      <c r="K35" s="143">
        <f>FACTORS!$F$16*C35/24</f>
        <v>0</v>
      </c>
      <c r="L35" s="144">
        <f>FACTORS!$G$16*C35/24</f>
        <v>0</v>
      </c>
      <c r="M35" s="188">
        <f>H35*F35*G35/2000</f>
        <v>0</v>
      </c>
      <c r="N35" s="168">
        <f>I35*F35*G35/2000</f>
        <v>0</v>
      </c>
      <c r="O35" s="168">
        <f>J35*F35*G35/2000</f>
        <v>0</v>
      </c>
      <c r="P35" s="169">
        <f>K35*F35*G35/2000</f>
        <v>0</v>
      </c>
      <c r="Q35" s="147">
        <f>L35*F35*G35/2000</f>
        <v>0</v>
      </c>
    </row>
    <row r="36" spans="1:17" ht="12.75">
      <c r="A36" s="135" t="s">
        <v>197</v>
      </c>
      <c r="B36" s="165" t="s">
        <v>198</v>
      </c>
      <c r="C36" s="181"/>
      <c r="D36" s="137">
        <v>0</v>
      </c>
      <c r="E36" s="182" t="s">
        <v>66</v>
      </c>
      <c r="F36" s="137">
        <v>0</v>
      </c>
      <c r="G36" s="141">
        <v>0</v>
      </c>
      <c r="H36" s="160" t="s">
        <v>66</v>
      </c>
      <c r="I36" s="149">
        <f>FACTORS!$D$15*D36/1000000</f>
        <v>0</v>
      </c>
      <c r="J36" s="172">
        <f>FACTORS!$E$15*D36/1000000</f>
        <v>0</v>
      </c>
      <c r="K36" s="172">
        <f>FACTORS!$F$15*D36/1000000</f>
        <v>0</v>
      </c>
      <c r="L36" s="173">
        <f>FACTORS!$G$15*D36/1000000</f>
        <v>0</v>
      </c>
      <c r="M36" s="188" t="s">
        <v>66</v>
      </c>
      <c r="N36" s="168">
        <f>I36*F36*G36/2000</f>
        <v>0</v>
      </c>
      <c r="O36" s="169">
        <f>F36*G36*J36/2000</f>
        <v>0</v>
      </c>
      <c r="P36" s="146">
        <f>F36*G36*K36/2000</f>
        <v>0</v>
      </c>
      <c r="Q36" s="147">
        <f>F36*G36*L36/2000</f>
        <v>0</v>
      </c>
    </row>
    <row r="37" spans="1:17" ht="12.75">
      <c r="A37" s="201"/>
      <c r="B37" s="202"/>
      <c r="C37" s="203"/>
      <c r="D37" s="203"/>
      <c r="E37" s="204"/>
      <c r="F37" s="203"/>
      <c r="G37" s="205"/>
      <c r="H37" s="142"/>
      <c r="I37" s="142"/>
      <c r="J37" s="142"/>
      <c r="K37" s="142"/>
      <c r="L37" s="142"/>
      <c r="M37" s="206"/>
      <c r="N37" s="144"/>
      <c r="O37" s="144"/>
      <c r="P37" s="144"/>
      <c r="Q37" s="207"/>
    </row>
    <row r="38" spans="1:17" ht="12.75">
      <c r="A38" s="209">
        <v>2001</v>
      </c>
      <c r="B38" s="210" t="s">
        <v>199</v>
      </c>
      <c r="C38" s="211"/>
      <c r="D38" s="211"/>
      <c r="E38" s="212"/>
      <c r="F38" s="211"/>
      <c r="G38" s="214"/>
      <c r="H38" s="215">
        <f aca="true" t="shared" si="5" ref="H38:Q38">SUM(H3:H36)</f>
        <v>0</v>
      </c>
      <c r="I38" s="215">
        <f t="shared" si="5"/>
        <v>0</v>
      </c>
      <c r="J38" s="215">
        <f t="shared" si="5"/>
        <v>0</v>
      </c>
      <c r="K38" s="215">
        <f t="shared" si="5"/>
        <v>0</v>
      </c>
      <c r="L38" s="216">
        <f t="shared" si="5"/>
        <v>0</v>
      </c>
      <c r="M38" s="215">
        <f t="shared" si="5"/>
        <v>0</v>
      </c>
      <c r="N38" s="215">
        <f t="shared" si="5"/>
        <v>0</v>
      </c>
      <c r="O38" s="215">
        <f t="shared" si="5"/>
        <v>0</v>
      </c>
      <c r="P38" s="215">
        <f t="shared" si="5"/>
        <v>0</v>
      </c>
      <c r="Q38" s="217">
        <f t="shared" si="5"/>
        <v>0</v>
      </c>
    </row>
    <row r="39" spans="1:17" ht="12.75">
      <c r="A39" s="220"/>
      <c r="B39" s="221"/>
      <c r="C39" s="137"/>
      <c r="D39" s="137"/>
      <c r="E39" s="189"/>
      <c r="F39" s="137"/>
      <c r="G39" s="222"/>
      <c r="H39" s="139"/>
      <c r="I39" s="139"/>
      <c r="J39" s="139"/>
      <c r="K39" s="139"/>
      <c r="L39" s="223"/>
      <c r="M39" s="150"/>
      <c r="N39" s="150"/>
      <c r="O39" s="150"/>
      <c r="P39" s="150"/>
      <c r="Q39" s="224"/>
    </row>
    <row r="40" spans="1:17" ht="25.5" customHeight="1">
      <c r="A40" s="225" t="s">
        <v>200</v>
      </c>
      <c r="B40" s="226" t="s">
        <v>201</v>
      </c>
      <c r="C40" s="111"/>
      <c r="D40" s="111"/>
      <c r="E40" s="107"/>
      <c r="F40" s="111"/>
      <c r="G40" s="111"/>
      <c r="H40" s="227"/>
      <c r="I40" s="227"/>
      <c r="J40" s="227"/>
      <c r="K40" s="227"/>
      <c r="L40" s="227"/>
      <c r="M40" s="228">
        <f>33.3*$B$41</f>
        <v>0</v>
      </c>
      <c r="N40" s="229">
        <f>33.3*$B$41</f>
        <v>0</v>
      </c>
      <c r="O40" s="230">
        <f>33.3*$B$41</f>
        <v>0</v>
      </c>
      <c r="P40" s="229">
        <f>33.3*$B$41</f>
        <v>0</v>
      </c>
      <c r="Q40" s="231">
        <f>3400*$B$41^0.67</f>
        <v>0</v>
      </c>
    </row>
    <row r="41" spans="1:17" ht="13.5" thickBot="1">
      <c r="A41" s="232"/>
      <c r="B41" s="233">
        <v>0</v>
      </c>
      <c r="C41" s="234"/>
      <c r="D41" s="234"/>
      <c r="E41" s="235"/>
      <c r="F41" s="234"/>
      <c r="G41" s="234"/>
      <c r="H41" s="236"/>
      <c r="I41" s="236"/>
      <c r="J41" s="236"/>
      <c r="K41" s="236"/>
      <c r="L41" s="236"/>
      <c r="M41" s="237"/>
      <c r="N41" s="238"/>
      <c r="O41" s="239"/>
      <c r="P41" s="238"/>
      <c r="Q41" s="240"/>
    </row>
    <row r="42" ht="13.5" thickTop="1"/>
  </sheetData>
  <printOptions/>
  <pageMargins left="0.25" right="0.25" top="0.77" bottom="0.75" header="0.5" footer="0.5"/>
  <pageSetup horizontalDpi="300" verticalDpi="300" orientation="landscape" scale="79"/>
  <headerFooter alignWithMargins="0">
    <oddHeader>&amp;C&amp;F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O198"/>
  <sheetViews>
    <sheetView workbookViewId="0" topLeftCell="A3">
      <selection activeCell="E6" sqref="E6"/>
    </sheetView>
  </sheetViews>
  <sheetFormatPr defaultColWidth="9.140625" defaultRowHeight="13.5" customHeight="1"/>
  <cols>
    <col min="1" max="1" width="10.7109375" style="24" customWidth="1"/>
    <col min="2" max="6" width="14.7109375" style="24" customWidth="1"/>
    <col min="7" max="16384" width="9.140625" style="24" customWidth="1"/>
  </cols>
  <sheetData>
    <row r="1" spans="1:6" ht="13.5" customHeight="1" thickBot="1">
      <c r="A1" s="245" t="s">
        <v>88</v>
      </c>
      <c r="B1" s="245" t="s">
        <v>89</v>
      </c>
      <c r="C1" s="245" t="s">
        <v>90</v>
      </c>
      <c r="D1" s="245" t="s">
        <v>202</v>
      </c>
      <c r="E1" s="245" t="s">
        <v>92</v>
      </c>
      <c r="F1" s="245" t="s">
        <v>93</v>
      </c>
    </row>
    <row r="2" spans="1:6" ht="13.5" customHeight="1" thickBot="1">
      <c r="A2" s="84" t="str">
        <f>TITLE!$B$1</f>
        <v> </v>
      </c>
      <c r="B2" s="84" t="str">
        <f>TITLE!$B$2</f>
        <v> </v>
      </c>
      <c r="C2" s="84" t="str">
        <f>TITLE!$B$3</f>
        <v> </v>
      </c>
      <c r="D2" s="84" t="str">
        <f>TITLE!$B$4</f>
        <v> </v>
      </c>
      <c r="E2" s="84" t="str">
        <f>TITLE!$B$5</f>
        <v> </v>
      </c>
      <c r="F2" s="84" t="str">
        <f>TITLE!$B$6</f>
        <v> </v>
      </c>
    </row>
    <row r="3" spans="1:6" ht="13.5" customHeight="1" thickTop="1">
      <c r="A3" s="246"/>
      <c r="B3" s="247"/>
      <c r="C3" s="247" t="s">
        <v>203</v>
      </c>
      <c r="D3" s="247"/>
      <c r="E3" s="247" t="s">
        <v>204</v>
      </c>
      <c r="F3" s="248"/>
    </row>
    <row r="4" spans="1:6" ht="13.5" customHeight="1" thickBot="1">
      <c r="A4" s="249" t="s">
        <v>205</v>
      </c>
      <c r="B4" s="250"/>
      <c r="C4" s="250"/>
      <c r="D4" s="250"/>
      <c r="E4" s="250"/>
      <c r="F4" s="251"/>
    </row>
    <row r="5" spans="1:6" ht="13.5" customHeight="1" thickTop="1">
      <c r="A5" s="249"/>
      <c r="B5" s="252"/>
      <c r="C5" s="252"/>
      <c r="D5" s="252"/>
      <c r="E5" s="252"/>
      <c r="F5" s="253"/>
    </row>
    <row r="6" spans="1:7" ht="13.5" customHeight="1" thickBot="1">
      <c r="A6" s="254" t="s">
        <v>66</v>
      </c>
      <c r="B6" s="255" t="s">
        <v>111</v>
      </c>
      <c r="C6" s="255" t="s">
        <v>112</v>
      </c>
      <c r="D6" s="255" t="s">
        <v>113</v>
      </c>
      <c r="E6" s="255" t="s">
        <v>114</v>
      </c>
      <c r="F6" s="256" t="s">
        <v>115</v>
      </c>
      <c r="G6" s="24" t="s">
        <v>66</v>
      </c>
    </row>
    <row r="7" spans="1:6" ht="13.5" customHeight="1" thickTop="1">
      <c r="A7" s="257">
        <f>EMISSIONS!$A$38</f>
        <v>1999</v>
      </c>
      <c r="B7" s="258">
        <f>EMISSIONS!$M$38</f>
        <v>0</v>
      </c>
      <c r="C7" s="258">
        <f>EMISSIONS!$N$38</f>
        <v>0</v>
      </c>
      <c r="D7" s="258">
        <f>EMISSIONS!$O$38</f>
        <v>0</v>
      </c>
      <c r="E7" s="258">
        <f>EMISSIONS!$P$38</f>
        <v>0</v>
      </c>
      <c r="F7" s="258">
        <f>EMISSIONS!$Q$38</f>
        <v>0</v>
      </c>
    </row>
    <row r="8" spans="1:6" ht="13.5" customHeight="1">
      <c r="A8" s="259">
        <f>A7+1</f>
        <v>2000</v>
      </c>
      <c r="B8" s="258">
        <f>IF(EMISSIONS2!$M$38=0,B7,EMISSIONS2!$M$38)</f>
        <v>0</v>
      </c>
      <c r="C8" s="258">
        <f>IF(EMISSIONS2!$N$38=0,C7,EMISSIONS2!$N$38)</f>
        <v>0</v>
      </c>
      <c r="D8" s="258">
        <f>IF(EMISSIONS2!$O$38=0,D7,EMISSIONS2!$O$38)</f>
        <v>0</v>
      </c>
      <c r="E8" s="258">
        <f>IF(EMISSIONS2!$P$38=0,E7,EMISSIONS2!$P$38)</f>
        <v>0</v>
      </c>
      <c r="F8" s="258">
        <f>IF(EMISSIONS2!$Q$38=0,F7,EMISSIONS2!$Q$38)</f>
        <v>0</v>
      </c>
    </row>
    <row r="9" spans="1:6" ht="13.5" customHeight="1">
      <c r="A9" s="259">
        <f>A8+1</f>
        <v>2001</v>
      </c>
      <c r="B9" s="258">
        <f>IF(EMISSIONS3!$M$38=0,B8,EMISSIONS3!$M$38)</f>
        <v>0</v>
      </c>
      <c r="C9" s="258">
        <f>IF(EMISSIONS3!$N$38=0,C8,EMISSIONS3!$N$38)</f>
        <v>0</v>
      </c>
      <c r="D9" s="258">
        <f>IF(EMISSIONS3!$O$38=0,D8,EMISSIONS3!$O$38)</f>
        <v>0</v>
      </c>
      <c r="E9" s="258">
        <f>IF(EMISSIONS3!$P$38=0,E8,EMISSIONS3!$P$38)</f>
        <v>0</v>
      </c>
      <c r="F9" s="258">
        <f>IF(EMISSIONS3!$Q$38=0,F8,EMISSIONS3!$Q$38)</f>
        <v>0</v>
      </c>
    </row>
    <row r="10" spans="1:6" ht="13.5" customHeight="1">
      <c r="A10" s="259">
        <f>A9+1</f>
        <v>2002</v>
      </c>
      <c r="B10" s="258">
        <f aca="true" t="shared" si="0" ref="B10:F16">B9</f>
        <v>0</v>
      </c>
      <c r="C10" s="258">
        <f t="shared" si="0"/>
        <v>0</v>
      </c>
      <c r="D10" s="258">
        <f t="shared" si="0"/>
        <v>0</v>
      </c>
      <c r="E10" s="258">
        <f t="shared" si="0"/>
        <v>0</v>
      </c>
      <c r="F10" s="258">
        <f t="shared" si="0"/>
        <v>0</v>
      </c>
    </row>
    <row r="11" spans="1:6" ht="13.5" customHeight="1">
      <c r="A11" s="259">
        <f>A10+1</f>
        <v>2003</v>
      </c>
      <c r="B11" s="258">
        <f t="shared" si="0"/>
        <v>0</v>
      </c>
      <c r="C11" s="258">
        <f t="shared" si="0"/>
        <v>0</v>
      </c>
      <c r="D11" s="258">
        <f t="shared" si="0"/>
        <v>0</v>
      </c>
      <c r="E11" s="258">
        <f t="shared" si="0"/>
        <v>0</v>
      </c>
      <c r="F11" s="258">
        <f t="shared" si="0"/>
        <v>0</v>
      </c>
    </row>
    <row r="12" spans="1:6" ht="13.5" customHeight="1">
      <c r="A12" s="259">
        <f>A9+3</f>
        <v>2004</v>
      </c>
      <c r="B12" s="258">
        <f t="shared" si="0"/>
        <v>0</v>
      </c>
      <c r="C12" s="258">
        <f t="shared" si="0"/>
        <v>0</v>
      </c>
      <c r="D12" s="258">
        <f t="shared" si="0"/>
        <v>0</v>
      </c>
      <c r="E12" s="258">
        <f t="shared" si="0"/>
        <v>0</v>
      </c>
      <c r="F12" s="258">
        <f t="shared" si="0"/>
        <v>0</v>
      </c>
    </row>
    <row r="13" spans="1:6" ht="13.5" customHeight="1">
      <c r="A13" s="259">
        <f>A12+1</f>
        <v>2005</v>
      </c>
      <c r="B13" s="258">
        <f t="shared" si="0"/>
        <v>0</v>
      </c>
      <c r="C13" s="258">
        <f t="shared" si="0"/>
        <v>0</v>
      </c>
      <c r="D13" s="258">
        <f t="shared" si="0"/>
        <v>0</v>
      </c>
      <c r="E13" s="258">
        <f t="shared" si="0"/>
        <v>0</v>
      </c>
      <c r="F13" s="258">
        <f t="shared" si="0"/>
        <v>0</v>
      </c>
    </row>
    <row r="14" spans="1:6" ht="13.5" customHeight="1">
      <c r="A14" s="259">
        <f>A13+1</f>
        <v>2006</v>
      </c>
      <c r="B14" s="258">
        <f t="shared" si="0"/>
        <v>0</v>
      </c>
      <c r="C14" s="258">
        <f t="shared" si="0"/>
        <v>0</v>
      </c>
      <c r="D14" s="258">
        <f t="shared" si="0"/>
        <v>0</v>
      </c>
      <c r="E14" s="258">
        <f t="shared" si="0"/>
        <v>0</v>
      </c>
      <c r="F14" s="258">
        <f t="shared" si="0"/>
        <v>0</v>
      </c>
    </row>
    <row r="15" spans="1:6" ht="13.5" customHeight="1">
      <c r="A15" s="259">
        <f>A14+1</f>
        <v>2007</v>
      </c>
      <c r="B15" s="258">
        <f t="shared" si="0"/>
        <v>0</v>
      </c>
      <c r="C15" s="258">
        <f t="shared" si="0"/>
        <v>0</v>
      </c>
      <c r="D15" s="258">
        <f t="shared" si="0"/>
        <v>0</v>
      </c>
      <c r="E15" s="258">
        <f t="shared" si="0"/>
        <v>0</v>
      </c>
      <c r="F15" s="258">
        <f t="shared" si="0"/>
        <v>0</v>
      </c>
    </row>
    <row r="16" spans="1:6" ht="13.5" customHeight="1" thickBot="1">
      <c r="A16" s="259">
        <f>A15+1</f>
        <v>2008</v>
      </c>
      <c r="B16" s="258">
        <f t="shared" si="0"/>
        <v>0</v>
      </c>
      <c r="C16" s="258">
        <f t="shared" si="0"/>
        <v>0</v>
      </c>
      <c r="D16" s="258">
        <f t="shared" si="0"/>
        <v>0</v>
      </c>
      <c r="E16" s="258">
        <f t="shared" si="0"/>
        <v>0</v>
      </c>
      <c r="F16" s="258">
        <f t="shared" si="0"/>
        <v>0</v>
      </c>
    </row>
    <row r="17" spans="1:6" ht="13.5" customHeight="1" thickBot="1" thickTop="1">
      <c r="A17" s="260" t="s">
        <v>206</v>
      </c>
      <c r="B17" s="261">
        <f>EMISSIONS!$M$40</f>
        <v>0</v>
      </c>
      <c r="C17" s="261">
        <f>EMISSIONS!$N$40</f>
        <v>0</v>
      </c>
      <c r="D17" s="261">
        <f>EMISSIONS!$O$40</f>
        <v>0</v>
      </c>
      <c r="E17" s="261">
        <f>EMISSIONS!$P$40</f>
        <v>0</v>
      </c>
      <c r="F17" s="261">
        <f>EMISSIONS!$Q$40</f>
        <v>0</v>
      </c>
    </row>
    <row r="18" ht="13.5" customHeight="1" thickTop="1"/>
    <row r="19" ht="13.5" customHeight="1">
      <c r="B19" s="24" t="s">
        <v>66</v>
      </c>
    </row>
    <row r="28" spans="1:6" s="68" customFormat="1" ht="13.5" customHeight="1">
      <c r="A28" s="24"/>
      <c r="B28" s="24"/>
      <c r="C28" s="24"/>
      <c r="D28" s="24"/>
      <c r="E28" s="24"/>
      <c r="F28" s="24"/>
    </row>
    <row r="29" spans="1:93" s="111" customFormat="1" ht="13.5" customHeight="1">
      <c r="A29" s="24"/>
      <c r="B29" s="24"/>
      <c r="C29" s="24"/>
      <c r="D29" s="24"/>
      <c r="E29" s="24"/>
      <c r="F29" s="24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</row>
    <row r="30" spans="1:93" s="122" customFormat="1" ht="13.5" customHeight="1">
      <c r="A30" s="24"/>
      <c r="B30" s="24"/>
      <c r="C30" s="24"/>
      <c r="D30" s="24"/>
      <c r="E30" s="24"/>
      <c r="F30" s="24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</row>
    <row r="31" spans="1:6" s="134" customFormat="1" ht="13.5" customHeight="1">
      <c r="A31" s="24"/>
      <c r="B31" s="24"/>
      <c r="C31" s="24"/>
      <c r="D31" s="24"/>
      <c r="E31" s="24"/>
      <c r="F31" s="24"/>
    </row>
    <row r="58" spans="1:6" ht="13.5" customHeight="1">
      <c r="A58" s="194"/>
      <c r="B58" s="195"/>
      <c r="C58" s="195"/>
      <c r="D58" s="195"/>
      <c r="E58" s="195"/>
      <c r="F58" s="195"/>
    </row>
    <row r="59" spans="1:6" ht="13.5" customHeight="1">
      <c r="A59" s="194" t="s">
        <v>66</v>
      </c>
      <c r="B59" s="200"/>
      <c r="C59" s="200"/>
      <c r="D59" s="200"/>
      <c r="E59" s="200"/>
      <c r="F59" s="200"/>
    </row>
    <row r="60" spans="1:6" ht="13.5" customHeight="1">
      <c r="A60" s="194"/>
      <c r="B60" s="200" t="s">
        <v>66</v>
      </c>
      <c r="C60" s="200" t="s">
        <v>66</v>
      </c>
      <c r="D60" s="200" t="s">
        <v>66</v>
      </c>
      <c r="E60" s="200" t="s">
        <v>66</v>
      </c>
      <c r="F60" s="200" t="s">
        <v>66</v>
      </c>
    </row>
    <row r="61" spans="1:6" ht="13.5" customHeight="1">
      <c r="A61" s="194"/>
      <c r="B61" s="208"/>
      <c r="C61" s="208"/>
      <c r="D61" s="208"/>
      <c r="E61" s="208"/>
      <c r="F61" s="200"/>
    </row>
    <row r="62" spans="1:6" s="67" customFormat="1" ht="13.5" customHeight="1">
      <c r="A62" s="24"/>
      <c r="B62" s="218"/>
      <c r="C62" s="218"/>
      <c r="D62" s="218"/>
      <c r="E62" s="218"/>
      <c r="F62" s="219"/>
    </row>
    <row r="63" ht="13.5" customHeight="1">
      <c r="A63" s="67"/>
    </row>
    <row r="64" s="67" customFormat="1" ht="13.5" customHeight="1">
      <c r="A64" s="24"/>
    </row>
    <row r="72" ht="13.5" customHeight="1">
      <c r="A72" s="68"/>
    </row>
    <row r="73" ht="13.5" customHeight="1">
      <c r="A73" s="69"/>
    </row>
    <row r="74" ht="13.5" customHeight="1">
      <c r="A74" s="69"/>
    </row>
    <row r="75" ht="13.5" customHeight="1">
      <c r="A75" s="71"/>
    </row>
    <row r="150" ht="13.5" customHeight="1">
      <c r="A150" s="67"/>
    </row>
    <row r="153" ht="13.5" customHeight="1">
      <c r="A153" s="67"/>
    </row>
    <row r="162" ht="13.5" customHeight="1">
      <c r="A162" s="68"/>
    </row>
    <row r="163" ht="13.5" customHeight="1">
      <c r="A163" s="69"/>
    </row>
    <row r="164" ht="13.5" customHeight="1">
      <c r="A164" s="69"/>
    </row>
    <row r="165" ht="13.5" customHeight="1">
      <c r="A165" s="71"/>
    </row>
    <row r="195" ht="13.5" customHeight="1">
      <c r="A195" s="67"/>
    </row>
    <row r="198" ht="13.5" customHeight="1">
      <c r="A198" s="67"/>
    </row>
  </sheetData>
  <printOptions horizontalCentered="1"/>
  <pageMargins left="0.25" right="0.25" top="0.77" bottom="0.5" header="0.5" footer="0.5"/>
  <pageSetup horizontalDpi="300" verticalDpi="300" orientation="landscape" scale="120"/>
  <headerFooter alignWithMargins="0">
    <oddHeader>&amp;C&amp;"Helvetica"&amp;BAIR EMISSION CALCULATIONS</oddHeader>
    <oddFooter>&amp;L&amp;B&amp;F&amp;CPage &amp;P&amp;R&amp;T.&amp;D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Donna Bourg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