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6360" activeTab="0"/>
  </bookViews>
  <sheets>
    <sheet name="Baseline" sheetId="1" r:id="rId1"/>
    <sheet name="400" sheetId="2" r:id="rId2"/>
    <sheet name="160" sheetId="3" r:id="rId3"/>
  </sheets>
  <definedNames>
    <definedName name="_Regression_Int" localSheetId="0" hidden="1">1</definedName>
    <definedName name="_xlnm.Print_Area" localSheetId="0">'Baseline'!$A$1:$O$76</definedName>
    <definedName name="Print_Area_MI">'Baseline'!$A$1:$O$55</definedName>
  </definedNames>
  <calcPr fullCalcOnLoad="1"/>
</workbook>
</file>

<file path=xl/sharedStrings.xml><?xml version="1.0" encoding="utf-8"?>
<sst xmlns="http://schemas.openxmlformats.org/spreadsheetml/2006/main" count="495" uniqueCount="69">
  <si>
    <t>ug/m3</t>
  </si>
  <si>
    <t>---</t>
  </si>
  <si>
    <t>2. VEHICLE EMISSION DATA</t>
  </si>
  <si>
    <t>INDIRECT INJECTION 0.3-0.5 gm/hp-hr</t>
  </si>
  <si>
    <t>gm/hp-hr</t>
  </si>
  <si>
    <t>OLD DIRECT INJECTION 0.5-0.9 gm/hp-hr</t>
  </si>
  <si>
    <t>NEW DIRECT INJECTION 0.1-0.4 gm/hp-hr</t>
  </si>
  <si>
    <t xml:space="preserve">   VEHICLE OPERATING TIME (hours)</t>
  </si>
  <si>
    <t>hours</t>
  </si>
  <si>
    <t xml:space="preserve">   VEHICLE HORSEPOWER (hp)</t>
  </si>
  <si>
    <t>hp</t>
  </si>
  <si>
    <t xml:space="preserve">   SHIFT DURATION (hours)</t>
  </si>
  <si>
    <t>GM</t>
  </si>
  <si>
    <t>3. MINE VENTILATION DATA</t>
  </si>
  <si>
    <t xml:space="preserve">   FULL SHIFT INTAKE DIESEL PARTICULATE CONCENTRATION</t>
  </si>
  <si>
    <t>cfm</t>
  </si>
  <si>
    <t>CF/SHIFT</t>
  </si>
  <si>
    <t xml:space="preserve">   AIRFLOW PER HORSEPOWER</t>
  </si>
  <si>
    <t>cfm/hp</t>
  </si>
  <si>
    <t>TWA</t>
  </si>
  <si>
    <t xml:space="preserve">     VENTILATION FACTOR (INITIAL CFM/FINAL CFM) </t>
  </si>
  <si>
    <t xml:space="preserve">     AIRFLOW PER HORSEPOWER</t>
  </si>
  <si>
    <t xml:space="preserve">   OXIDATION CATALYTIC CONVERTER REDUCTION (%)</t>
  </si>
  <si>
    <t>%</t>
  </si>
  <si>
    <t>IF USED ENTER 0-20%.</t>
  </si>
  <si>
    <t xml:space="preserve">   NEW ENGINE EMISSION RATE (gm/hp-hr)</t>
  </si>
  <si>
    <t>ENTER NEW ENGINE EMISSION (gm/hp-hr).</t>
  </si>
  <si>
    <t xml:space="preserve">   AFTERFILTER OR CAB EFFICIENCY (%)</t>
  </si>
  <si>
    <t>DPM CONTRIBUTIONS</t>
  </si>
  <si>
    <t>UG/M3</t>
  </si>
  <si>
    <t>USE 65-95% FOR AFTERFILTERS.</t>
  </si>
  <si>
    <t>USE 50-80% FOR CABS.</t>
  </si>
  <si>
    <t>TOTAL DPM</t>
  </si>
  <si>
    <t xml:space="preserve">             Column A</t>
  </si>
  <si>
    <t xml:space="preserve">             Column B</t>
  </si>
  <si>
    <t xml:space="preserve">   AVERAGE TOTAL SHIFT PARTICULATE OUTPUT (gm/bhp-hr)</t>
  </si>
  <si>
    <t>Instructions:</t>
  </si>
  <si>
    <t>For a more detailed description of this spreadsheet, and more detailed instructions in its use, see "Estimation of Diesel Particulate Concentrations</t>
  </si>
  <si>
    <t>in Underground Mines" by Robert Haney and George Saseen.  This paper can be downloaded from MSHA's Internet web site (www.msha.gov).</t>
  </si>
  <si>
    <t xml:space="preserve">   VENTILATION AIR QUANTITY (CFM)</t>
  </si>
  <si>
    <t xml:space="preserve">   ADJUSTED VENTILATION AIR QUANTITY (CFM)</t>
  </si>
  <si>
    <t>**********************************************************************************************************************************************************************************</t>
  </si>
  <si>
    <t>Insert data values corresponding to initial conditions in the mine into the upper portion of the spreadsheet (above the dotted line) by placing the curser</t>
  </si>
  <si>
    <t>Insert data values corresponding to planned or possible DPM controls into the lower portion of the spreadsheet (below the dotted line) by placing the curser</t>
  </si>
  <si>
    <t>over the blue numbers and typing in the appropriate values.  The spreadsheet provides estimated values for the various controls.</t>
  </si>
  <si>
    <r>
      <t xml:space="preserve">Line 6, </t>
    </r>
    <r>
      <rPr>
        <b/>
        <sz val="12"/>
        <rFont val="Helv"/>
        <family val="0"/>
      </rPr>
      <t xml:space="preserve">ESTIMATED  FULL  SHIFT  DP CONCENTRATION, </t>
    </r>
    <r>
      <rPr>
        <sz val="12"/>
        <rFont val="Helv"/>
        <family val="0"/>
      </rPr>
      <t xml:space="preserve">will display the estimated DPM concentration after implementation of the specified </t>
    </r>
  </si>
  <si>
    <r>
      <t xml:space="preserve">controls.  </t>
    </r>
    <r>
      <rPr>
        <b/>
        <sz val="12"/>
        <rFont val="Helv"/>
        <family val="0"/>
      </rPr>
      <t xml:space="preserve">REMEMBER, THIS IS ONLY AN ESTIMATE, AND IT IS ONLY AS GOOD AS THE DATA USED TO CALCULATE IT.  </t>
    </r>
  </si>
  <si>
    <t xml:space="preserve">If you know the DPM concentrations in your mine (through sampling, for example), input all relevent data into both Column A and Column B, but note that only </t>
  </si>
  <si>
    <t xml:space="preserve">over the blue numbers and typing in the appropriate values.  To the extent possible, use actual data values obtained through measurements in the mine </t>
  </si>
  <si>
    <t xml:space="preserve">(DPM concentrations, ventilation flows, etc.) or from equipment manufacturers (horsepower, emissions output, etc.).  Where actual data or measurements  </t>
  </si>
  <si>
    <t>are not available, estimate values.</t>
  </si>
  <si>
    <t>Column A results will be meaningful.  If you do not know the DPM concentrations in your mine (ie. you have not conducted DPM sampling), input all relevent</t>
  </si>
  <si>
    <t>data into both Column A and Column B, but in this case, only Column B results will be meaningful.</t>
  </si>
  <si>
    <t>(Estimator instructions at bottom of page)</t>
  </si>
  <si>
    <t xml:space="preserve">    IMPLENTATION OF CONTROLS</t>
  </si>
  <si>
    <r>
      <t xml:space="preserve">6. </t>
    </r>
    <r>
      <rPr>
        <b/>
        <sz val="12"/>
        <rFont val="Helv"/>
        <family val="0"/>
      </rPr>
      <t>ESTIMATED  FULL  SHIFT  DPM CONCENTRATION AFTER</t>
    </r>
  </si>
  <si>
    <t>1. MEASURED OR ESTIMATED IN MINE DPM EXPOSURE (ug/m3)</t>
  </si>
  <si>
    <t>WORK PLACE DPM EMISSIONS CONTROL ESTIMATOR</t>
  </si>
  <si>
    <t xml:space="preserve">   DPM EMISSIONS OUTPUT (gm/hp-hr)</t>
  </si>
  <si>
    <t>4. CALCULATED SWA DPM CONCENTRATION WITHOUT CONTROLS</t>
  </si>
  <si>
    <t>5. ADJUSTMENTS FOR DPM EMISSION CONTROL TECHNOLOGY</t>
  </si>
  <si>
    <t xml:space="preserve"> </t>
  </si>
  <si>
    <t>Mine Name:  EXAMPLE MINE FOR 2002 DPM ROLLOUT SEMINARS</t>
  </si>
  <si>
    <t>LHD x 2</t>
  </si>
  <si>
    <t>Haul Truck x 4</t>
  </si>
  <si>
    <t>Face drill</t>
  </si>
  <si>
    <t>Scaler</t>
  </si>
  <si>
    <r>
      <t xml:space="preserve">6. </t>
    </r>
    <r>
      <rPr>
        <b/>
        <sz val="12"/>
        <rFont val="Helv"/>
        <family val="0"/>
      </rPr>
      <t>ESTIMATED  FULL  SHIFT  SWA DPM CONCENTRATION AFTER</t>
    </r>
  </si>
  <si>
    <t>WORK PLACE SWA DPM EMISSIONS CONTROL ESTIMATOR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</si>
</sst>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</numFmts>
  <fonts count="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right"/>
      <protection/>
    </xf>
    <xf numFmtId="164" fontId="5" fillId="0" borderId="0" xfId="0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/>
    </xf>
    <xf numFmtId="165" fontId="6" fillId="0" borderId="1" xfId="0" applyNumberFormat="1" applyFont="1" applyBorder="1" applyAlignment="1" applyProtection="1">
      <alignment/>
      <protection/>
    </xf>
    <xf numFmtId="164" fontId="6" fillId="0" borderId="2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76"/>
  <sheetViews>
    <sheetView showGridLines="0" tabSelected="1" zoomScale="50" zoomScaleNormal="50" workbookViewId="0" topLeftCell="A74">
      <selection activeCell="H96" sqref="H96"/>
    </sheetView>
  </sheetViews>
  <sheetFormatPr defaultColWidth="11.3359375" defaultRowHeight="15.75"/>
  <cols>
    <col min="1" max="8" width="11.4453125" style="0" customWidth="1"/>
    <col min="9" max="12" width="0" style="0" hidden="1" customWidth="1"/>
    <col min="14" max="15" width="11.4453125" style="0" customWidth="1"/>
    <col min="16" max="16" width="2.21484375" style="0" hidden="1" customWidth="1"/>
    <col min="17" max="17" width="14.88671875" style="0" hidden="1" customWidth="1"/>
    <col min="18" max="18" width="15.77734375" style="0" hidden="1" customWidth="1"/>
    <col min="19" max="19" width="17.10546875" style="0" hidden="1" customWidth="1"/>
    <col min="20" max="20" width="12.88671875" style="0" customWidth="1"/>
    <col min="21" max="21" width="11.4453125" style="0" customWidth="1"/>
    <col min="22" max="26" width="0" style="0" hidden="1" customWidth="1"/>
    <col min="27" max="16384" width="11.4453125" style="0" customWidth="1"/>
  </cols>
  <sheetData>
    <row r="1" spans="1:6" ht="15">
      <c r="A1" s="9" t="s">
        <v>57</v>
      </c>
      <c r="B1" s="10"/>
      <c r="C1" s="10"/>
      <c r="D1" s="10"/>
      <c r="F1" s="9" t="s">
        <v>62</v>
      </c>
    </row>
    <row r="2" spans="1:6" ht="15">
      <c r="A2" s="1" t="s">
        <v>53</v>
      </c>
      <c r="B2" s="10"/>
      <c r="C2" s="10"/>
      <c r="D2" s="10"/>
      <c r="F2" s="9"/>
    </row>
    <row r="3" ht="15">
      <c r="F3" s="1"/>
    </row>
    <row r="4" spans="7:14" ht="15">
      <c r="G4" s="9" t="s">
        <v>33</v>
      </c>
      <c r="N4" s="9" t="s">
        <v>34</v>
      </c>
    </row>
    <row r="6" spans="1:14" ht="15">
      <c r="A6" s="1" t="s">
        <v>56</v>
      </c>
      <c r="G6" s="2">
        <v>850</v>
      </c>
      <c r="H6" s="1" t="s">
        <v>0</v>
      </c>
      <c r="N6" s="3" t="s">
        <v>1</v>
      </c>
    </row>
    <row r="8" ht="15">
      <c r="A8" s="1" t="s">
        <v>2</v>
      </c>
    </row>
    <row r="9" spans="1:7" ht="15">
      <c r="A9" s="1" t="s">
        <v>58</v>
      </c>
      <c r="G9" s="4"/>
    </row>
    <row r="10" spans="1:15" ht="15">
      <c r="A10" s="1"/>
      <c r="B10" s="1" t="s">
        <v>3</v>
      </c>
      <c r="F10" s="1" t="s">
        <v>63</v>
      </c>
      <c r="G10" s="5">
        <v>0.3</v>
      </c>
      <c r="H10" s="1" t="s">
        <v>4</v>
      </c>
      <c r="N10" s="5">
        <v>0.3</v>
      </c>
      <c r="O10" s="1" t="s">
        <v>4</v>
      </c>
    </row>
    <row r="11" spans="1:15" ht="15">
      <c r="A11" s="1"/>
      <c r="B11" s="1" t="s">
        <v>5</v>
      </c>
      <c r="F11" s="1" t="s">
        <v>64</v>
      </c>
      <c r="G11" s="5">
        <v>0.3</v>
      </c>
      <c r="H11" s="1" t="s">
        <v>4</v>
      </c>
      <c r="N11" s="5">
        <v>0.3</v>
      </c>
      <c r="O11" s="1" t="s">
        <v>4</v>
      </c>
    </row>
    <row r="12" spans="1:15" ht="15">
      <c r="A12" s="1"/>
      <c r="B12" s="1" t="s">
        <v>6</v>
      </c>
      <c r="F12" s="1" t="s">
        <v>65</v>
      </c>
      <c r="G12" s="5">
        <v>0.3</v>
      </c>
      <c r="H12" s="1" t="s">
        <v>4</v>
      </c>
      <c r="N12" s="5">
        <v>0.3</v>
      </c>
      <c r="O12" s="1" t="s">
        <v>4</v>
      </c>
    </row>
    <row r="13" spans="1:15" ht="15">
      <c r="A13" s="1"/>
      <c r="F13" s="1" t="s">
        <v>66</v>
      </c>
      <c r="G13" s="5">
        <v>0.3</v>
      </c>
      <c r="H13" s="1" t="s">
        <v>4</v>
      </c>
      <c r="N13" s="5">
        <v>0.3</v>
      </c>
      <c r="O13" s="1" t="s">
        <v>4</v>
      </c>
    </row>
    <row r="14" spans="1:14" ht="15">
      <c r="A14" s="1" t="s">
        <v>7</v>
      </c>
      <c r="F14" t="s">
        <v>61</v>
      </c>
      <c r="G14" s="4"/>
      <c r="N14" s="4"/>
    </row>
    <row r="15" spans="1:15" ht="15">
      <c r="A15" s="1"/>
      <c r="F15" s="1" t="s">
        <v>63</v>
      </c>
      <c r="G15" s="4">
        <v>5</v>
      </c>
      <c r="H15" s="1" t="s">
        <v>8</v>
      </c>
      <c r="N15" s="4">
        <v>5</v>
      </c>
      <c r="O15" s="1" t="s">
        <v>8</v>
      </c>
    </row>
    <row r="16" spans="1:15" ht="15">
      <c r="A16" s="1"/>
      <c r="F16" s="1" t="s">
        <v>64</v>
      </c>
      <c r="G16" s="4">
        <v>5</v>
      </c>
      <c r="H16" s="1" t="s">
        <v>8</v>
      </c>
      <c r="N16" s="4">
        <v>5</v>
      </c>
      <c r="O16" s="1" t="s">
        <v>8</v>
      </c>
    </row>
    <row r="17" spans="1:15" ht="15">
      <c r="A17" s="1"/>
      <c r="F17" s="1" t="s">
        <v>65</v>
      </c>
      <c r="G17" s="4">
        <v>3</v>
      </c>
      <c r="H17" s="1" t="s">
        <v>8</v>
      </c>
      <c r="N17" s="4">
        <v>3</v>
      </c>
      <c r="O17" s="1" t="s">
        <v>8</v>
      </c>
    </row>
    <row r="18" spans="1:15" ht="15">
      <c r="A18" s="1"/>
      <c r="F18" s="1" t="s">
        <v>66</v>
      </c>
      <c r="G18" s="4">
        <v>3</v>
      </c>
      <c r="H18" s="1" t="s">
        <v>8</v>
      </c>
      <c r="N18" s="4">
        <v>3</v>
      </c>
      <c r="O18" s="1" t="s">
        <v>8</v>
      </c>
    </row>
    <row r="19" spans="1:14" ht="15">
      <c r="A19" s="1" t="s">
        <v>9</v>
      </c>
      <c r="G19" s="4"/>
      <c r="N19" s="4"/>
    </row>
    <row r="20" spans="1:15" ht="15">
      <c r="A20" s="1"/>
      <c r="F20" s="1" t="s">
        <v>63</v>
      </c>
      <c r="G20" s="6">
        <v>460</v>
      </c>
      <c r="H20" s="1" t="s">
        <v>10</v>
      </c>
      <c r="N20" s="6">
        <v>460</v>
      </c>
      <c r="O20" s="1" t="s">
        <v>10</v>
      </c>
    </row>
    <row r="21" spans="1:15" ht="15">
      <c r="A21" s="1"/>
      <c r="F21" s="1" t="s">
        <v>64</v>
      </c>
      <c r="G21" s="6">
        <v>1080</v>
      </c>
      <c r="H21" s="1" t="s">
        <v>10</v>
      </c>
      <c r="N21" s="6">
        <v>1080</v>
      </c>
      <c r="O21" s="1" t="s">
        <v>10</v>
      </c>
    </row>
    <row r="22" spans="1:15" ht="15">
      <c r="A22" s="1"/>
      <c r="F22" s="1" t="s">
        <v>65</v>
      </c>
      <c r="G22" s="6">
        <v>160</v>
      </c>
      <c r="H22" s="1" t="s">
        <v>10</v>
      </c>
      <c r="N22" s="6">
        <v>160</v>
      </c>
      <c r="O22" s="1" t="s">
        <v>10</v>
      </c>
    </row>
    <row r="23" spans="1:16" ht="15">
      <c r="A23" s="1"/>
      <c r="F23" s="1" t="s">
        <v>66</v>
      </c>
      <c r="G23" s="6">
        <v>120</v>
      </c>
      <c r="H23" s="1" t="s">
        <v>10</v>
      </c>
      <c r="N23" s="6">
        <v>120</v>
      </c>
      <c r="O23" s="1" t="s">
        <v>10</v>
      </c>
      <c r="P23" s="7">
        <f>SUM(N20:N23)</f>
        <v>1820</v>
      </c>
    </row>
    <row r="24" spans="1:15" ht="15">
      <c r="A24" s="1" t="s">
        <v>11</v>
      </c>
      <c r="G24" s="4">
        <v>8</v>
      </c>
      <c r="H24" s="1" t="s">
        <v>8</v>
      </c>
      <c r="N24" s="4">
        <v>8</v>
      </c>
      <c r="O24" s="1" t="s">
        <v>8</v>
      </c>
    </row>
    <row r="25" spans="1:16" ht="15">
      <c r="A25" s="1" t="s">
        <v>35</v>
      </c>
      <c r="G25" s="8">
        <f>I25/((+G15*G20)+(+G16*G21)+(G17*G22)+(G18*G23))</f>
        <v>0.2705505883513781</v>
      </c>
      <c r="H25" s="1" t="s">
        <v>4</v>
      </c>
      <c r="I25" s="2">
        <f>(G6-G28)*I29/35317</f>
        <v>2310.502024520769</v>
      </c>
      <c r="J25" s="1" t="s">
        <v>12</v>
      </c>
      <c r="N25" s="8">
        <f>P25/SUM(N20:N23)/N24</f>
        <v>0.17596153846153847</v>
      </c>
      <c r="O25" s="1" t="s">
        <v>4</v>
      </c>
      <c r="P25" s="4">
        <f>(N10*N15*N20)+(N11*N16*N21)+(N12*N17*N22)+(N13*N18*N23)</f>
        <v>2562</v>
      </c>
    </row>
    <row r="26" ht="15">
      <c r="N26" s="4"/>
    </row>
    <row r="27" spans="1:14" ht="15">
      <c r="A27" s="1" t="s">
        <v>13</v>
      </c>
      <c r="N27" s="4"/>
    </row>
    <row r="28" spans="1:15" ht="15">
      <c r="A28" s="1" t="s">
        <v>14</v>
      </c>
      <c r="G28" s="4">
        <v>0</v>
      </c>
      <c r="H28" s="1" t="s">
        <v>0</v>
      </c>
      <c r="N28" s="4">
        <v>50</v>
      </c>
      <c r="O28" s="1" t="s">
        <v>0</v>
      </c>
    </row>
    <row r="29" spans="1:19" ht="15">
      <c r="A29" s="1" t="s">
        <v>39</v>
      </c>
      <c r="G29" s="4">
        <v>200000</v>
      </c>
      <c r="H29" s="1" t="s">
        <v>15</v>
      </c>
      <c r="I29" s="7">
        <f>G24*60*G29/1000</f>
        <v>96000</v>
      </c>
      <c r="J29" s="1" t="s">
        <v>16</v>
      </c>
      <c r="N29" s="4">
        <v>200000</v>
      </c>
      <c r="O29" s="1" t="s">
        <v>15</v>
      </c>
      <c r="P29" s="7">
        <f>N24*60*N29/1000</f>
        <v>96000</v>
      </c>
      <c r="Q29" s="1" t="s">
        <v>16</v>
      </c>
      <c r="S29" s="2"/>
    </row>
    <row r="30" spans="1:19" ht="15">
      <c r="A30" s="1" t="s">
        <v>17</v>
      </c>
      <c r="G30" s="2">
        <f>G29/(SUM(G20:G23))</f>
        <v>109.89010989010988</v>
      </c>
      <c r="H30" s="1" t="s">
        <v>18</v>
      </c>
      <c r="N30" s="2">
        <f>N29/(SUM(N20:N23))</f>
        <v>109.89010989010988</v>
      </c>
      <c r="O30" s="1" t="s">
        <v>18</v>
      </c>
      <c r="S30" s="2"/>
    </row>
    <row r="31" ht="15">
      <c r="S31" s="2"/>
    </row>
    <row r="32" spans="1:19" ht="15">
      <c r="A32" s="1" t="s">
        <v>59</v>
      </c>
      <c r="G32" s="3" t="s">
        <v>1</v>
      </c>
      <c r="N32" s="2">
        <f>P32*N24/8</f>
        <v>992</v>
      </c>
      <c r="O32" s="1" t="s">
        <v>0</v>
      </c>
      <c r="P32" s="7">
        <f>TRUNC(((P25*1000)/(P29/35.3))+N28)</f>
        <v>992</v>
      </c>
      <c r="Q32" s="1" t="s">
        <v>19</v>
      </c>
      <c r="S32" s="2"/>
    </row>
    <row r="33" spans="1:19" ht="15">
      <c r="A33" s="1"/>
      <c r="G33" s="3"/>
      <c r="N33" s="2"/>
      <c r="O33" s="1"/>
      <c r="P33" s="7"/>
      <c r="Q33" s="1"/>
      <c r="S33" s="2"/>
    </row>
    <row r="34" spans="1:19" ht="15">
      <c r="A34" s="1" t="s">
        <v>41</v>
      </c>
      <c r="G34" s="3"/>
      <c r="N34" s="2"/>
      <c r="O34" s="1"/>
      <c r="P34" s="7"/>
      <c r="Q34" s="1"/>
      <c r="S34" s="2"/>
    </row>
    <row r="35" spans="1:19" ht="15">
      <c r="A35" s="1" t="s">
        <v>60</v>
      </c>
      <c r="S35" s="2"/>
    </row>
    <row r="36" spans="1:19" ht="15">
      <c r="A36" s="1" t="s">
        <v>40</v>
      </c>
      <c r="G36" s="4">
        <v>200000</v>
      </c>
      <c r="H36" s="1" t="s">
        <v>15</v>
      </c>
      <c r="N36" s="4">
        <v>200000</v>
      </c>
      <c r="O36" s="1" t="s">
        <v>15</v>
      </c>
      <c r="S36" s="2"/>
    </row>
    <row r="37" spans="1:19" ht="15">
      <c r="A37" s="1" t="s">
        <v>20</v>
      </c>
      <c r="G37" s="8">
        <f>G29/G36</f>
        <v>1</v>
      </c>
      <c r="N37" s="8">
        <v>1</v>
      </c>
      <c r="S37" s="2"/>
    </row>
    <row r="38" spans="1:15" ht="15">
      <c r="A38" s="1" t="s">
        <v>21</v>
      </c>
      <c r="G38" s="2">
        <f>G36/(SUM(G20:G23))</f>
        <v>109.89010989010988</v>
      </c>
      <c r="H38" s="1" t="s">
        <v>18</v>
      </c>
      <c r="N38" s="2">
        <f>N36/(SUM(N20:N23))</f>
        <v>109.89010989010988</v>
      </c>
      <c r="O38" s="1" t="s">
        <v>18</v>
      </c>
    </row>
    <row r="39" spans="1:14" ht="15">
      <c r="A39" s="1" t="s">
        <v>22</v>
      </c>
      <c r="G39" s="4"/>
      <c r="N39" s="4"/>
    </row>
    <row r="40" spans="1:15" ht="15">
      <c r="A40" s="1"/>
      <c r="F40" s="1" t="s">
        <v>63</v>
      </c>
      <c r="G40" s="4">
        <v>0</v>
      </c>
      <c r="H40" s="1" t="s">
        <v>23</v>
      </c>
      <c r="N40" s="4">
        <v>0</v>
      </c>
      <c r="O40" s="1" t="s">
        <v>23</v>
      </c>
    </row>
    <row r="41" spans="1:15" ht="15">
      <c r="A41" s="1"/>
      <c r="B41" s="1" t="s">
        <v>24</v>
      </c>
      <c r="F41" s="1" t="s">
        <v>64</v>
      </c>
      <c r="G41" s="4">
        <v>0</v>
      </c>
      <c r="H41" s="1" t="s">
        <v>23</v>
      </c>
      <c r="N41" s="4">
        <v>0</v>
      </c>
      <c r="O41" s="1" t="s">
        <v>23</v>
      </c>
    </row>
    <row r="42" spans="1:15" ht="15">
      <c r="A42" s="1"/>
      <c r="F42" s="1" t="s">
        <v>65</v>
      </c>
      <c r="G42" s="4">
        <v>0</v>
      </c>
      <c r="H42" s="1" t="s">
        <v>23</v>
      </c>
      <c r="N42" s="4">
        <v>0</v>
      </c>
      <c r="O42" s="1" t="s">
        <v>23</v>
      </c>
    </row>
    <row r="43" spans="1:15" ht="15">
      <c r="A43" s="1"/>
      <c r="F43" s="1" t="s">
        <v>66</v>
      </c>
      <c r="G43" s="4">
        <v>0</v>
      </c>
      <c r="H43" s="1" t="s">
        <v>23</v>
      </c>
      <c r="N43" s="4">
        <v>0</v>
      </c>
      <c r="O43" s="1" t="s">
        <v>23</v>
      </c>
    </row>
    <row r="44" spans="1:14" ht="15">
      <c r="A44" s="1" t="s">
        <v>25</v>
      </c>
      <c r="G44" s="4"/>
      <c r="N44" s="4"/>
    </row>
    <row r="45" spans="1:17" ht="15">
      <c r="A45" s="1"/>
      <c r="F45" s="1" t="s">
        <v>63</v>
      </c>
      <c r="G45" s="13">
        <v>0.3</v>
      </c>
      <c r="H45" s="1" t="s">
        <v>4</v>
      </c>
      <c r="I45" s="4">
        <f>100*(N10-G45)/N10</f>
        <v>0</v>
      </c>
      <c r="J45" s="1" t="s">
        <v>23</v>
      </c>
      <c r="N45" s="13">
        <f>N10</f>
        <v>0.3</v>
      </c>
      <c r="O45" s="1" t="s">
        <v>4</v>
      </c>
      <c r="P45" s="4">
        <f>100*(+N10-N45)/N10</f>
        <v>0</v>
      </c>
      <c r="Q45" s="1" t="s">
        <v>23</v>
      </c>
    </row>
    <row r="46" spans="1:17" ht="15">
      <c r="A46" s="1"/>
      <c r="B46" s="1" t="s">
        <v>26</v>
      </c>
      <c r="F46" s="1" t="s">
        <v>64</v>
      </c>
      <c r="G46" s="13">
        <v>0.3</v>
      </c>
      <c r="H46" s="1" t="s">
        <v>4</v>
      </c>
      <c r="I46" s="4">
        <f>100*(N11-G46)/N11</f>
        <v>0</v>
      </c>
      <c r="J46" s="1" t="s">
        <v>23</v>
      </c>
      <c r="N46" s="13">
        <f>N11</f>
        <v>0.3</v>
      </c>
      <c r="O46" s="1" t="s">
        <v>4</v>
      </c>
      <c r="P46" s="4">
        <f>100*(+N11-N46)/N11</f>
        <v>0</v>
      </c>
      <c r="Q46" s="1" t="s">
        <v>23</v>
      </c>
    </row>
    <row r="47" spans="1:17" ht="15">
      <c r="A47" s="1"/>
      <c r="F47" s="1" t="s">
        <v>65</v>
      </c>
      <c r="G47" s="13">
        <v>0.3</v>
      </c>
      <c r="H47" s="1" t="s">
        <v>4</v>
      </c>
      <c r="I47" s="4">
        <f>100*(N12-G47)/N12</f>
        <v>0</v>
      </c>
      <c r="J47" s="1" t="s">
        <v>23</v>
      </c>
      <c r="N47" s="13">
        <f>N12</f>
        <v>0.3</v>
      </c>
      <c r="O47" s="1" t="s">
        <v>4</v>
      </c>
      <c r="P47" s="4">
        <f>100*(+N12-N47)/N12</f>
        <v>0</v>
      </c>
      <c r="Q47" s="1" t="s">
        <v>23</v>
      </c>
    </row>
    <row r="48" spans="1:17" ht="15">
      <c r="A48" s="1"/>
      <c r="F48" s="1" t="s">
        <v>66</v>
      </c>
      <c r="G48" s="13">
        <v>0.3</v>
      </c>
      <c r="H48" s="1" t="s">
        <v>4</v>
      </c>
      <c r="I48" s="4">
        <f>100*(N13-G48)/N13</f>
        <v>0</v>
      </c>
      <c r="J48" s="1" t="s">
        <v>23</v>
      </c>
      <c r="N48" s="13">
        <f>N13</f>
        <v>0.3</v>
      </c>
      <c r="O48" s="1" t="s">
        <v>4</v>
      </c>
      <c r="P48" s="4">
        <f>100*(+N13-N48)/N13</f>
        <v>0</v>
      </c>
      <c r="Q48" s="1" t="s">
        <v>23</v>
      </c>
    </row>
    <row r="49" spans="1:16" ht="15">
      <c r="A49" s="1" t="s">
        <v>27</v>
      </c>
      <c r="G49" s="4"/>
      <c r="I49" s="1" t="s">
        <v>28</v>
      </c>
      <c r="N49" s="4"/>
      <c r="P49" s="1" t="s">
        <v>28</v>
      </c>
    </row>
    <row r="50" spans="1:17" ht="15">
      <c r="A50" s="1"/>
      <c r="F50" s="1" t="s">
        <v>63</v>
      </c>
      <c r="G50" s="4">
        <v>0</v>
      </c>
      <c r="H50" s="1" t="s">
        <v>23</v>
      </c>
      <c r="I50" s="7">
        <f>(G15/$G$24)*1000*(+$G$25/60*G20*35315/$G$29*$G$37*(1-G40/100)*(1-I45/100)*(1-G50/100))</f>
        <v>228.90975274527614</v>
      </c>
      <c r="J50" s="1" t="s">
        <v>29</v>
      </c>
      <c r="N50" s="4">
        <v>0</v>
      </c>
      <c r="O50" s="1" t="s">
        <v>23</v>
      </c>
      <c r="P50" s="7">
        <f>(((N10*N15*N20*1000)/($P$29/35.3))*(1-(P45/100))*(1-(N50/100))*(1-(N40/100)))*$N$37</f>
        <v>253.71874999999997</v>
      </c>
      <c r="Q50" s="1" t="s">
        <v>29</v>
      </c>
    </row>
    <row r="51" spans="1:17" ht="15">
      <c r="A51" s="1"/>
      <c r="B51" s="1" t="s">
        <v>30</v>
      </c>
      <c r="F51" s="1" t="s">
        <v>64</v>
      </c>
      <c r="G51" s="4">
        <v>0</v>
      </c>
      <c r="H51" s="1" t="s">
        <v>23</v>
      </c>
      <c r="I51" s="7">
        <f>(G16/$G$24)*1000*(+$G$25/60*G21*35315/$G$29*$G$37*(1-G41/100)*(1-I46/100)*(1-G51/100))</f>
        <v>537.4402890541265</v>
      </c>
      <c r="J51" s="1" t="s">
        <v>29</v>
      </c>
      <c r="N51" s="4">
        <v>0</v>
      </c>
      <c r="O51" s="1" t="s">
        <v>23</v>
      </c>
      <c r="P51" s="7">
        <f>(((N11*N16*N21*1000)/($P$29/35.3))*(1-(P46/100))*(1-(N51/100))*(1-(N41/100)))*$N$37</f>
        <v>595.6874999999999</v>
      </c>
      <c r="Q51" s="1" t="s">
        <v>29</v>
      </c>
    </row>
    <row r="52" spans="1:17" ht="15">
      <c r="A52" s="1"/>
      <c r="B52" s="1" t="s">
        <v>31</v>
      </c>
      <c r="F52" s="1" t="s">
        <v>65</v>
      </c>
      <c r="G52" s="4">
        <v>0</v>
      </c>
      <c r="H52" s="1" t="s">
        <v>23</v>
      </c>
      <c r="I52" s="7">
        <f>(G17/$G$24)*1000*(+$G$25/60*G22*35315/$G$29*$G$37*(1-G42/100)*(1-I47/100)*(1-G52/100))</f>
        <v>47.772470138144584</v>
      </c>
      <c r="J52" s="1" t="s">
        <v>29</v>
      </c>
      <c r="N52" s="4">
        <v>0</v>
      </c>
      <c r="O52" s="1" t="s">
        <v>23</v>
      </c>
      <c r="P52" s="7">
        <f>(((N12*N17*N22*1000)/($P$29/35.3))*(1-(P47/100))*(1-(N52/100))*(1-(N42/100)))*$N$37</f>
        <v>52.94999999999999</v>
      </c>
      <c r="Q52" s="1" t="s">
        <v>29</v>
      </c>
    </row>
    <row r="53" spans="1:17" ht="15">
      <c r="A53" s="1"/>
      <c r="F53" s="1" t="s">
        <v>66</v>
      </c>
      <c r="G53" s="4">
        <v>0</v>
      </c>
      <c r="H53" s="1" t="s">
        <v>23</v>
      </c>
      <c r="I53" s="7">
        <f>(G18/$G$24)*1000*(+$G$25/60*G23*35315/$G$29*$G$37*(1-G43/100)*(1-I48/100)*(1-G53/100))</f>
        <v>35.829352603608434</v>
      </c>
      <c r="J53" s="1" t="s">
        <v>29</v>
      </c>
      <c r="N53" s="4">
        <v>0</v>
      </c>
      <c r="O53" s="1" t="s">
        <v>23</v>
      </c>
      <c r="P53" s="7">
        <f>(((N13*N18*N23*1000)/($P$29/35.3))*(1-(P48/100))*(1-(N53/100))*(1-(N43/100)))*$N$37</f>
        <v>39.71249999999999</v>
      </c>
      <c r="Q53" s="1" t="s">
        <v>29</v>
      </c>
    </row>
    <row r="54" spans="7:15" ht="15">
      <c r="G54" s="12"/>
      <c r="H54" s="11"/>
      <c r="N54" s="12"/>
      <c r="O54" s="11"/>
    </row>
    <row r="55" spans="1:16" ht="15">
      <c r="A55" s="1" t="s">
        <v>67</v>
      </c>
      <c r="G55" s="14">
        <f>SUM(I50:I53)+(G28)</f>
        <v>849.9518645411557</v>
      </c>
      <c r="H55" s="15" t="s">
        <v>0</v>
      </c>
      <c r="I55" s="1" t="s">
        <v>32</v>
      </c>
      <c r="N55" s="14">
        <f>SUM(P50:P53)+(N28)</f>
        <v>992.0687499999998</v>
      </c>
      <c r="O55" s="15" t="s">
        <v>0</v>
      </c>
      <c r="P55" s="1" t="s">
        <v>32</v>
      </c>
    </row>
    <row r="56" spans="1:15" ht="15">
      <c r="A56" s="10" t="s">
        <v>54</v>
      </c>
      <c r="G56" s="11"/>
      <c r="H56" s="11"/>
      <c r="N56" s="11"/>
      <c r="O56" s="11"/>
    </row>
    <row r="58" spans="1:6" ht="15">
      <c r="A58" s="10" t="s">
        <v>36</v>
      </c>
      <c r="E58" s="1"/>
      <c r="F58" s="1"/>
    </row>
    <row r="59" spans="1:6" ht="15">
      <c r="A59" s="10"/>
      <c r="E59" s="1"/>
      <c r="F59" s="1"/>
    </row>
    <row r="60" spans="1:6" ht="15">
      <c r="A60" t="s">
        <v>42</v>
      </c>
      <c r="E60" s="1"/>
      <c r="F60" s="1"/>
    </row>
    <row r="61" ht="15">
      <c r="A61" t="s">
        <v>48</v>
      </c>
    </row>
    <row r="62" spans="1:7" ht="15">
      <c r="A62" t="s">
        <v>49</v>
      </c>
      <c r="F62" s="1"/>
      <c r="G62" s="1"/>
    </row>
    <row r="63" spans="1:7" ht="15">
      <c r="A63" t="s">
        <v>50</v>
      </c>
      <c r="F63" s="1"/>
      <c r="G63" s="1"/>
    </row>
    <row r="64" spans="6:7" ht="15">
      <c r="F64" s="1"/>
      <c r="G64" s="1"/>
    </row>
    <row r="65" ht="15">
      <c r="A65" t="s">
        <v>43</v>
      </c>
    </row>
    <row r="66" ht="15">
      <c r="A66" t="s">
        <v>44</v>
      </c>
    </row>
    <row r="68" ht="15">
      <c r="A68" s="1" t="s">
        <v>45</v>
      </c>
    </row>
    <row r="69" ht="15">
      <c r="A69" s="1" t="s">
        <v>46</v>
      </c>
    </row>
    <row r="71" spans="1:6" ht="15">
      <c r="A71" t="s">
        <v>47</v>
      </c>
      <c r="E71" s="1"/>
      <c r="F71" s="1"/>
    </row>
    <row r="72" spans="1:6" ht="15">
      <c r="A72" t="s">
        <v>51</v>
      </c>
      <c r="E72" s="1"/>
      <c r="F72" s="1"/>
    </row>
    <row r="73" ht="15">
      <c r="A73" s="1" t="s">
        <v>52</v>
      </c>
    </row>
    <row r="74" ht="15">
      <c r="A74" s="1"/>
    </row>
    <row r="75" ht="15">
      <c r="A75" s="1" t="s">
        <v>37</v>
      </c>
    </row>
    <row r="76" ht="15">
      <c r="A76" s="1" t="s">
        <v>38</v>
      </c>
    </row>
  </sheetData>
  <printOptions/>
  <pageMargins left="0.5" right="0.5" top="0.5" bottom="0.55" header="0.5" footer="0.5"/>
  <pageSetup fitToHeight="1" fitToWidth="1" horizontalDpi="300" verticalDpi="3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="50" zoomScaleNormal="50" workbookViewId="0" topLeftCell="A47">
      <selection activeCell="A1" sqref="A1:O77"/>
    </sheetView>
  </sheetViews>
  <sheetFormatPr defaultColWidth="11.3359375" defaultRowHeight="15.75"/>
  <cols>
    <col min="1" max="8" width="11.4453125" style="0" customWidth="1"/>
    <col min="9" max="12" width="0" style="0" hidden="1" customWidth="1"/>
    <col min="14" max="15" width="11.4453125" style="0" customWidth="1"/>
    <col min="16" max="16" width="2.21484375" style="0" hidden="1" customWidth="1"/>
    <col min="17" max="17" width="14.88671875" style="0" hidden="1" customWidth="1"/>
    <col min="18" max="18" width="15.77734375" style="0" hidden="1" customWidth="1"/>
    <col min="19" max="19" width="17.10546875" style="0" hidden="1" customWidth="1"/>
    <col min="20" max="20" width="12.88671875" style="0" customWidth="1"/>
    <col min="21" max="21" width="11.4453125" style="0" customWidth="1"/>
    <col min="22" max="26" width="0" style="0" hidden="1" customWidth="1"/>
    <col min="27" max="16384" width="11.4453125" style="0" customWidth="1"/>
  </cols>
  <sheetData>
    <row r="1" spans="1:6" ht="15">
      <c r="A1" s="9" t="s">
        <v>68</v>
      </c>
      <c r="B1" s="10"/>
      <c r="C1" s="10"/>
      <c r="D1" s="10"/>
      <c r="F1" s="9" t="s">
        <v>62</v>
      </c>
    </row>
    <row r="2" spans="1:6" ht="15">
      <c r="A2" s="1" t="s">
        <v>53</v>
      </c>
      <c r="B2" s="10"/>
      <c r="C2" s="10"/>
      <c r="D2" s="10"/>
      <c r="F2" s="9"/>
    </row>
    <row r="3" ht="15">
      <c r="F3" s="1"/>
    </row>
    <row r="4" spans="7:14" ht="15">
      <c r="G4" s="9" t="s">
        <v>33</v>
      </c>
      <c r="N4" s="9" t="s">
        <v>34</v>
      </c>
    </row>
    <row r="6" spans="1:14" ht="15">
      <c r="A6" s="1" t="s">
        <v>56</v>
      </c>
      <c r="G6" s="2">
        <v>850</v>
      </c>
      <c r="H6" s="1" t="s">
        <v>0</v>
      </c>
      <c r="N6" s="3" t="s">
        <v>1</v>
      </c>
    </row>
    <row r="8" ht="15">
      <c r="A8" s="1" t="s">
        <v>2</v>
      </c>
    </row>
    <row r="9" spans="1:7" ht="15">
      <c r="A9" s="1" t="s">
        <v>58</v>
      </c>
      <c r="G9" s="4"/>
    </row>
    <row r="10" spans="1:15" ht="15">
      <c r="A10" s="1"/>
      <c r="B10" s="1" t="s">
        <v>3</v>
      </c>
      <c r="F10" s="1" t="s">
        <v>63</v>
      </c>
      <c r="G10" s="5">
        <v>0.3</v>
      </c>
      <c r="H10" s="1" t="s">
        <v>4</v>
      </c>
      <c r="N10" s="5">
        <v>0.3</v>
      </c>
      <c r="O10" s="1" t="s">
        <v>4</v>
      </c>
    </row>
    <row r="11" spans="1:15" ht="15">
      <c r="A11" s="1"/>
      <c r="B11" s="1" t="s">
        <v>5</v>
      </c>
      <c r="F11" s="1" t="s">
        <v>64</v>
      </c>
      <c r="G11" s="5">
        <v>0.3</v>
      </c>
      <c r="H11" s="1" t="s">
        <v>4</v>
      </c>
      <c r="N11" s="5">
        <v>0.3</v>
      </c>
      <c r="O11" s="1" t="s">
        <v>4</v>
      </c>
    </row>
    <row r="12" spans="1:15" ht="15">
      <c r="A12" s="1"/>
      <c r="B12" s="1" t="s">
        <v>6</v>
      </c>
      <c r="F12" s="1" t="s">
        <v>65</v>
      </c>
      <c r="G12" s="5">
        <v>0.3</v>
      </c>
      <c r="H12" s="1" t="s">
        <v>4</v>
      </c>
      <c r="N12" s="5">
        <v>0.3</v>
      </c>
      <c r="O12" s="1" t="s">
        <v>4</v>
      </c>
    </row>
    <row r="13" spans="1:15" ht="15">
      <c r="A13" s="1"/>
      <c r="F13" s="1" t="s">
        <v>66</v>
      </c>
      <c r="G13" s="5">
        <v>0.3</v>
      </c>
      <c r="H13" s="1" t="s">
        <v>4</v>
      </c>
      <c r="N13" s="5">
        <v>0.3</v>
      </c>
      <c r="O13" s="1" t="s">
        <v>4</v>
      </c>
    </row>
    <row r="14" spans="1:14" ht="15">
      <c r="A14" s="1" t="s">
        <v>7</v>
      </c>
      <c r="F14" t="s">
        <v>61</v>
      </c>
      <c r="G14" s="4"/>
      <c r="N14" s="4"/>
    </row>
    <row r="15" spans="1:15" ht="15">
      <c r="A15" s="1"/>
      <c r="F15" s="1" t="s">
        <v>63</v>
      </c>
      <c r="G15" s="4">
        <v>5</v>
      </c>
      <c r="H15" s="1" t="s">
        <v>8</v>
      </c>
      <c r="N15" s="4">
        <v>5</v>
      </c>
      <c r="O15" s="1" t="s">
        <v>8</v>
      </c>
    </row>
    <row r="16" spans="1:15" ht="15">
      <c r="A16" s="1"/>
      <c r="F16" s="1" t="s">
        <v>64</v>
      </c>
      <c r="G16" s="4">
        <v>5</v>
      </c>
      <c r="H16" s="1" t="s">
        <v>8</v>
      </c>
      <c r="N16" s="4">
        <v>5</v>
      </c>
      <c r="O16" s="1" t="s">
        <v>8</v>
      </c>
    </row>
    <row r="17" spans="1:15" ht="15">
      <c r="A17" s="1"/>
      <c r="F17" s="1" t="s">
        <v>65</v>
      </c>
      <c r="G17" s="4">
        <v>3</v>
      </c>
      <c r="H17" s="1" t="s">
        <v>8</v>
      </c>
      <c r="N17" s="4">
        <v>3</v>
      </c>
      <c r="O17" s="1" t="s">
        <v>8</v>
      </c>
    </row>
    <row r="18" spans="1:15" ht="15">
      <c r="A18" s="1"/>
      <c r="F18" s="1" t="s">
        <v>66</v>
      </c>
      <c r="G18" s="4">
        <v>3</v>
      </c>
      <c r="H18" s="1" t="s">
        <v>8</v>
      </c>
      <c r="N18" s="4">
        <v>3</v>
      </c>
      <c r="O18" s="1" t="s">
        <v>8</v>
      </c>
    </row>
    <row r="19" spans="1:14" ht="15">
      <c r="A19" s="1" t="s">
        <v>9</v>
      </c>
      <c r="G19" s="4"/>
      <c r="N19" s="4"/>
    </row>
    <row r="20" spans="1:15" ht="15">
      <c r="A20" s="1"/>
      <c r="F20" s="1" t="s">
        <v>63</v>
      </c>
      <c r="G20" s="6">
        <v>460</v>
      </c>
      <c r="H20" s="1" t="s">
        <v>10</v>
      </c>
      <c r="N20" s="6">
        <v>460</v>
      </c>
      <c r="O20" s="1" t="s">
        <v>10</v>
      </c>
    </row>
    <row r="21" spans="1:15" ht="15">
      <c r="A21" s="1"/>
      <c r="F21" s="1" t="s">
        <v>64</v>
      </c>
      <c r="G21" s="6">
        <v>1080</v>
      </c>
      <c r="H21" s="1" t="s">
        <v>10</v>
      </c>
      <c r="N21" s="6">
        <v>1080</v>
      </c>
      <c r="O21" s="1" t="s">
        <v>10</v>
      </c>
    </row>
    <row r="22" spans="1:15" ht="15">
      <c r="A22" s="1"/>
      <c r="F22" s="1" t="s">
        <v>65</v>
      </c>
      <c r="G22" s="6">
        <v>160</v>
      </c>
      <c r="H22" s="1" t="s">
        <v>10</v>
      </c>
      <c r="N22" s="6">
        <v>160</v>
      </c>
      <c r="O22" s="1" t="s">
        <v>10</v>
      </c>
    </row>
    <row r="23" spans="1:16" ht="15">
      <c r="A23" s="1"/>
      <c r="F23" s="1" t="s">
        <v>66</v>
      </c>
      <c r="G23" s="6">
        <v>120</v>
      </c>
      <c r="H23" s="1" t="s">
        <v>10</v>
      </c>
      <c r="N23" s="6">
        <v>120</v>
      </c>
      <c r="O23" s="1" t="s">
        <v>10</v>
      </c>
      <c r="P23" s="7">
        <f>SUM(N20:N23)</f>
        <v>1820</v>
      </c>
    </row>
    <row r="24" spans="1:15" ht="15">
      <c r="A24" s="1" t="s">
        <v>11</v>
      </c>
      <c r="G24" s="4">
        <v>8</v>
      </c>
      <c r="H24" s="1" t="s">
        <v>8</v>
      </c>
      <c r="N24" s="4">
        <v>8</v>
      </c>
      <c r="O24" s="1" t="s">
        <v>8</v>
      </c>
    </row>
    <row r="25" spans="1:16" ht="15">
      <c r="A25" s="1" t="s">
        <v>35</v>
      </c>
      <c r="G25" s="8">
        <f>I25/((+G15*G20)+(+G16*G21)+(G17*G22)+(G18*G23))</f>
        <v>0.2705505883513781</v>
      </c>
      <c r="H25" s="1" t="s">
        <v>4</v>
      </c>
      <c r="I25" s="2">
        <f>(G6-G28)*I29/35317</f>
        <v>2310.502024520769</v>
      </c>
      <c r="J25" s="1" t="s">
        <v>12</v>
      </c>
      <c r="N25" s="8">
        <f>P25/SUM(N20:N23)/N24</f>
        <v>0.17596153846153847</v>
      </c>
      <c r="O25" s="1" t="s">
        <v>4</v>
      </c>
      <c r="P25" s="4">
        <f>(N10*N15*N20)+(N11*N16*N21)+(N12*N17*N22)+(N13*N18*N23)</f>
        <v>2562</v>
      </c>
    </row>
    <row r="26" ht="15">
      <c r="N26" s="4"/>
    </row>
    <row r="27" spans="1:14" ht="15">
      <c r="A27" s="1" t="s">
        <v>13</v>
      </c>
      <c r="N27" s="4"/>
    </row>
    <row r="28" spans="1:15" ht="15">
      <c r="A28" s="1" t="s">
        <v>14</v>
      </c>
      <c r="G28" s="4">
        <v>0</v>
      </c>
      <c r="H28" s="1" t="s">
        <v>0</v>
      </c>
      <c r="N28" s="4">
        <v>50</v>
      </c>
      <c r="O28" s="1" t="s">
        <v>0</v>
      </c>
    </row>
    <row r="29" spans="1:19" ht="15">
      <c r="A29" s="1" t="s">
        <v>39</v>
      </c>
      <c r="G29" s="4">
        <v>200000</v>
      </c>
      <c r="H29" s="1" t="s">
        <v>15</v>
      </c>
      <c r="I29" s="7">
        <f>G24*60*G29/1000</f>
        <v>96000</v>
      </c>
      <c r="J29" s="1" t="s">
        <v>16</v>
      </c>
      <c r="N29" s="4">
        <v>200000</v>
      </c>
      <c r="O29" s="1" t="s">
        <v>15</v>
      </c>
      <c r="P29" s="7">
        <f>N24*60*N29/1000</f>
        <v>96000</v>
      </c>
      <c r="Q29" s="1" t="s">
        <v>16</v>
      </c>
      <c r="S29" s="2"/>
    </row>
    <row r="30" spans="1:19" ht="15">
      <c r="A30" s="1" t="s">
        <v>17</v>
      </c>
      <c r="G30" s="2">
        <f>G29/(SUM(G20:G23))</f>
        <v>109.89010989010988</v>
      </c>
      <c r="H30" s="1" t="s">
        <v>18</v>
      </c>
      <c r="N30" s="2">
        <f>N29/(SUM(N20:N23))</f>
        <v>109.89010989010988</v>
      </c>
      <c r="O30" s="1" t="s">
        <v>18</v>
      </c>
      <c r="S30" s="2"/>
    </row>
    <row r="31" ht="15">
      <c r="S31" s="2"/>
    </row>
    <row r="32" spans="1:19" ht="15">
      <c r="A32" s="1" t="s">
        <v>59</v>
      </c>
      <c r="G32" s="3" t="s">
        <v>1</v>
      </c>
      <c r="N32" s="2">
        <f>P32*N24/8</f>
        <v>992</v>
      </c>
      <c r="O32" s="1" t="s">
        <v>0</v>
      </c>
      <c r="P32" s="7">
        <f>TRUNC(((P25*1000)/(P29/35.3))+N28)</f>
        <v>992</v>
      </c>
      <c r="Q32" s="1" t="s">
        <v>19</v>
      </c>
      <c r="S32" s="2"/>
    </row>
    <row r="33" spans="1:19" ht="15">
      <c r="A33" s="1"/>
      <c r="G33" s="3"/>
      <c r="N33" s="2"/>
      <c r="O33" s="1"/>
      <c r="P33" s="7"/>
      <c r="Q33" s="1"/>
      <c r="S33" s="2"/>
    </row>
    <row r="34" spans="1:19" ht="15">
      <c r="A34" s="1" t="s">
        <v>41</v>
      </c>
      <c r="G34" s="3"/>
      <c r="N34" s="2"/>
      <c r="O34" s="1"/>
      <c r="P34" s="7"/>
      <c r="Q34" s="1"/>
      <c r="S34" s="2"/>
    </row>
    <row r="35" spans="1:19" ht="15">
      <c r="A35" s="1" t="s">
        <v>60</v>
      </c>
      <c r="S35" s="2"/>
    </row>
    <row r="36" spans="1:19" ht="15">
      <c r="A36" s="1" t="s">
        <v>40</v>
      </c>
      <c r="G36" s="4">
        <v>200000</v>
      </c>
      <c r="H36" s="1" t="s">
        <v>15</v>
      </c>
      <c r="N36" s="4">
        <v>200000</v>
      </c>
      <c r="O36" s="1" t="s">
        <v>15</v>
      </c>
      <c r="S36" s="2"/>
    </row>
    <row r="37" spans="1:19" ht="15">
      <c r="A37" s="1" t="s">
        <v>20</v>
      </c>
      <c r="G37" s="8">
        <f>G29/G36</f>
        <v>1</v>
      </c>
      <c r="N37" s="8">
        <v>1</v>
      </c>
      <c r="S37" s="2"/>
    </row>
    <row r="38" spans="1:15" ht="15">
      <c r="A38" s="1" t="s">
        <v>21</v>
      </c>
      <c r="G38" s="2">
        <f>G36/(SUM(G20:G23))</f>
        <v>109.89010989010988</v>
      </c>
      <c r="H38" s="1" t="s">
        <v>18</v>
      </c>
      <c r="N38" s="2">
        <f>N36/(SUM(N20:N23))</f>
        <v>109.89010989010988</v>
      </c>
      <c r="O38" s="1" t="s">
        <v>18</v>
      </c>
    </row>
    <row r="39" spans="1:14" ht="15">
      <c r="A39" s="1" t="s">
        <v>22</v>
      </c>
      <c r="G39" s="4"/>
      <c r="N39" s="4"/>
    </row>
    <row r="40" spans="1:15" ht="15">
      <c r="A40" s="1"/>
      <c r="F40" s="1" t="s">
        <v>63</v>
      </c>
      <c r="G40" s="4">
        <v>0</v>
      </c>
      <c r="H40" s="1" t="s">
        <v>23</v>
      </c>
      <c r="N40" s="4">
        <v>0</v>
      </c>
      <c r="O40" s="1" t="s">
        <v>23</v>
      </c>
    </row>
    <row r="41" spans="1:15" ht="15">
      <c r="A41" s="1"/>
      <c r="B41" s="1" t="s">
        <v>24</v>
      </c>
      <c r="F41" s="1" t="s">
        <v>64</v>
      </c>
      <c r="G41" s="4">
        <v>0</v>
      </c>
      <c r="H41" s="1" t="s">
        <v>23</v>
      </c>
      <c r="N41" s="4">
        <v>0</v>
      </c>
      <c r="O41" s="1" t="s">
        <v>23</v>
      </c>
    </row>
    <row r="42" spans="1:15" ht="15">
      <c r="A42" s="1"/>
      <c r="F42" s="1" t="s">
        <v>65</v>
      </c>
      <c r="G42" s="4">
        <v>0</v>
      </c>
      <c r="H42" s="1" t="s">
        <v>23</v>
      </c>
      <c r="N42" s="4">
        <v>0</v>
      </c>
      <c r="O42" s="1" t="s">
        <v>23</v>
      </c>
    </row>
    <row r="43" spans="1:15" ht="15">
      <c r="A43" s="1"/>
      <c r="F43" s="1" t="s">
        <v>66</v>
      </c>
      <c r="G43" s="4">
        <v>0</v>
      </c>
      <c r="H43" s="1" t="s">
        <v>23</v>
      </c>
      <c r="N43" s="4">
        <v>0</v>
      </c>
      <c r="O43" s="1" t="s">
        <v>23</v>
      </c>
    </row>
    <row r="44" spans="1:14" ht="15">
      <c r="A44" s="1" t="s">
        <v>25</v>
      </c>
      <c r="G44" s="4"/>
      <c r="N44" s="4"/>
    </row>
    <row r="45" spans="1:17" ht="15">
      <c r="A45" s="1"/>
      <c r="F45" s="1" t="s">
        <v>63</v>
      </c>
      <c r="G45" s="13">
        <v>0.3</v>
      </c>
      <c r="H45" s="1" t="s">
        <v>4</v>
      </c>
      <c r="I45" s="4">
        <f>100*(N10-G45)/N10</f>
        <v>0</v>
      </c>
      <c r="J45" s="1" t="s">
        <v>23</v>
      </c>
      <c r="N45" s="13">
        <f>N10</f>
        <v>0.3</v>
      </c>
      <c r="O45" s="1" t="s">
        <v>4</v>
      </c>
      <c r="P45" s="4">
        <f>100*(+N10-N45)/N10</f>
        <v>0</v>
      </c>
      <c r="Q45" s="1" t="s">
        <v>23</v>
      </c>
    </row>
    <row r="46" spans="1:17" ht="15">
      <c r="A46" s="1"/>
      <c r="B46" s="1" t="s">
        <v>26</v>
      </c>
      <c r="F46" s="1" t="s">
        <v>64</v>
      </c>
      <c r="G46" s="13">
        <v>0.3</v>
      </c>
      <c r="H46" s="1" t="s">
        <v>4</v>
      </c>
      <c r="I46" s="4">
        <f>100*(N11-G46)/N11</f>
        <v>0</v>
      </c>
      <c r="J46" s="1" t="s">
        <v>23</v>
      </c>
      <c r="N46" s="13">
        <f>N11</f>
        <v>0.3</v>
      </c>
      <c r="O46" s="1" t="s">
        <v>4</v>
      </c>
      <c r="P46" s="4">
        <f>100*(+N11-N46)/N11</f>
        <v>0</v>
      </c>
      <c r="Q46" s="1" t="s">
        <v>23</v>
      </c>
    </row>
    <row r="47" spans="1:17" ht="15">
      <c r="A47" s="1"/>
      <c r="F47" s="1" t="s">
        <v>65</v>
      </c>
      <c r="G47" s="13">
        <v>0.3</v>
      </c>
      <c r="H47" s="1" t="s">
        <v>4</v>
      </c>
      <c r="I47" s="4">
        <f>100*(N12-G47)/N12</f>
        <v>0</v>
      </c>
      <c r="J47" s="1" t="s">
        <v>23</v>
      </c>
      <c r="N47" s="13">
        <f>N12</f>
        <v>0.3</v>
      </c>
      <c r="O47" s="1" t="s">
        <v>4</v>
      </c>
      <c r="P47" s="4">
        <f>100*(+N12-N47)/N12</f>
        <v>0</v>
      </c>
      <c r="Q47" s="1" t="s">
        <v>23</v>
      </c>
    </row>
    <row r="48" spans="1:17" ht="15">
      <c r="A48" s="1"/>
      <c r="F48" s="1" t="s">
        <v>66</v>
      </c>
      <c r="G48" s="13">
        <v>0.3</v>
      </c>
      <c r="H48" s="1" t="s">
        <v>4</v>
      </c>
      <c r="I48" s="4">
        <f>100*(N13-G48)/N13</f>
        <v>0</v>
      </c>
      <c r="J48" s="1" t="s">
        <v>23</v>
      </c>
      <c r="N48" s="13">
        <f>N13</f>
        <v>0.3</v>
      </c>
      <c r="O48" s="1" t="s">
        <v>4</v>
      </c>
      <c r="P48" s="4">
        <f>100*(+N13-N48)/N13</f>
        <v>0</v>
      </c>
      <c r="Q48" s="1" t="s">
        <v>23</v>
      </c>
    </row>
    <row r="49" spans="1:16" ht="15">
      <c r="A49" s="1" t="s">
        <v>27</v>
      </c>
      <c r="G49" s="4"/>
      <c r="I49" s="1" t="s">
        <v>28</v>
      </c>
      <c r="N49" s="4"/>
      <c r="P49" s="1" t="s">
        <v>28</v>
      </c>
    </row>
    <row r="50" spans="1:17" ht="15">
      <c r="A50" s="1"/>
      <c r="F50" s="1" t="s">
        <v>63</v>
      </c>
      <c r="G50" s="4">
        <v>80</v>
      </c>
      <c r="H50" s="1" t="s">
        <v>23</v>
      </c>
      <c r="I50" s="7">
        <f>(G15/$G$24)*1000*(+$G$25/60*G20*35315/$G$29*$G$37*(1-G40/100)*(1-I45/100)*(1-G50/100))</f>
        <v>45.78195054905521</v>
      </c>
      <c r="J50" s="1" t="s">
        <v>29</v>
      </c>
      <c r="N50" s="4">
        <v>80</v>
      </c>
      <c r="O50" s="1" t="s">
        <v>23</v>
      </c>
      <c r="P50" s="7">
        <f>(((N10*N15*N20*1000)/($P$29/35.3))*(1-(P45/100))*(1-(N50/100))*(1-(N40/100)))*$N$37</f>
        <v>50.743749999999984</v>
      </c>
      <c r="Q50" s="1" t="s">
        <v>29</v>
      </c>
    </row>
    <row r="51" spans="1:17" ht="15">
      <c r="A51" s="1"/>
      <c r="B51" s="1" t="s">
        <v>30</v>
      </c>
      <c r="F51" s="1" t="s">
        <v>64</v>
      </c>
      <c r="G51" s="4">
        <v>80</v>
      </c>
      <c r="H51" s="1" t="s">
        <v>23</v>
      </c>
      <c r="I51" s="7">
        <f>(G16/$G$24)*1000*(+$G$25/60*G21*35315/$G$29*$G$37*(1-G41/100)*(1-I46/100)*(1-G51/100))</f>
        <v>107.48805781082528</v>
      </c>
      <c r="J51" s="1" t="s">
        <v>29</v>
      </c>
      <c r="N51" s="4">
        <v>80</v>
      </c>
      <c r="O51" s="1" t="s">
        <v>23</v>
      </c>
      <c r="P51" s="7">
        <f>(((N11*N16*N21*1000)/($P$29/35.3))*(1-(P46/100))*(1-(N51/100))*(1-(N41/100)))*$N$37</f>
        <v>119.13749999999995</v>
      </c>
      <c r="Q51" s="1" t="s">
        <v>29</v>
      </c>
    </row>
    <row r="52" spans="1:17" ht="15">
      <c r="A52" s="1"/>
      <c r="B52" s="1" t="s">
        <v>31</v>
      </c>
      <c r="F52" s="1" t="s">
        <v>65</v>
      </c>
      <c r="G52" s="4">
        <v>0</v>
      </c>
      <c r="H52" s="1" t="s">
        <v>23</v>
      </c>
      <c r="I52" s="7">
        <f>(G17/$G$24)*1000*(+$G$25/60*G22*35315/$G$29*$G$37*(1-G42/100)*(1-I47/100)*(1-G52/100))</f>
        <v>47.772470138144584</v>
      </c>
      <c r="J52" s="1" t="s">
        <v>29</v>
      </c>
      <c r="N52" s="4">
        <v>0</v>
      </c>
      <c r="O52" s="1" t="s">
        <v>23</v>
      </c>
      <c r="P52" s="7">
        <f>(((N12*N17*N22*1000)/($P$29/35.3))*(1-(P47/100))*(1-(N52/100))*(1-(N42/100)))*$N$37</f>
        <v>52.94999999999999</v>
      </c>
      <c r="Q52" s="1" t="s">
        <v>29</v>
      </c>
    </row>
    <row r="53" spans="1:17" ht="15">
      <c r="A53" s="1"/>
      <c r="F53" s="1" t="s">
        <v>66</v>
      </c>
      <c r="G53" s="4">
        <v>0</v>
      </c>
      <c r="H53" s="1" t="s">
        <v>23</v>
      </c>
      <c r="I53" s="7">
        <f>(G18/$G$24)*1000*(+$G$25/60*G23*35315/$G$29*$G$37*(1-G43/100)*(1-I48/100)*(1-G53/100))</f>
        <v>35.829352603608434</v>
      </c>
      <c r="J53" s="1" t="s">
        <v>29</v>
      </c>
      <c r="N53" s="4">
        <v>0</v>
      </c>
      <c r="O53" s="1" t="s">
        <v>23</v>
      </c>
      <c r="P53" s="7">
        <f>(((N13*N18*N23*1000)/($P$29/35.3))*(1-(P48/100))*(1-(N53/100))*(1-(N43/100)))*$N$37</f>
        <v>39.71249999999999</v>
      </c>
      <c r="Q53" s="1" t="s">
        <v>29</v>
      </c>
    </row>
    <row r="54" spans="7:15" ht="15">
      <c r="G54" s="12"/>
      <c r="H54" s="11"/>
      <c r="N54" s="12"/>
      <c r="O54" s="11"/>
    </row>
    <row r="55" spans="1:16" ht="15">
      <c r="A55" s="1" t="s">
        <v>55</v>
      </c>
      <c r="G55" s="14">
        <f>SUM(I50:I53)+(G28)</f>
        <v>236.8718311016335</v>
      </c>
      <c r="H55" s="15" t="s">
        <v>0</v>
      </c>
      <c r="I55" s="1" t="s">
        <v>32</v>
      </c>
      <c r="N55" s="14">
        <f>SUM(P50:P53)+(N28)</f>
        <v>312.54374999999993</v>
      </c>
      <c r="O55" s="15" t="s">
        <v>0</v>
      </c>
      <c r="P55" s="1" t="s">
        <v>32</v>
      </c>
    </row>
    <row r="56" spans="1:15" ht="15">
      <c r="A56" s="10" t="s">
        <v>54</v>
      </c>
      <c r="G56" s="11"/>
      <c r="H56" s="11"/>
      <c r="N56" s="11"/>
      <c r="O56" s="11"/>
    </row>
    <row r="58" spans="1:6" ht="15">
      <c r="A58" s="10" t="s">
        <v>36</v>
      </c>
      <c r="E58" s="1"/>
      <c r="F58" s="1"/>
    </row>
    <row r="59" spans="1:6" ht="15">
      <c r="A59" s="10"/>
      <c r="E59" s="1"/>
      <c r="F59" s="1"/>
    </row>
    <row r="60" spans="1:6" ht="15">
      <c r="A60" t="s">
        <v>42</v>
      </c>
      <c r="E60" s="1"/>
      <c r="F60" s="1"/>
    </row>
    <row r="61" ht="15">
      <c r="A61" t="s">
        <v>48</v>
      </c>
    </row>
    <row r="62" spans="1:7" ht="15">
      <c r="A62" t="s">
        <v>49</v>
      </c>
      <c r="F62" s="1"/>
      <c r="G62" s="1"/>
    </row>
    <row r="63" spans="1:7" ht="15">
      <c r="A63" t="s">
        <v>50</v>
      </c>
      <c r="F63" s="1"/>
      <c r="G63" s="1"/>
    </row>
    <row r="64" spans="6:7" ht="15">
      <c r="F64" s="1"/>
      <c r="G64" s="1"/>
    </row>
    <row r="65" ht="15">
      <c r="A65" t="s">
        <v>43</v>
      </c>
    </row>
    <row r="66" ht="15">
      <c r="A66" t="s">
        <v>44</v>
      </c>
    </row>
    <row r="68" ht="15">
      <c r="A68" s="1" t="s">
        <v>45</v>
      </c>
    </row>
    <row r="69" ht="15">
      <c r="A69" s="1" t="s">
        <v>46</v>
      </c>
    </row>
    <row r="71" spans="1:6" ht="15">
      <c r="A71" t="s">
        <v>47</v>
      </c>
      <c r="E71" s="1"/>
      <c r="F71" s="1"/>
    </row>
    <row r="72" spans="1:6" ht="15">
      <c r="A72" t="s">
        <v>51</v>
      </c>
      <c r="E72" s="1"/>
      <c r="F72" s="1"/>
    </row>
    <row r="73" ht="15">
      <c r="A73" s="1" t="s">
        <v>52</v>
      </c>
    </row>
    <row r="74" ht="15">
      <c r="A74" s="1"/>
    </row>
    <row r="75" ht="15">
      <c r="A75" s="1" t="s">
        <v>37</v>
      </c>
    </row>
    <row r="76" ht="15">
      <c r="A76" s="1" t="s">
        <v>38</v>
      </c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="50" zoomScaleNormal="50" workbookViewId="0" topLeftCell="A55">
      <selection activeCell="A1" sqref="A1:O77"/>
    </sheetView>
  </sheetViews>
  <sheetFormatPr defaultColWidth="11.3359375" defaultRowHeight="15.75"/>
  <cols>
    <col min="1" max="8" width="11.4453125" style="0" customWidth="1"/>
    <col min="9" max="12" width="0" style="0" hidden="1" customWidth="1"/>
    <col min="14" max="15" width="11.4453125" style="0" customWidth="1"/>
    <col min="16" max="16" width="2.21484375" style="0" hidden="1" customWidth="1"/>
    <col min="17" max="17" width="14.88671875" style="0" hidden="1" customWidth="1"/>
    <col min="18" max="18" width="15.77734375" style="0" hidden="1" customWidth="1"/>
    <col min="19" max="19" width="17.10546875" style="0" hidden="1" customWidth="1"/>
    <col min="20" max="20" width="12.88671875" style="0" customWidth="1"/>
    <col min="21" max="21" width="11.4453125" style="0" customWidth="1"/>
    <col min="22" max="26" width="0" style="0" hidden="1" customWidth="1"/>
    <col min="27" max="16384" width="11.4453125" style="0" customWidth="1"/>
  </cols>
  <sheetData>
    <row r="1" spans="1:6" ht="15">
      <c r="A1" s="9" t="s">
        <v>57</v>
      </c>
      <c r="B1" s="10"/>
      <c r="C1" s="10"/>
      <c r="D1" s="10"/>
      <c r="F1" s="9" t="s">
        <v>62</v>
      </c>
    </row>
    <row r="2" spans="1:6" ht="15">
      <c r="A2" s="1" t="s">
        <v>53</v>
      </c>
      <c r="B2" s="10"/>
      <c r="C2" s="10"/>
      <c r="D2" s="10"/>
      <c r="F2" s="9"/>
    </row>
    <row r="3" ht="15">
      <c r="F3" s="1"/>
    </row>
    <row r="4" spans="7:14" ht="15">
      <c r="G4" s="9" t="s">
        <v>33</v>
      </c>
      <c r="N4" s="9" t="s">
        <v>34</v>
      </c>
    </row>
    <row r="6" spans="1:14" ht="15">
      <c r="A6" s="1" t="s">
        <v>56</v>
      </c>
      <c r="G6" s="2">
        <v>850</v>
      </c>
      <c r="H6" s="1" t="s">
        <v>0</v>
      </c>
      <c r="N6" s="3" t="s">
        <v>1</v>
      </c>
    </row>
    <row r="8" ht="15">
      <c r="A8" s="1" t="s">
        <v>2</v>
      </c>
    </row>
    <row r="9" spans="1:7" ht="15">
      <c r="A9" s="1" t="s">
        <v>58</v>
      </c>
      <c r="G9" s="4"/>
    </row>
    <row r="10" spans="1:15" ht="15">
      <c r="A10" s="1"/>
      <c r="B10" s="1" t="s">
        <v>3</v>
      </c>
      <c r="F10" s="1" t="s">
        <v>63</v>
      </c>
      <c r="G10" s="5">
        <v>0.3</v>
      </c>
      <c r="H10" s="1" t="s">
        <v>4</v>
      </c>
      <c r="N10" s="5">
        <v>0.3</v>
      </c>
      <c r="O10" s="1" t="s">
        <v>4</v>
      </c>
    </row>
    <row r="11" spans="1:15" ht="15">
      <c r="A11" s="1"/>
      <c r="B11" s="1" t="s">
        <v>5</v>
      </c>
      <c r="F11" s="1" t="s">
        <v>64</v>
      </c>
      <c r="G11" s="5">
        <v>0.3</v>
      </c>
      <c r="H11" s="1" t="s">
        <v>4</v>
      </c>
      <c r="N11" s="5">
        <v>0.3</v>
      </c>
      <c r="O11" s="1" t="s">
        <v>4</v>
      </c>
    </row>
    <row r="12" spans="1:15" ht="15">
      <c r="A12" s="1"/>
      <c r="B12" s="1" t="s">
        <v>6</v>
      </c>
      <c r="F12" s="1" t="s">
        <v>65</v>
      </c>
      <c r="G12" s="5">
        <v>0.3</v>
      </c>
      <c r="H12" s="1" t="s">
        <v>4</v>
      </c>
      <c r="N12" s="5">
        <v>0.3</v>
      </c>
      <c r="O12" s="1" t="s">
        <v>4</v>
      </c>
    </row>
    <row r="13" spans="1:15" ht="15">
      <c r="A13" s="1"/>
      <c r="F13" s="1" t="s">
        <v>66</v>
      </c>
      <c r="G13" s="5">
        <v>0.3</v>
      </c>
      <c r="H13" s="1" t="s">
        <v>4</v>
      </c>
      <c r="N13" s="5">
        <v>0.3</v>
      </c>
      <c r="O13" s="1" t="s">
        <v>4</v>
      </c>
    </row>
    <row r="14" spans="1:14" ht="15">
      <c r="A14" s="1" t="s">
        <v>7</v>
      </c>
      <c r="F14" t="s">
        <v>61</v>
      </c>
      <c r="G14" s="4"/>
      <c r="N14" s="4"/>
    </row>
    <row r="15" spans="1:15" ht="15">
      <c r="A15" s="1"/>
      <c r="F15" s="1" t="s">
        <v>63</v>
      </c>
      <c r="G15" s="4">
        <v>5</v>
      </c>
      <c r="H15" s="1" t="s">
        <v>8</v>
      </c>
      <c r="N15" s="4">
        <v>5</v>
      </c>
      <c r="O15" s="1" t="s">
        <v>8</v>
      </c>
    </row>
    <row r="16" spans="1:15" ht="15">
      <c r="A16" s="1"/>
      <c r="F16" s="1" t="s">
        <v>64</v>
      </c>
      <c r="G16" s="4">
        <v>5</v>
      </c>
      <c r="H16" s="1" t="s">
        <v>8</v>
      </c>
      <c r="N16" s="4">
        <v>5</v>
      </c>
      <c r="O16" s="1" t="s">
        <v>8</v>
      </c>
    </row>
    <row r="17" spans="1:15" ht="15">
      <c r="A17" s="1"/>
      <c r="F17" s="1" t="s">
        <v>65</v>
      </c>
      <c r="G17" s="4">
        <v>3</v>
      </c>
      <c r="H17" s="1" t="s">
        <v>8</v>
      </c>
      <c r="N17" s="4">
        <v>3</v>
      </c>
      <c r="O17" s="1" t="s">
        <v>8</v>
      </c>
    </row>
    <row r="18" spans="1:15" ht="15">
      <c r="A18" s="1"/>
      <c r="F18" s="1" t="s">
        <v>66</v>
      </c>
      <c r="G18" s="4">
        <v>3</v>
      </c>
      <c r="H18" s="1" t="s">
        <v>8</v>
      </c>
      <c r="N18" s="4">
        <v>3</v>
      </c>
      <c r="O18" s="1" t="s">
        <v>8</v>
      </c>
    </row>
    <row r="19" spans="1:14" ht="15">
      <c r="A19" s="1" t="s">
        <v>9</v>
      </c>
      <c r="G19" s="4"/>
      <c r="N19" s="4"/>
    </row>
    <row r="20" spans="1:15" ht="15">
      <c r="A20" s="1"/>
      <c r="F20" s="1" t="s">
        <v>63</v>
      </c>
      <c r="G20" s="6">
        <v>460</v>
      </c>
      <c r="H20" s="1" t="s">
        <v>10</v>
      </c>
      <c r="N20" s="6">
        <v>460</v>
      </c>
      <c r="O20" s="1" t="s">
        <v>10</v>
      </c>
    </row>
    <row r="21" spans="1:15" ht="15">
      <c r="A21" s="1"/>
      <c r="F21" s="1" t="s">
        <v>64</v>
      </c>
      <c r="G21" s="6">
        <v>1080</v>
      </c>
      <c r="H21" s="1" t="s">
        <v>10</v>
      </c>
      <c r="N21" s="6">
        <v>1080</v>
      </c>
      <c r="O21" s="1" t="s">
        <v>10</v>
      </c>
    </row>
    <row r="22" spans="1:15" ht="15">
      <c r="A22" s="1"/>
      <c r="F22" s="1" t="s">
        <v>65</v>
      </c>
      <c r="G22" s="6">
        <v>160</v>
      </c>
      <c r="H22" s="1" t="s">
        <v>10</v>
      </c>
      <c r="N22" s="6">
        <v>160</v>
      </c>
      <c r="O22" s="1" t="s">
        <v>10</v>
      </c>
    </row>
    <row r="23" spans="1:16" ht="15">
      <c r="A23" s="1"/>
      <c r="F23" s="1" t="s">
        <v>66</v>
      </c>
      <c r="G23" s="6">
        <v>120</v>
      </c>
      <c r="H23" s="1" t="s">
        <v>10</v>
      </c>
      <c r="N23" s="6">
        <v>120</v>
      </c>
      <c r="O23" s="1" t="s">
        <v>10</v>
      </c>
      <c r="P23" s="7">
        <f>SUM(N20:N23)</f>
        <v>1820</v>
      </c>
    </row>
    <row r="24" spans="1:15" ht="15">
      <c r="A24" s="1" t="s">
        <v>11</v>
      </c>
      <c r="G24" s="4">
        <v>8</v>
      </c>
      <c r="H24" s="1" t="s">
        <v>8</v>
      </c>
      <c r="N24" s="4">
        <v>8</v>
      </c>
      <c r="O24" s="1" t="s">
        <v>8</v>
      </c>
    </row>
    <row r="25" spans="1:16" ht="15">
      <c r="A25" s="1" t="s">
        <v>35</v>
      </c>
      <c r="G25" s="8">
        <f>I25/((+G15*G20)+(+G16*G21)+(G17*G22)+(G18*G23))</f>
        <v>0.2705505883513781</v>
      </c>
      <c r="H25" s="1" t="s">
        <v>4</v>
      </c>
      <c r="I25" s="2">
        <f>(G6-G28)*I29/35317</f>
        <v>2310.502024520769</v>
      </c>
      <c r="J25" s="1" t="s">
        <v>12</v>
      </c>
      <c r="N25" s="8">
        <f>P25/SUM(N20:N23)/N24</f>
        <v>0.17596153846153847</v>
      </c>
      <c r="O25" s="1" t="s">
        <v>4</v>
      </c>
      <c r="P25" s="4">
        <f>(N10*N15*N20)+(N11*N16*N21)+(N12*N17*N22)+(N13*N18*N23)</f>
        <v>2562</v>
      </c>
    </row>
    <row r="26" ht="15">
      <c r="N26" s="4"/>
    </row>
    <row r="27" spans="1:14" ht="15">
      <c r="A27" s="1" t="s">
        <v>13</v>
      </c>
      <c r="N27" s="4"/>
    </row>
    <row r="28" spans="1:15" ht="15">
      <c r="A28" s="1" t="s">
        <v>14</v>
      </c>
      <c r="G28" s="4">
        <v>0</v>
      </c>
      <c r="H28" s="1" t="s">
        <v>0</v>
      </c>
      <c r="N28" s="4">
        <v>50</v>
      </c>
      <c r="O28" s="1" t="s">
        <v>0</v>
      </c>
    </row>
    <row r="29" spans="1:19" ht="15">
      <c r="A29" s="1" t="s">
        <v>39</v>
      </c>
      <c r="G29" s="4">
        <v>200000</v>
      </c>
      <c r="H29" s="1" t="s">
        <v>15</v>
      </c>
      <c r="I29" s="7">
        <f>G24*60*G29/1000</f>
        <v>96000</v>
      </c>
      <c r="J29" s="1" t="s">
        <v>16</v>
      </c>
      <c r="N29" s="4">
        <v>200000</v>
      </c>
      <c r="O29" s="1" t="s">
        <v>15</v>
      </c>
      <c r="P29" s="7">
        <f>N24*60*N29/1000</f>
        <v>96000</v>
      </c>
      <c r="Q29" s="1" t="s">
        <v>16</v>
      </c>
      <c r="S29" s="2"/>
    </row>
    <row r="30" spans="1:19" ht="15">
      <c r="A30" s="1" t="s">
        <v>17</v>
      </c>
      <c r="G30" s="2">
        <f>G29/(SUM(G20:G23))</f>
        <v>109.89010989010988</v>
      </c>
      <c r="H30" s="1" t="s">
        <v>18</v>
      </c>
      <c r="N30" s="2">
        <f>N29/(SUM(N20:N23))</f>
        <v>109.89010989010988</v>
      </c>
      <c r="O30" s="1" t="s">
        <v>18</v>
      </c>
      <c r="S30" s="2"/>
    </row>
    <row r="31" ht="15">
      <c r="S31" s="2"/>
    </row>
    <row r="32" spans="1:19" ht="15">
      <c r="A32" s="1" t="s">
        <v>59</v>
      </c>
      <c r="G32" s="3" t="s">
        <v>1</v>
      </c>
      <c r="N32" s="2">
        <f>P32*N24/8</f>
        <v>992</v>
      </c>
      <c r="O32" s="1" t="s">
        <v>0</v>
      </c>
      <c r="P32" s="7">
        <f>TRUNC(((P25*1000)/(P29/35.3))+N28)</f>
        <v>992</v>
      </c>
      <c r="Q32" s="1" t="s">
        <v>19</v>
      </c>
      <c r="S32" s="2"/>
    </row>
    <row r="33" spans="1:19" ht="15">
      <c r="A33" s="1"/>
      <c r="G33" s="3"/>
      <c r="N33" s="2"/>
      <c r="O33" s="1"/>
      <c r="P33" s="7"/>
      <c r="Q33" s="1"/>
      <c r="S33" s="2"/>
    </row>
    <row r="34" spans="1:19" ht="15">
      <c r="A34" s="1" t="s">
        <v>41</v>
      </c>
      <c r="G34" s="3"/>
      <c r="N34" s="2"/>
      <c r="O34" s="1"/>
      <c r="P34" s="7"/>
      <c r="Q34" s="1"/>
      <c r="S34" s="2"/>
    </row>
    <row r="35" spans="1:19" ht="15">
      <c r="A35" s="1" t="s">
        <v>60</v>
      </c>
      <c r="S35" s="2"/>
    </row>
    <row r="36" spans="1:19" ht="15">
      <c r="A36" s="1" t="s">
        <v>40</v>
      </c>
      <c r="G36" s="4">
        <v>200000</v>
      </c>
      <c r="H36" s="1" t="s">
        <v>15</v>
      </c>
      <c r="N36" s="4">
        <v>200000</v>
      </c>
      <c r="O36" s="1" t="s">
        <v>15</v>
      </c>
      <c r="S36" s="2"/>
    </row>
    <row r="37" spans="1:19" ht="15">
      <c r="A37" s="1" t="s">
        <v>20</v>
      </c>
      <c r="G37" s="8">
        <f>G29/G36</f>
        <v>1</v>
      </c>
      <c r="N37" s="8">
        <v>1</v>
      </c>
      <c r="S37" s="2"/>
    </row>
    <row r="38" spans="1:15" ht="15">
      <c r="A38" s="1" t="s">
        <v>21</v>
      </c>
      <c r="G38" s="2">
        <f>G36/(SUM(G20:G23))</f>
        <v>109.89010989010988</v>
      </c>
      <c r="H38" s="1" t="s">
        <v>18</v>
      </c>
      <c r="N38" s="2">
        <f>N36/(SUM(N20:N23))</f>
        <v>109.89010989010988</v>
      </c>
      <c r="O38" s="1" t="s">
        <v>18</v>
      </c>
    </row>
    <row r="39" spans="1:14" ht="15">
      <c r="A39" s="1" t="s">
        <v>22</v>
      </c>
      <c r="G39" s="4"/>
      <c r="N39" s="4"/>
    </row>
    <row r="40" spans="1:15" ht="15">
      <c r="A40" s="1"/>
      <c r="F40" s="1" t="s">
        <v>63</v>
      </c>
      <c r="G40" s="4">
        <v>0</v>
      </c>
      <c r="H40" s="1" t="s">
        <v>23</v>
      </c>
      <c r="N40" s="4">
        <v>0</v>
      </c>
      <c r="O40" s="1" t="s">
        <v>23</v>
      </c>
    </row>
    <row r="41" spans="1:15" ht="15">
      <c r="A41" s="1"/>
      <c r="B41" s="1" t="s">
        <v>24</v>
      </c>
      <c r="F41" s="1" t="s">
        <v>64</v>
      </c>
      <c r="G41" s="4">
        <v>0</v>
      </c>
      <c r="H41" s="1" t="s">
        <v>23</v>
      </c>
      <c r="N41" s="4">
        <v>0</v>
      </c>
      <c r="O41" s="1" t="s">
        <v>23</v>
      </c>
    </row>
    <row r="42" spans="1:15" ht="15">
      <c r="A42" s="1"/>
      <c r="F42" s="1" t="s">
        <v>65</v>
      </c>
      <c r="G42" s="4">
        <v>0</v>
      </c>
      <c r="H42" s="1" t="s">
        <v>23</v>
      </c>
      <c r="N42" s="4">
        <v>0</v>
      </c>
      <c r="O42" s="1" t="s">
        <v>23</v>
      </c>
    </row>
    <row r="43" spans="1:15" ht="15">
      <c r="A43" s="1"/>
      <c r="F43" s="1" t="s">
        <v>66</v>
      </c>
      <c r="G43" s="4">
        <v>0</v>
      </c>
      <c r="H43" s="1" t="s">
        <v>23</v>
      </c>
      <c r="N43" s="4">
        <v>0</v>
      </c>
      <c r="O43" s="1" t="s">
        <v>23</v>
      </c>
    </row>
    <row r="44" spans="1:14" ht="15">
      <c r="A44" s="1" t="s">
        <v>25</v>
      </c>
      <c r="G44" s="4"/>
      <c r="N44" s="4"/>
    </row>
    <row r="45" spans="1:17" ht="15">
      <c r="A45" s="1"/>
      <c r="F45" s="1" t="s">
        <v>63</v>
      </c>
      <c r="G45" s="13">
        <v>0.1</v>
      </c>
      <c r="H45" s="1" t="s">
        <v>4</v>
      </c>
      <c r="I45" s="4">
        <f>100*(N10-G45)/N10</f>
        <v>66.66666666666667</v>
      </c>
      <c r="J45" s="1" t="s">
        <v>23</v>
      </c>
      <c r="N45" s="13">
        <v>0.1</v>
      </c>
      <c r="O45" s="1" t="s">
        <v>4</v>
      </c>
      <c r="P45" s="4">
        <f>100*(+N10-N45)/N10</f>
        <v>66.66666666666667</v>
      </c>
      <c r="Q45" s="1" t="s">
        <v>23</v>
      </c>
    </row>
    <row r="46" spans="1:17" ht="15">
      <c r="A46" s="1"/>
      <c r="B46" s="1" t="s">
        <v>26</v>
      </c>
      <c r="F46" s="1" t="s">
        <v>64</v>
      </c>
      <c r="G46" s="13">
        <v>0.3</v>
      </c>
      <c r="H46" s="1" t="s">
        <v>4</v>
      </c>
      <c r="I46" s="4">
        <f>100*(N11-G46)/N11</f>
        <v>0</v>
      </c>
      <c r="J46" s="1" t="s">
        <v>23</v>
      </c>
      <c r="N46" s="13">
        <f>N11</f>
        <v>0.3</v>
      </c>
      <c r="O46" s="1" t="s">
        <v>4</v>
      </c>
      <c r="P46" s="4">
        <f>100*(+N11-N46)/N11</f>
        <v>0</v>
      </c>
      <c r="Q46" s="1" t="s">
        <v>23</v>
      </c>
    </row>
    <row r="47" spans="1:17" ht="15">
      <c r="A47" s="1"/>
      <c r="F47" s="1" t="s">
        <v>65</v>
      </c>
      <c r="G47" s="13">
        <v>0.3</v>
      </c>
      <c r="H47" s="1" t="s">
        <v>4</v>
      </c>
      <c r="I47" s="4">
        <f>100*(N12-G47)/N12</f>
        <v>0</v>
      </c>
      <c r="J47" s="1" t="s">
        <v>23</v>
      </c>
      <c r="N47" s="13">
        <f>N12</f>
        <v>0.3</v>
      </c>
      <c r="O47" s="1" t="s">
        <v>4</v>
      </c>
      <c r="P47" s="4">
        <f>100*(+N12-N47)/N12</f>
        <v>0</v>
      </c>
      <c r="Q47" s="1" t="s">
        <v>23</v>
      </c>
    </row>
    <row r="48" spans="1:17" ht="15">
      <c r="A48" s="1"/>
      <c r="F48" s="1" t="s">
        <v>66</v>
      </c>
      <c r="G48" s="13">
        <v>0.3</v>
      </c>
      <c r="H48" s="1" t="s">
        <v>4</v>
      </c>
      <c r="I48" s="4">
        <f>100*(N13-G48)/N13</f>
        <v>0</v>
      </c>
      <c r="J48" s="1" t="s">
        <v>23</v>
      </c>
      <c r="N48" s="13">
        <f>N13</f>
        <v>0.3</v>
      </c>
      <c r="O48" s="1" t="s">
        <v>4</v>
      </c>
      <c r="P48" s="4">
        <f>100*(+N13-N48)/N13</f>
        <v>0</v>
      </c>
      <c r="Q48" s="1" t="s">
        <v>23</v>
      </c>
    </row>
    <row r="49" spans="1:16" ht="15">
      <c r="A49" s="1" t="s">
        <v>27</v>
      </c>
      <c r="G49" s="4"/>
      <c r="I49" s="1" t="s">
        <v>28</v>
      </c>
      <c r="N49" s="4"/>
      <c r="P49" s="1" t="s">
        <v>28</v>
      </c>
    </row>
    <row r="50" spans="1:17" ht="15">
      <c r="A50" s="1"/>
      <c r="F50" s="1" t="s">
        <v>63</v>
      </c>
      <c r="G50" s="4">
        <v>80</v>
      </c>
      <c r="H50" s="1" t="s">
        <v>23</v>
      </c>
      <c r="I50" s="7">
        <f>(G15/$G$24)*1000*(+$G$25/60*G20*35315/$G$29*$G$37*(1-G40/100)*(1-I45/100)*(1-G50/100))</f>
        <v>15.260650183018402</v>
      </c>
      <c r="J50" s="1" t="s">
        <v>29</v>
      </c>
      <c r="N50" s="4">
        <v>80</v>
      </c>
      <c r="O50" s="1" t="s">
        <v>23</v>
      </c>
      <c r="P50" s="7">
        <f>(((N10*N15*N20*1000)/($P$29/35.3))*(1-(P45/100))*(1-(N50/100))*(1-(N40/100)))*$N$37</f>
        <v>16.914583333333326</v>
      </c>
      <c r="Q50" s="1" t="s">
        <v>29</v>
      </c>
    </row>
    <row r="51" spans="1:17" ht="15">
      <c r="A51" s="1"/>
      <c r="B51" s="1" t="s">
        <v>30</v>
      </c>
      <c r="F51" s="1" t="s">
        <v>64</v>
      </c>
      <c r="G51" s="4">
        <v>80</v>
      </c>
      <c r="H51" s="1" t="s">
        <v>23</v>
      </c>
      <c r="I51" s="7">
        <f>(G16/$G$24)*1000*(+$G$25/60*G21*35315/$G$29*$G$37*(1-G41/100)*(1-I46/100)*(1-G51/100))</f>
        <v>107.48805781082528</v>
      </c>
      <c r="J51" s="1" t="s">
        <v>29</v>
      </c>
      <c r="N51" s="4">
        <v>80</v>
      </c>
      <c r="O51" s="1" t="s">
        <v>23</v>
      </c>
      <c r="P51" s="7">
        <f>(((N11*N16*N21*1000)/($P$29/35.3))*(1-(P46/100))*(1-(N51/100))*(1-(N41/100)))*$N$37</f>
        <v>119.13749999999995</v>
      </c>
      <c r="Q51" s="1" t="s">
        <v>29</v>
      </c>
    </row>
    <row r="52" spans="1:17" ht="15">
      <c r="A52" s="1"/>
      <c r="B52" s="1" t="s">
        <v>31</v>
      </c>
      <c r="F52" s="1" t="s">
        <v>65</v>
      </c>
      <c r="G52" s="4">
        <v>80</v>
      </c>
      <c r="H52" s="1" t="s">
        <v>23</v>
      </c>
      <c r="I52" s="7">
        <f>(G17/$G$24)*1000*(+$G$25/60*G22*35315/$G$29*$G$37*(1-G42/100)*(1-I47/100)*(1-G52/100))</f>
        <v>9.554494027628914</v>
      </c>
      <c r="J52" s="1" t="s">
        <v>29</v>
      </c>
      <c r="N52" s="4">
        <v>80</v>
      </c>
      <c r="O52" s="1" t="s">
        <v>23</v>
      </c>
      <c r="P52" s="7">
        <f>(((N12*N17*N22*1000)/($P$29/35.3))*(1-(P47/100))*(1-(N52/100))*(1-(N42/100)))*$N$37</f>
        <v>10.589999999999995</v>
      </c>
      <c r="Q52" s="1" t="s">
        <v>29</v>
      </c>
    </row>
    <row r="53" spans="1:17" ht="15">
      <c r="A53" s="1"/>
      <c r="F53" s="1" t="s">
        <v>66</v>
      </c>
      <c r="G53" s="4">
        <v>80</v>
      </c>
      <c r="H53" s="1" t="s">
        <v>23</v>
      </c>
      <c r="I53" s="7">
        <f>(G18/$G$24)*1000*(+$G$25/60*G23*35315/$G$29*$G$37*(1-G43/100)*(1-I48/100)*(1-G53/100))</f>
        <v>7.165870520721686</v>
      </c>
      <c r="J53" s="1" t="s">
        <v>29</v>
      </c>
      <c r="N53" s="4">
        <v>80</v>
      </c>
      <c r="O53" s="1" t="s">
        <v>23</v>
      </c>
      <c r="P53" s="7">
        <f>(((N13*N18*N23*1000)/($P$29/35.3))*(1-(P48/100))*(1-(N53/100))*(1-(N43/100)))*$N$37</f>
        <v>7.942499999999996</v>
      </c>
      <c r="Q53" s="1" t="s">
        <v>29</v>
      </c>
    </row>
    <row r="54" spans="7:15" ht="15">
      <c r="G54" s="12"/>
      <c r="H54" s="11"/>
      <c r="N54" s="12"/>
      <c r="O54" s="11"/>
    </row>
    <row r="55" spans="1:16" ht="15">
      <c r="A55" s="1" t="s">
        <v>67</v>
      </c>
      <c r="G55" s="14">
        <f>SUM(I50:I53)+(G28)</f>
        <v>139.46907254219428</v>
      </c>
      <c r="H55" s="15" t="s">
        <v>0</v>
      </c>
      <c r="I55" s="1" t="s">
        <v>32</v>
      </c>
      <c r="N55" s="14">
        <f>SUM(P50:P53)+(N28)</f>
        <v>204.58458333333326</v>
      </c>
      <c r="O55" s="15" t="s">
        <v>0</v>
      </c>
      <c r="P55" s="1" t="s">
        <v>32</v>
      </c>
    </row>
    <row r="56" spans="1:15" ht="15">
      <c r="A56" s="10" t="s">
        <v>54</v>
      </c>
      <c r="G56" s="11"/>
      <c r="H56" s="11"/>
      <c r="N56" s="11"/>
      <c r="O56" s="11"/>
    </row>
    <row r="58" spans="1:6" ht="15">
      <c r="A58" s="10" t="s">
        <v>36</v>
      </c>
      <c r="E58" s="1"/>
      <c r="F58" s="1"/>
    </row>
    <row r="59" spans="1:6" ht="15">
      <c r="A59" s="10"/>
      <c r="E59" s="1"/>
      <c r="F59" s="1"/>
    </row>
    <row r="60" spans="1:6" ht="15">
      <c r="A60" t="s">
        <v>42</v>
      </c>
      <c r="E60" s="1"/>
      <c r="F60" s="1"/>
    </row>
    <row r="61" ht="15">
      <c r="A61" t="s">
        <v>48</v>
      </c>
    </row>
    <row r="62" spans="1:7" ht="15">
      <c r="A62" t="s">
        <v>49</v>
      </c>
      <c r="F62" s="1"/>
      <c r="G62" s="1"/>
    </row>
    <row r="63" spans="1:7" ht="15">
      <c r="A63" t="s">
        <v>50</v>
      </c>
      <c r="F63" s="1"/>
      <c r="G63" s="1"/>
    </row>
    <row r="64" spans="6:7" ht="15">
      <c r="F64" s="1"/>
      <c r="G64" s="1"/>
    </row>
    <row r="65" ht="15">
      <c r="A65" t="s">
        <v>43</v>
      </c>
    </row>
    <row r="66" ht="15">
      <c r="A66" t="s">
        <v>44</v>
      </c>
    </row>
    <row r="68" ht="15">
      <c r="A68" s="1" t="s">
        <v>45</v>
      </c>
    </row>
    <row r="69" ht="15">
      <c r="A69" s="1" t="s">
        <v>46</v>
      </c>
    </row>
    <row r="71" spans="1:6" ht="15">
      <c r="A71" t="s">
        <v>47</v>
      </c>
      <c r="E71" s="1"/>
      <c r="F71" s="1"/>
    </row>
    <row r="72" spans="1:6" ht="15">
      <c r="A72" t="s">
        <v>51</v>
      </c>
      <c r="E72" s="1"/>
      <c r="F72" s="1"/>
    </row>
    <row r="73" ht="15">
      <c r="A73" s="1" t="s">
        <v>52</v>
      </c>
    </row>
    <row r="74" ht="15">
      <c r="A74" s="1"/>
    </row>
    <row r="75" ht="15">
      <c r="A75" s="1" t="s">
        <v>37</v>
      </c>
    </row>
    <row r="76" ht="15">
      <c r="A76" s="1" t="s">
        <v>38</v>
      </c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smith-jefferson</cp:lastModifiedBy>
  <cp:lastPrinted>2002-09-11T18:05:05Z</cp:lastPrinted>
  <dcterms:created xsi:type="dcterms:W3CDTF">2002-05-16T13:59:05Z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