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activeTab="0"/>
  </bookViews>
  <sheets>
    <sheet name="PARABOLI" sheetId="1" r:id="rId1"/>
  </sheets>
  <definedNames>
    <definedName name="_xlnm.Print_Area" localSheetId="0">'PARABOLI'!$A$7:$I$59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<sst xmlns="http://schemas.openxmlformats.org/spreadsheetml/2006/main" count="166" uniqueCount="86">
  <si>
    <t xml:space="preserve"> </t>
  </si>
  <si>
    <t xml:space="preserve">   GIVEN:</t>
  </si>
  <si>
    <t xml:space="preserve">  DESIGN:</t>
  </si>
  <si>
    <t xml:space="preserve">    TW =</t>
  </si>
  <si>
    <t>TOTAL =</t>
  </si>
  <si>
    <t>FT</t>
  </si>
  <si>
    <t>*************************</t>
  </si>
  <si>
    <t>CU FT</t>
  </si>
  <si>
    <t>TONS</t>
  </si>
  <si>
    <t>REACH NO.</t>
  </si>
  <si>
    <t xml:space="preserve">SHEET        of </t>
  </si>
  <si>
    <t>DESIGN BY:</t>
  </si>
  <si>
    <t xml:space="preserve">   DATE:</t>
  </si>
  <si>
    <t>CHECK BY:</t>
  </si>
  <si>
    <t>SUBJECT- Parabolic Waterway No.</t>
  </si>
  <si>
    <t>DATE:</t>
  </si>
  <si>
    <t>STATE - Pennsylvania</t>
  </si>
  <si>
    <t>R-3</t>
  </si>
  <si>
    <t>R-4</t>
  </si>
  <si>
    <t>R-5</t>
  </si>
  <si>
    <t>R-6</t>
  </si>
  <si>
    <t xml:space="preserve"> S =</t>
  </si>
  <si>
    <t xml:space="preserve"> L =</t>
  </si>
  <si>
    <t xml:space="preserve"> D =</t>
  </si>
  <si>
    <t>IN     NCSA</t>
  </si>
  <si>
    <t>GLM</t>
  </si>
  <si>
    <t>0+00 - 1+00</t>
  </si>
  <si>
    <t>PROJECT:</t>
  </si>
  <si>
    <t>T =</t>
  </si>
  <si>
    <t>FT/S</t>
  </si>
  <si>
    <t>PARABOLIC ROCK LINED WATERWAY DESIGN</t>
  </si>
  <si>
    <r>
      <t xml:space="preserve">       D</t>
    </r>
    <r>
      <rPr>
        <vertAlign val="subscript"/>
        <sz val="11"/>
        <rFont val="Arial"/>
        <family val="2"/>
      </rPr>
      <t>50</t>
    </r>
    <r>
      <rPr>
        <sz val="10"/>
        <rFont val="Arial"/>
        <family val="0"/>
      </rPr>
      <t xml:space="preserve"> =</t>
    </r>
  </si>
  <si>
    <t xml:space="preserve">    COMPUTE ROCK QUANTITY</t>
  </si>
  <si>
    <r>
      <t xml:space="preserve">Click the START button or enter values in the </t>
    </r>
    <r>
      <rPr>
        <sz val="10"/>
        <color indexed="48"/>
        <rFont val="Arial"/>
        <family val="2"/>
      </rPr>
      <t>blue</t>
    </r>
    <r>
      <rPr>
        <sz val="10"/>
        <rFont val="Arial"/>
        <family val="0"/>
      </rPr>
      <t xml:space="preserve"> highlighted cells.</t>
    </r>
  </si>
  <si>
    <r>
      <t xml:space="preserve">Verify computed values highlighted in </t>
    </r>
    <r>
      <rPr>
        <sz val="10"/>
        <color indexed="51"/>
        <rFont val="Arial"/>
        <family val="2"/>
      </rPr>
      <t>gold</t>
    </r>
    <r>
      <rPr>
        <sz val="10"/>
        <rFont val="Arial"/>
        <family val="0"/>
      </rPr>
      <t xml:space="preserve"> meet design values.</t>
    </r>
  </si>
  <si>
    <t>6.5 ft/s</t>
  </si>
  <si>
    <t>9.0 ft/s</t>
  </si>
  <si>
    <t>11.5 ft/s</t>
  </si>
  <si>
    <t>13.0 ft/s</t>
  </si>
  <si>
    <t>14.5 ft/s</t>
  </si>
  <si>
    <t>R-7</t>
  </si>
  <si>
    <t>Support Data</t>
  </si>
  <si>
    <t>NCSA No.</t>
  </si>
  <si>
    <r>
      <t>D</t>
    </r>
    <r>
      <rPr>
        <b/>
        <vertAlign val="subscript"/>
        <sz val="11"/>
        <rFont val="Arial"/>
        <family val="2"/>
      </rPr>
      <t>50</t>
    </r>
  </si>
  <si>
    <r>
      <t>D</t>
    </r>
    <r>
      <rPr>
        <b/>
        <vertAlign val="subscript"/>
        <sz val="11"/>
        <rFont val="Arial"/>
        <family val="2"/>
      </rPr>
      <t>100</t>
    </r>
  </si>
  <si>
    <t>Max. Vel.</t>
  </si>
  <si>
    <t>3"</t>
  </si>
  <si>
    <t>6"</t>
  </si>
  <si>
    <t>12"</t>
  </si>
  <si>
    <t>9"</t>
  </si>
  <si>
    <t>18"</t>
  </si>
  <si>
    <t>24"</t>
  </si>
  <si>
    <t>15"</t>
  </si>
  <si>
    <t>30"</t>
  </si>
  <si>
    <t>CFS</t>
  </si>
  <si>
    <t>CFS      &gt;</t>
  </si>
  <si>
    <t>TRIAL</t>
  </si>
  <si>
    <r>
      <t>FT</t>
    </r>
    <r>
      <rPr>
        <vertAlign val="superscript"/>
        <sz val="11"/>
        <rFont val="Arial"/>
        <family val="2"/>
      </rPr>
      <t>2</t>
    </r>
  </si>
  <si>
    <t>IN</t>
  </si>
  <si>
    <t>Note:  Geotextile may be used in place of stone bedding if the design velocity is less than the erodible velocity of the soil.</t>
  </si>
  <si>
    <t xml:space="preserve">    CROSS SECTIONAL AREA (A) = 2/3 x D x TW =</t>
  </si>
  <si>
    <t xml:space="preserve">    HYDRAULIC RADIUS (R) = A / WP =</t>
  </si>
  <si>
    <t xml:space="preserve">    DESIGN FLOW (Q) = A x V =</t>
  </si>
  <si>
    <r>
      <t xml:space="preserve">    n = 0.047 x (D</t>
    </r>
    <r>
      <rPr>
        <vertAlign val="subscript"/>
        <sz val="11"/>
        <rFont val="Arial"/>
        <family val="2"/>
      </rPr>
      <t>50</t>
    </r>
    <r>
      <rPr>
        <sz val="10"/>
        <rFont val="Arial"/>
        <family val="0"/>
      </rPr>
      <t xml:space="preserve"> x (S/100))</t>
    </r>
    <r>
      <rPr>
        <vertAlign val="superscript"/>
        <sz val="11"/>
        <rFont val="Arial"/>
        <family val="2"/>
      </rPr>
      <t>0.147</t>
    </r>
    <r>
      <rPr>
        <sz val="11"/>
        <rFont val="Arial"/>
        <family val="2"/>
      </rPr>
      <t xml:space="preserve"> =</t>
    </r>
  </si>
  <si>
    <t xml:space="preserve">    ROCK VOLUME (Vr) = T x WP x (L) =</t>
  </si>
  <si>
    <t xml:space="preserve">    BEDDING VOLUME (Vb) = 6" THICK x WP x L =</t>
  </si>
  <si>
    <t>%</t>
  </si>
  <si>
    <r>
      <t xml:space="preserve">    WETTED PERIMETER (WP) = TW + (8 x D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  <r>
      <rPr>
        <sz val="10"/>
        <rFont val="Arial"/>
        <family val="0"/>
      </rPr>
      <t>/(3 x TW) =</t>
    </r>
  </si>
  <si>
    <r>
      <t xml:space="preserve">    VELOCITY (V) = (1.486 x R</t>
    </r>
    <r>
      <rPr>
        <vertAlign val="superscript"/>
        <sz val="11"/>
        <rFont val="Arial"/>
        <family val="2"/>
      </rPr>
      <t>2/3</t>
    </r>
    <r>
      <rPr>
        <sz val="10"/>
        <rFont val="Arial"/>
        <family val="0"/>
      </rPr>
      <t xml:space="preserve"> x S</t>
    </r>
    <r>
      <rPr>
        <vertAlign val="superscript"/>
        <sz val="10"/>
        <rFont val="Arial"/>
        <family val="2"/>
      </rPr>
      <t>1/2</t>
    </r>
    <r>
      <rPr>
        <sz val="10"/>
        <rFont val="Arial"/>
        <family val="2"/>
      </rPr>
      <t>)</t>
    </r>
    <r>
      <rPr>
        <sz val="10"/>
        <rFont val="Arial"/>
        <family val="0"/>
      </rPr>
      <t>/n =</t>
    </r>
  </si>
  <si>
    <t xml:space="preserve">    TONS = (Vb x 1.7 TON/CU.YD.) / (27 CU.FT./CU.YD.) = </t>
  </si>
  <si>
    <t xml:space="preserve">    CHECK ROCK SIZE - (USING ISBASH CURVE - EXHIBIT 16-1, EFM)</t>
  </si>
  <si>
    <t xml:space="preserve">IN </t>
  </si>
  <si>
    <t>LBS</t>
  </si>
  <si>
    <t>Qr = Required Flow</t>
  </si>
  <si>
    <t>S = Waterway Slope</t>
  </si>
  <si>
    <t>L = Waterway Length</t>
  </si>
  <si>
    <t>D = Waterway Depth</t>
  </si>
  <si>
    <t>TW = Waterway Top Width</t>
  </si>
  <si>
    <r>
      <t>D</t>
    </r>
    <r>
      <rPr>
        <vertAlign val="subscript"/>
        <sz val="11"/>
        <rFont val="Arial"/>
        <family val="2"/>
      </rPr>
      <t>50</t>
    </r>
    <r>
      <rPr>
        <sz val="10"/>
        <rFont val="Arial"/>
        <family val="0"/>
      </rPr>
      <t xml:space="preserve"> = Average NCSA Rock Size</t>
    </r>
  </si>
  <si>
    <r>
      <t>D</t>
    </r>
    <r>
      <rPr>
        <vertAlign val="subscript"/>
        <sz val="11"/>
        <rFont val="Arial"/>
        <family val="2"/>
      </rPr>
      <t>100</t>
    </r>
    <r>
      <rPr>
        <sz val="10"/>
        <rFont val="Arial"/>
        <family val="0"/>
      </rPr>
      <t xml:space="preserve"> = Maximum NCSA Rock Size</t>
    </r>
  </si>
  <si>
    <r>
      <t>T = Rock Thickness (Minimum T = D</t>
    </r>
    <r>
      <rPr>
        <vertAlign val="subscript"/>
        <sz val="11"/>
        <rFont val="Arial"/>
        <family val="2"/>
      </rPr>
      <t>100</t>
    </r>
    <r>
      <rPr>
        <sz val="10"/>
        <rFont val="Arial"/>
        <family val="0"/>
      </rPr>
      <t>)</t>
    </r>
  </si>
  <si>
    <t xml:space="preserve"> Qr =</t>
  </si>
  <si>
    <t xml:space="preserve">    TONS = (Vr x 1.6 TON/CU.YD.) / (27 CU.FT./CU.YD.) =</t>
  </si>
  <si>
    <r>
      <t xml:space="preserve">    DESIGN D</t>
    </r>
    <r>
      <rPr>
        <vertAlign val="subscript"/>
        <sz val="11"/>
        <rFont val="Arial"/>
        <family val="2"/>
      </rPr>
      <t>50</t>
    </r>
    <r>
      <rPr>
        <sz val="10"/>
        <rFont val="Arial"/>
        <family val="0"/>
      </rPr>
      <t xml:space="preserve"> = 2.032 x </t>
    </r>
    <r>
      <rPr>
        <sz val="12"/>
        <rFont val="Arial"/>
        <family val="2"/>
      </rPr>
      <t>e</t>
    </r>
    <r>
      <rPr>
        <vertAlign val="superscript"/>
        <sz val="11"/>
        <rFont val="Arial"/>
        <family val="2"/>
      </rPr>
      <t>(0.1883 x V)</t>
    </r>
    <r>
      <rPr>
        <sz val="10"/>
        <rFont val="Arial"/>
        <family val="0"/>
      </rPr>
      <t xml:space="preserve"> =</t>
    </r>
  </si>
  <si>
    <r>
      <t xml:space="preserve">    D</t>
    </r>
    <r>
      <rPr>
        <vertAlign val="subscript"/>
        <sz val="11"/>
        <rFont val="Arial"/>
        <family val="2"/>
      </rPr>
      <t>100</t>
    </r>
    <r>
      <rPr>
        <sz val="10"/>
        <rFont val="Arial"/>
        <family val="0"/>
      </rPr>
      <t xml:space="preserve"> =  9/10 x (2 x (LB D</t>
    </r>
    <r>
      <rPr>
        <vertAlign val="subscript"/>
        <sz val="11"/>
        <rFont val="Arial"/>
        <family val="2"/>
      </rPr>
      <t>50</t>
    </r>
    <r>
      <rPr>
        <sz val="10"/>
        <rFont val="Arial"/>
        <family val="0"/>
      </rPr>
      <t>) x 3/(3.14 x 4 x 165))</t>
    </r>
    <r>
      <rPr>
        <vertAlign val="superscript"/>
        <sz val="11"/>
        <rFont val="Arial"/>
        <family val="2"/>
      </rPr>
      <t>1/3</t>
    </r>
    <r>
      <rPr>
        <sz val="10"/>
        <rFont val="Arial"/>
        <family val="0"/>
      </rPr>
      <t xml:space="preserve">  =</t>
    </r>
  </si>
  <si>
    <r>
      <t xml:space="preserve">    LB D</t>
    </r>
    <r>
      <rPr>
        <vertAlign val="subscript"/>
        <sz val="11"/>
        <rFont val="Arial"/>
        <family val="2"/>
      </rPr>
      <t>50</t>
    </r>
    <r>
      <rPr>
        <sz val="10"/>
        <rFont val="Arial"/>
        <family val="0"/>
      </rPr>
      <t xml:space="preserve"> = (165 LBS/CU.FT) x 4/3 x 3.14 x (10/9 x D</t>
    </r>
    <r>
      <rPr>
        <vertAlign val="subscript"/>
        <sz val="11"/>
        <rFont val="Arial"/>
        <family val="2"/>
      </rPr>
      <t>50</t>
    </r>
    <r>
      <rPr>
        <sz val="10"/>
        <rFont val="Arial"/>
        <family val="0"/>
      </rPr>
      <t>)</t>
    </r>
    <r>
      <rPr>
        <vertAlign val="superscript"/>
        <sz val="11"/>
        <rFont val="Arial"/>
        <family val="2"/>
      </rPr>
      <t>3</t>
    </r>
    <r>
      <rPr>
        <sz val="10"/>
        <rFont val="Arial"/>
        <family val="0"/>
      </rPr>
      <t xml:space="preserve"> =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</si>
</sst>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mm/yyyy"/>
    <numFmt numFmtId="169" formatCode="[$-409]dddd\,\ mmmm\ dd\,\ yyyy"/>
    <numFmt numFmtId="170" formatCode="m/d/yy;@"/>
  </numFmts>
  <fonts count="12">
    <font>
      <sz val="10"/>
      <name val="Arial"/>
      <family val="0"/>
    </font>
    <font>
      <sz val="12"/>
      <color indexed="12"/>
      <name val="Comic Sans MS"/>
      <family val="4"/>
    </font>
    <font>
      <b/>
      <sz val="10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vertAlign val="superscript"/>
      <sz val="10"/>
      <name val="Arial"/>
      <family val="2"/>
    </font>
    <font>
      <sz val="10"/>
      <color indexed="48"/>
      <name val="Arial"/>
      <family val="2"/>
    </font>
    <font>
      <sz val="10"/>
      <color indexed="51"/>
      <name val="Arial"/>
      <family val="2"/>
    </font>
    <font>
      <b/>
      <vertAlign val="subscript"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167" fontId="0" fillId="2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3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" borderId="0" xfId="0" applyFill="1" applyBorder="1" applyAlignment="1" applyProtection="1">
      <alignment/>
      <protection locked="0"/>
    </xf>
    <xf numFmtId="170" fontId="0" fillId="3" borderId="0" xfId="0" applyNumberFormat="1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0" fillId="2" borderId="0" xfId="0" applyFill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7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9</xdr:row>
      <xdr:rowOff>142875</xdr:rowOff>
    </xdr:from>
    <xdr:to>
      <xdr:col>8</xdr:col>
      <xdr:colOff>590550</xdr:colOff>
      <xdr:row>9</xdr:row>
      <xdr:rowOff>142875</xdr:rowOff>
    </xdr:to>
    <xdr:sp>
      <xdr:nvSpPr>
        <xdr:cNvPr id="1" name="Line 3"/>
        <xdr:cNvSpPr>
          <a:spLocks/>
        </xdr:cNvSpPr>
      </xdr:nvSpPr>
      <xdr:spPr>
        <a:xfrm>
          <a:off x="2695575" y="1714500"/>
          <a:ext cx="3333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10</xdr:row>
      <xdr:rowOff>152400</xdr:rowOff>
    </xdr:from>
    <xdr:to>
      <xdr:col>1</xdr:col>
      <xdr:colOff>619125</xdr:colOff>
      <xdr:row>10</xdr:row>
      <xdr:rowOff>152400</xdr:rowOff>
    </xdr:to>
    <xdr:sp>
      <xdr:nvSpPr>
        <xdr:cNvPr id="2" name="Line 4"/>
        <xdr:cNvSpPr>
          <a:spLocks/>
        </xdr:cNvSpPr>
      </xdr:nvSpPr>
      <xdr:spPr>
        <a:xfrm>
          <a:off x="762000" y="18954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10</xdr:row>
      <xdr:rowOff>152400</xdr:rowOff>
    </xdr:from>
    <xdr:to>
      <xdr:col>4</xdr:col>
      <xdr:colOff>0</xdr:colOff>
      <xdr:row>10</xdr:row>
      <xdr:rowOff>152400</xdr:rowOff>
    </xdr:to>
    <xdr:sp>
      <xdr:nvSpPr>
        <xdr:cNvPr id="3" name="Line 6"/>
        <xdr:cNvSpPr>
          <a:spLocks/>
        </xdr:cNvSpPr>
      </xdr:nvSpPr>
      <xdr:spPr>
        <a:xfrm>
          <a:off x="1990725" y="18954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10</xdr:row>
      <xdr:rowOff>142875</xdr:rowOff>
    </xdr:from>
    <xdr:to>
      <xdr:col>6</xdr:col>
      <xdr:colOff>590550</xdr:colOff>
      <xdr:row>10</xdr:row>
      <xdr:rowOff>142875</xdr:rowOff>
    </xdr:to>
    <xdr:sp>
      <xdr:nvSpPr>
        <xdr:cNvPr id="4" name="Line 7"/>
        <xdr:cNvSpPr>
          <a:spLocks/>
        </xdr:cNvSpPr>
      </xdr:nvSpPr>
      <xdr:spPr>
        <a:xfrm>
          <a:off x="3590925" y="18859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10</xdr:row>
      <xdr:rowOff>142875</xdr:rowOff>
    </xdr:from>
    <xdr:to>
      <xdr:col>8</xdr:col>
      <xdr:colOff>590550</xdr:colOff>
      <xdr:row>10</xdr:row>
      <xdr:rowOff>142875</xdr:rowOff>
    </xdr:to>
    <xdr:sp>
      <xdr:nvSpPr>
        <xdr:cNvPr id="5" name="Line 8"/>
        <xdr:cNvSpPr>
          <a:spLocks/>
        </xdr:cNvSpPr>
      </xdr:nvSpPr>
      <xdr:spPr>
        <a:xfrm>
          <a:off x="5467350" y="18859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142875</xdr:rowOff>
    </xdr:from>
    <xdr:to>
      <xdr:col>3</xdr:col>
      <xdr:colOff>161925</xdr:colOff>
      <xdr:row>11</xdr:row>
      <xdr:rowOff>142875</xdr:rowOff>
    </xdr:to>
    <xdr:sp>
      <xdr:nvSpPr>
        <xdr:cNvPr id="6" name="Line 9"/>
        <xdr:cNvSpPr>
          <a:spLocks/>
        </xdr:cNvSpPr>
      </xdr:nvSpPr>
      <xdr:spPr>
        <a:xfrm flipV="1">
          <a:off x="2009775" y="20478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142875</xdr:rowOff>
    </xdr:from>
    <xdr:to>
      <xdr:col>5</xdr:col>
      <xdr:colOff>676275</xdr:colOff>
      <xdr:row>11</xdr:row>
      <xdr:rowOff>142875</xdr:rowOff>
    </xdr:to>
    <xdr:sp>
      <xdr:nvSpPr>
        <xdr:cNvPr id="7" name="Line 10"/>
        <xdr:cNvSpPr>
          <a:spLocks/>
        </xdr:cNvSpPr>
      </xdr:nvSpPr>
      <xdr:spPr>
        <a:xfrm flipV="1">
          <a:off x="3495675" y="20478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11</xdr:row>
      <xdr:rowOff>152400</xdr:rowOff>
    </xdr:from>
    <xdr:to>
      <xdr:col>8</xdr:col>
      <xdr:colOff>561975</xdr:colOff>
      <xdr:row>11</xdr:row>
      <xdr:rowOff>152400</xdr:rowOff>
    </xdr:to>
    <xdr:sp>
      <xdr:nvSpPr>
        <xdr:cNvPr id="8" name="Line 11"/>
        <xdr:cNvSpPr>
          <a:spLocks/>
        </xdr:cNvSpPr>
      </xdr:nvSpPr>
      <xdr:spPr>
        <a:xfrm>
          <a:off x="5724525" y="20574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11</xdr:row>
      <xdr:rowOff>142875</xdr:rowOff>
    </xdr:from>
    <xdr:to>
      <xdr:col>8</xdr:col>
      <xdr:colOff>114300</xdr:colOff>
      <xdr:row>11</xdr:row>
      <xdr:rowOff>142875</xdr:rowOff>
    </xdr:to>
    <xdr:sp>
      <xdr:nvSpPr>
        <xdr:cNvPr id="9" name="Line 13"/>
        <xdr:cNvSpPr>
          <a:spLocks/>
        </xdr:cNvSpPr>
      </xdr:nvSpPr>
      <xdr:spPr>
        <a:xfrm>
          <a:off x="5276850" y="20478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59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11.28125" style="0" customWidth="1"/>
    <col min="2" max="2" width="9.57421875" style="0" customWidth="1"/>
    <col min="4" max="4" width="10.140625" style="0" bestFit="1" customWidth="1"/>
    <col min="5" max="5" width="12.28125" style="0" customWidth="1"/>
    <col min="6" max="6" width="10.8515625" style="0" customWidth="1"/>
  </cols>
  <sheetData>
    <row r="1" ht="12.75">
      <c r="A1" t="s">
        <v>33</v>
      </c>
    </row>
    <row r="2" spans="1:9" ht="12.75">
      <c r="A2" t="s">
        <v>34</v>
      </c>
      <c r="H2" s="1"/>
      <c r="I2" s="1"/>
    </row>
    <row r="3" spans="8:9" ht="13.5" thickBot="1">
      <c r="H3" s="1"/>
      <c r="I3" s="1"/>
    </row>
    <row r="4" spans="8:14" ht="13.5" thickBot="1">
      <c r="H4" s="1"/>
      <c r="I4" s="1"/>
      <c r="K4" s="43" t="s">
        <v>41</v>
      </c>
      <c r="L4" s="44"/>
      <c r="M4" s="44"/>
      <c r="N4" s="45"/>
    </row>
    <row r="5" spans="8:14" ht="17.25" thickBot="1">
      <c r="H5" s="1"/>
      <c r="I5" s="1"/>
      <c r="K5" s="2" t="s">
        <v>42</v>
      </c>
      <c r="L5" s="3" t="s">
        <v>43</v>
      </c>
      <c r="M5" s="3" t="s">
        <v>44</v>
      </c>
      <c r="N5" s="4" t="s">
        <v>45</v>
      </c>
    </row>
    <row r="6" spans="8:14" ht="12.75">
      <c r="H6" s="1"/>
      <c r="I6" s="1"/>
      <c r="K6" s="5" t="s">
        <v>17</v>
      </c>
      <c r="L6" s="6" t="s">
        <v>46</v>
      </c>
      <c r="M6" s="6" t="s">
        <v>47</v>
      </c>
      <c r="N6" s="7" t="s">
        <v>35</v>
      </c>
    </row>
    <row r="7" spans="1:14" ht="12.75">
      <c r="A7" s="36"/>
      <c r="B7" s="15"/>
      <c r="C7" s="15"/>
      <c r="D7" s="15"/>
      <c r="E7" s="15"/>
      <c r="F7" s="15"/>
      <c r="G7" s="15"/>
      <c r="H7" s="15"/>
      <c r="I7" s="15"/>
      <c r="K7" s="8" t="s">
        <v>18</v>
      </c>
      <c r="L7" s="9" t="s">
        <v>47</v>
      </c>
      <c r="M7" s="9" t="s">
        <v>48</v>
      </c>
      <c r="N7" s="10" t="s">
        <v>36</v>
      </c>
    </row>
    <row r="8" spans="1:14" ht="15.75">
      <c r="A8" s="46" t="s">
        <v>30</v>
      </c>
      <c r="B8" s="47"/>
      <c r="C8" s="47"/>
      <c r="D8" s="47"/>
      <c r="E8" s="47"/>
      <c r="F8" s="47"/>
      <c r="G8" s="47"/>
      <c r="H8" s="47"/>
      <c r="I8" s="47"/>
      <c r="K8" s="8" t="s">
        <v>19</v>
      </c>
      <c r="L8" s="9" t="s">
        <v>49</v>
      </c>
      <c r="M8" s="9" t="s">
        <v>50</v>
      </c>
      <c r="N8" s="10" t="s">
        <v>37</v>
      </c>
    </row>
    <row r="9" spans="1:14" ht="12.75">
      <c r="A9" s="15"/>
      <c r="B9" s="15"/>
      <c r="C9" s="15"/>
      <c r="D9" s="15"/>
      <c r="E9" s="15"/>
      <c r="F9" s="15"/>
      <c r="G9" s="15"/>
      <c r="H9" s="15"/>
      <c r="I9" s="15"/>
      <c r="K9" s="8" t="s">
        <v>20</v>
      </c>
      <c r="L9" s="9" t="s">
        <v>48</v>
      </c>
      <c r="M9" s="9" t="s">
        <v>51</v>
      </c>
      <c r="N9" s="10" t="s">
        <v>38</v>
      </c>
    </row>
    <row r="10" spans="1:14" ht="13.5" thickBot="1">
      <c r="A10" s="42" t="s">
        <v>16</v>
      </c>
      <c r="B10" s="42"/>
      <c r="C10" s="42"/>
      <c r="D10" s="19" t="s">
        <v>27</v>
      </c>
      <c r="E10" s="20" t="s">
        <v>56</v>
      </c>
      <c r="F10" s="21" t="s">
        <v>0</v>
      </c>
      <c r="G10" s="22"/>
      <c r="H10" s="22"/>
      <c r="I10" s="22"/>
      <c r="K10" s="11" t="s">
        <v>40</v>
      </c>
      <c r="L10" s="12" t="s">
        <v>52</v>
      </c>
      <c r="M10" s="12" t="s">
        <v>53</v>
      </c>
      <c r="N10" s="13" t="s">
        <v>39</v>
      </c>
    </row>
    <row r="11" spans="1:9" ht="12.75">
      <c r="A11" s="18" t="s">
        <v>11</v>
      </c>
      <c r="B11" s="23" t="s">
        <v>25</v>
      </c>
      <c r="C11" s="19" t="s">
        <v>12</v>
      </c>
      <c r="D11" s="24">
        <v>39484</v>
      </c>
      <c r="E11" s="19" t="s">
        <v>13</v>
      </c>
      <c r="F11" s="42"/>
      <c r="G11" s="42"/>
      <c r="H11" s="19" t="s">
        <v>15</v>
      </c>
      <c r="I11" s="18"/>
    </row>
    <row r="12" spans="1:9" ht="12.75" customHeight="1">
      <c r="A12" s="18" t="s">
        <v>14</v>
      </c>
      <c r="B12" s="18"/>
      <c r="C12" s="18"/>
      <c r="D12" s="20">
        <v>1</v>
      </c>
      <c r="E12" s="19" t="s">
        <v>9</v>
      </c>
      <c r="F12" s="25" t="s">
        <v>26</v>
      </c>
      <c r="G12" s="22"/>
      <c r="H12" s="18" t="s">
        <v>10</v>
      </c>
      <c r="I12" s="18"/>
    </row>
    <row r="13" spans="1:12" ht="12.75">
      <c r="A13" s="15"/>
      <c r="B13" s="15"/>
      <c r="C13" s="15" t="s">
        <v>0</v>
      </c>
      <c r="D13" s="15" t="s">
        <v>0</v>
      </c>
      <c r="E13" s="15" t="s">
        <v>0</v>
      </c>
      <c r="F13" s="15" t="s">
        <v>0</v>
      </c>
      <c r="G13" s="15" t="s">
        <v>0</v>
      </c>
      <c r="H13" s="15" t="s">
        <v>0</v>
      </c>
      <c r="I13" s="15"/>
      <c r="L13" s="17"/>
    </row>
    <row r="14" spans="1:11" ht="12.75">
      <c r="A14" s="19" t="s">
        <v>1</v>
      </c>
      <c r="B14" s="19" t="s">
        <v>81</v>
      </c>
      <c r="C14" s="26">
        <v>50</v>
      </c>
      <c r="D14" s="27" t="s">
        <v>54</v>
      </c>
      <c r="E14" s="15" t="s">
        <v>0</v>
      </c>
      <c r="F14" s="15" t="s">
        <v>0</v>
      </c>
      <c r="G14" s="15" t="s">
        <v>0</v>
      </c>
      <c r="H14" s="15" t="s">
        <v>0</v>
      </c>
      <c r="I14" s="15"/>
      <c r="K14" t="s">
        <v>73</v>
      </c>
    </row>
    <row r="15" spans="1:11" ht="12.75">
      <c r="A15" s="15" t="s">
        <v>0</v>
      </c>
      <c r="B15" s="19" t="s">
        <v>21</v>
      </c>
      <c r="C15" s="26">
        <v>10</v>
      </c>
      <c r="D15" s="27" t="s">
        <v>66</v>
      </c>
      <c r="E15" s="15" t="s">
        <v>0</v>
      </c>
      <c r="F15" s="15"/>
      <c r="G15" s="15" t="s">
        <v>0</v>
      </c>
      <c r="H15" s="15" t="s">
        <v>0</v>
      </c>
      <c r="I15" s="15"/>
      <c r="K15" t="s">
        <v>74</v>
      </c>
    </row>
    <row r="16" spans="1:11" ht="12.75">
      <c r="A16" s="15" t="s">
        <v>0</v>
      </c>
      <c r="B16" s="19" t="s">
        <v>22</v>
      </c>
      <c r="C16" s="26">
        <v>100</v>
      </c>
      <c r="D16" s="27" t="s">
        <v>5</v>
      </c>
      <c r="E16" s="15" t="s">
        <v>0</v>
      </c>
      <c r="F16" s="15" t="s">
        <v>0</v>
      </c>
      <c r="G16" s="15" t="s">
        <v>0</v>
      </c>
      <c r="H16" s="15" t="s">
        <v>0</v>
      </c>
      <c r="I16" s="15"/>
      <c r="K16" t="s">
        <v>75</v>
      </c>
    </row>
    <row r="17" spans="1:11" ht="12.75">
      <c r="A17" s="15" t="s">
        <v>0</v>
      </c>
      <c r="B17" s="15" t="s">
        <v>0</v>
      </c>
      <c r="C17" s="37" t="s">
        <v>0</v>
      </c>
      <c r="D17" s="15" t="s">
        <v>0</v>
      </c>
      <c r="E17" s="15" t="s">
        <v>0</v>
      </c>
      <c r="F17" s="15" t="s">
        <v>0</v>
      </c>
      <c r="G17" s="15"/>
      <c r="H17" s="15" t="s">
        <v>0</v>
      </c>
      <c r="I17" s="15"/>
      <c r="K17" t="s">
        <v>76</v>
      </c>
    </row>
    <row r="18" spans="1:11" ht="12.75">
      <c r="A18" s="19" t="s">
        <v>2</v>
      </c>
      <c r="B18" s="19" t="s">
        <v>23</v>
      </c>
      <c r="C18" s="26">
        <v>1</v>
      </c>
      <c r="D18" s="15" t="s">
        <v>5</v>
      </c>
      <c r="E18" s="15" t="s">
        <v>0</v>
      </c>
      <c r="F18" s="15" t="s">
        <v>0</v>
      </c>
      <c r="G18" s="15" t="s">
        <v>0</v>
      </c>
      <c r="H18" s="15" t="s">
        <v>0</v>
      </c>
      <c r="I18" s="15"/>
      <c r="K18" t="s">
        <v>77</v>
      </c>
    </row>
    <row r="19" spans="1:12" ht="15" customHeight="1">
      <c r="A19" s="15" t="s">
        <v>0</v>
      </c>
      <c r="B19" s="19" t="s">
        <v>3</v>
      </c>
      <c r="C19" s="26">
        <v>10</v>
      </c>
      <c r="D19" s="15" t="s">
        <v>5</v>
      </c>
      <c r="E19" s="15" t="s">
        <v>0</v>
      </c>
      <c r="F19" s="15" t="s">
        <v>0</v>
      </c>
      <c r="G19" s="15" t="s">
        <v>0</v>
      </c>
      <c r="H19" s="15" t="s">
        <v>0</v>
      </c>
      <c r="I19" s="15"/>
      <c r="K19" t="s">
        <v>78</v>
      </c>
      <c r="L19" s="14"/>
    </row>
    <row r="20" spans="1:11" ht="15" customHeight="1">
      <c r="A20" s="15" t="s">
        <v>0</v>
      </c>
      <c r="B20" s="19" t="s">
        <v>31</v>
      </c>
      <c r="C20" s="26">
        <v>6</v>
      </c>
      <c r="D20" s="19" t="s">
        <v>24</v>
      </c>
      <c r="E20" s="23" t="s">
        <v>18</v>
      </c>
      <c r="F20" s="15" t="s">
        <v>0</v>
      </c>
      <c r="G20" s="15" t="s">
        <v>0</v>
      </c>
      <c r="H20" s="15" t="s">
        <v>0</v>
      </c>
      <c r="I20" s="15" t="s">
        <v>0</v>
      </c>
      <c r="K20" t="s">
        <v>79</v>
      </c>
    </row>
    <row r="21" spans="1:11" ht="15" customHeight="1">
      <c r="A21" s="15"/>
      <c r="B21" s="19" t="s">
        <v>28</v>
      </c>
      <c r="C21" s="26">
        <v>1</v>
      </c>
      <c r="D21" s="15" t="s">
        <v>5</v>
      </c>
      <c r="E21" s="28"/>
      <c r="F21" s="15"/>
      <c r="G21" s="15"/>
      <c r="H21" s="15"/>
      <c r="I21" s="15"/>
      <c r="K21" t="s">
        <v>80</v>
      </c>
    </row>
    <row r="22" spans="1:9" ht="12.75">
      <c r="A22" s="15" t="s">
        <v>0</v>
      </c>
      <c r="B22" s="19"/>
      <c r="C22" s="15"/>
      <c r="D22" s="15"/>
      <c r="E22" s="15"/>
      <c r="F22" s="15" t="s">
        <v>0</v>
      </c>
      <c r="G22" s="15" t="s">
        <v>0</v>
      </c>
      <c r="H22" s="15" t="s">
        <v>0</v>
      </c>
      <c r="I22" s="15" t="s">
        <v>0</v>
      </c>
    </row>
    <row r="23" spans="1:8" ht="18.75">
      <c r="A23" s="42" t="s">
        <v>63</v>
      </c>
      <c r="B23" s="42"/>
      <c r="C23" s="42"/>
      <c r="D23" s="42"/>
      <c r="E23" s="42"/>
      <c r="F23" s="15" t="s">
        <v>0</v>
      </c>
      <c r="G23" s="29">
        <f>0.047*(C20*(C15/100))^0.14715</f>
        <v>0.04359661942272593</v>
      </c>
      <c r="H23" s="15" t="s">
        <v>0</v>
      </c>
    </row>
    <row r="24" spans="1:8" ht="12.75">
      <c r="A24" s="15" t="s">
        <v>0</v>
      </c>
      <c r="B24" s="15" t="s">
        <v>0</v>
      </c>
      <c r="C24" s="15"/>
      <c r="D24" s="15" t="s">
        <v>0</v>
      </c>
      <c r="E24" s="15" t="s">
        <v>0</v>
      </c>
      <c r="F24" s="15" t="s">
        <v>0</v>
      </c>
      <c r="G24" s="9" t="s">
        <v>0</v>
      </c>
      <c r="H24" s="15" t="s">
        <v>0</v>
      </c>
    </row>
    <row r="25" spans="1:8" ht="16.5">
      <c r="A25" s="15" t="s">
        <v>60</v>
      </c>
      <c r="B25" s="15"/>
      <c r="C25" s="15"/>
      <c r="D25" s="15"/>
      <c r="E25" s="15"/>
      <c r="F25" s="15"/>
      <c r="G25" s="30">
        <f>2/3*$C$18*$C$19</f>
        <v>6.666666666666666</v>
      </c>
      <c r="H25" s="15" t="s">
        <v>57</v>
      </c>
    </row>
    <row r="26" spans="1:8" ht="12.75">
      <c r="A26" s="15" t="s">
        <v>0</v>
      </c>
      <c r="B26" s="15" t="s">
        <v>0</v>
      </c>
      <c r="C26" s="15" t="s">
        <v>0</v>
      </c>
      <c r="D26" s="15" t="s">
        <v>0</v>
      </c>
      <c r="E26" s="15" t="s">
        <v>0</v>
      </c>
      <c r="F26" s="15" t="s">
        <v>0</v>
      </c>
      <c r="G26" s="9" t="s">
        <v>0</v>
      </c>
      <c r="H26" s="15" t="s">
        <v>0</v>
      </c>
    </row>
    <row r="27" spans="1:8" ht="16.5">
      <c r="A27" s="42" t="s">
        <v>67</v>
      </c>
      <c r="B27" s="42"/>
      <c r="C27" s="42"/>
      <c r="D27" s="42"/>
      <c r="E27" s="42"/>
      <c r="F27" s="42"/>
      <c r="G27" s="30">
        <f>$C$19+8*$C$18^2/(3*$C$19)</f>
        <v>10.266666666666667</v>
      </c>
      <c r="H27" s="15" t="s">
        <v>5</v>
      </c>
    </row>
    <row r="28" spans="1:8" ht="12.75">
      <c r="A28" s="15" t="s">
        <v>0</v>
      </c>
      <c r="B28" s="15"/>
      <c r="C28" s="15"/>
      <c r="D28" s="15"/>
      <c r="E28" s="15"/>
      <c r="F28" s="15"/>
      <c r="G28" s="9"/>
      <c r="H28" s="15"/>
    </row>
    <row r="29" spans="1:8" ht="12.75">
      <c r="A29" s="15" t="s">
        <v>61</v>
      </c>
      <c r="B29" s="15"/>
      <c r="C29" s="15"/>
      <c r="D29" s="15"/>
      <c r="E29" s="15"/>
      <c r="F29" s="15"/>
      <c r="G29" s="31">
        <f>G25/G27</f>
        <v>0.6493506493506492</v>
      </c>
      <c r="H29" s="15"/>
    </row>
    <row r="30" spans="1:8" ht="12.75">
      <c r="A30" s="15" t="s">
        <v>0</v>
      </c>
      <c r="B30" s="15"/>
      <c r="C30" s="15"/>
      <c r="D30" s="15"/>
      <c r="E30" s="15"/>
      <c r="F30" s="15"/>
      <c r="G30" s="15"/>
      <c r="H30" s="15"/>
    </row>
    <row r="31" spans="1:8" ht="16.5">
      <c r="A31" s="15" t="s">
        <v>68</v>
      </c>
      <c r="B31" s="15"/>
      <c r="C31" s="15"/>
      <c r="D31" s="15"/>
      <c r="E31" s="15"/>
      <c r="F31" s="15"/>
      <c r="G31" s="32">
        <f>(1.486/G23)*($G$29)^(2/3)*($C$15/100)^0.5</f>
        <v>8.082620371197786</v>
      </c>
      <c r="H31" s="35" t="s">
        <v>29</v>
      </c>
    </row>
    <row r="32" spans="1:9" ht="12.75">
      <c r="A32" s="15"/>
      <c r="B32" s="15"/>
      <c r="C32" s="15"/>
      <c r="D32" s="15"/>
      <c r="E32" s="15"/>
      <c r="F32" s="15"/>
      <c r="G32" s="9"/>
      <c r="H32" s="15"/>
      <c r="I32" s="15"/>
    </row>
    <row r="33" spans="1:9" ht="12.75">
      <c r="A33" s="15" t="s">
        <v>62</v>
      </c>
      <c r="B33" s="15"/>
      <c r="C33" s="15"/>
      <c r="D33" s="15"/>
      <c r="E33" s="15"/>
      <c r="F33" s="16">
        <f>G25*G31</f>
        <v>53.88413580798523</v>
      </c>
      <c r="G33" s="33" t="s">
        <v>55</v>
      </c>
      <c r="H33" s="33">
        <f>C14</f>
        <v>50</v>
      </c>
      <c r="I33" s="35" t="s">
        <v>54</v>
      </c>
    </row>
    <row r="34" spans="1:9" ht="12.75">
      <c r="A34" s="15"/>
      <c r="B34" s="15"/>
      <c r="C34" s="15"/>
      <c r="D34" s="15"/>
      <c r="E34" s="15"/>
      <c r="F34" s="18"/>
      <c r="G34" s="18" t="s">
        <v>0</v>
      </c>
      <c r="H34" s="18"/>
      <c r="I34" s="15"/>
    </row>
    <row r="35" spans="1:9" ht="12.75">
      <c r="A35" s="15"/>
      <c r="B35" s="15"/>
      <c r="C35" s="15"/>
      <c r="D35" s="15"/>
      <c r="E35" s="15"/>
      <c r="F35" s="15"/>
      <c r="G35" s="15"/>
      <c r="H35" s="15"/>
      <c r="I35" s="15"/>
    </row>
    <row r="36" spans="1:9" ht="12.75">
      <c r="A36" t="s">
        <v>70</v>
      </c>
      <c r="G36" s="15"/>
      <c r="H36" s="15"/>
      <c r="I36" s="15"/>
    </row>
    <row r="37" spans="1:9" ht="12.75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18.75">
      <c r="A38" t="s">
        <v>83</v>
      </c>
      <c r="G38" s="38">
        <f>2.032*2.718281828^(0.1883*G31)</f>
        <v>9.308965288864798</v>
      </c>
      <c r="H38" s="39" t="s">
        <v>71</v>
      </c>
      <c r="I38" s="15"/>
    </row>
    <row r="39" spans="7:9" ht="12.75">
      <c r="G39" s="1"/>
      <c r="I39" s="28"/>
    </row>
    <row r="40" spans="1:9" ht="18.75">
      <c r="A40" t="s">
        <v>85</v>
      </c>
      <c r="G40" s="38">
        <f>165*4/3*3.1415927*(10/9*G38/24)^3</f>
        <v>55.32425051920473</v>
      </c>
      <c r="H40" t="s">
        <v>72</v>
      </c>
      <c r="I40" s="28"/>
    </row>
    <row r="41" spans="7:9" ht="12.75">
      <c r="G41" s="1"/>
      <c r="I41" s="28"/>
    </row>
    <row r="42" spans="1:9" ht="18.75">
      <c r="A42" t="s">
        <v>84</v>
      </c>
      <c r="G42" s="40">
        <f>9/10*(2*G40*3/(3.1415927*4*165))^(1/3)*24</f>
        <v>11.728561320181468</v>
      </c>
      <c r="H42" s="41" t="s">
        <v>58</v>
      </c>
      <c r="I42" s="28"/>
    </row>
    <row r="43" spans="1:9" ht="12.75">
      <c r="A43" s="15"/>
      <c r="B43" s="15"/>
      <c r="C43" s="15"/>
      <c r="D43" s="15"/>
      <c r="E43" s="15"/>
      <c r="F43" s="15"/>
      <c r="G43" s="9"/>
      <c r="H43" s="15"/>
      <c r="I43" s="15"/>
    </row>
    <row r="44" spans="1:9" ht="12.75">
      <c r="A44" s="15"/>
      <c r="B44" s="15"/>
      <c r="C44" s="15"/>
      <c r="D44" s="15"/>
      <c r="E44" s="15"/>
      <c r="F44" s="15"/>
      <c r="G44" s="15"/>
      <c r="H44" s="15"/>
      <c r="I44" s="15"/>
    </row>
    <row r="45" spans="1:9" ht="12.75">
      <c r="A45" s="15" t="s">
        <v>32</v>
      </c>
      <c r="B45" s="15"/>
      <c r="C45" s="15"/>
      <c r="D45" s="48" t="s">
        <v>28</v>
      </c>
      <c r="E45" s="48"/>
      <c r="F45" s="9">
        <f>C21</f>
        <v>1</v>
      </c>
      <c r="G45" s="15" t="s">
        <v>5</v>
      </c>
      <c r="H45" s="15"/>
      <c r="I45" s="15"/>
    </row>
    <row r="46" spans="1:9" ht="12.75">
      <c r="A46" s="15"/>
      <c r="B46" s="15"/>
      <c r="C46" s="15"/>
      <c r="D46" s="15"/>
      <c r="E46" s="15"/>
      <c r="F46" s="15"/>
      <c r="G46" s="15"/>
      <c r="H46" s="15"/>
      <c r="I46" s="15"/>
    </row>
    <row r="47" spans="1:9" ht="12.75">
      <c r="A47" s="15" t="s">
        <v>64</v>
      </c>
      <c r="B47" s="15"/>
      <c r="C47" s="15"/>
      <c r="D47" s="15"/>
      <c r="E47" s="15"/>
      <c r="F47" s="15"/>
      <c r="G47" s="34">
        <f>C21*G27*C16</f>
        <v>1026.6666666666667</v>
      </c>
      <c r="H47" s="15" t="s">
        <v>7</v>
      </c>
      <c r="I47" s="15"/>
    </row>
    <row r="48" spans="1:9" ht="12.75">
      <c r="A48" s="15"/>
      <c r="B48" s="15"/>
      <c r="C48" s="15"/>
      <c r="D48" s="15"/>
      <c r="E48" s="15"/>
      <c r="F48" s="15"/>
      <c r="G48" s="9"/>
      <c r="H48" s="15"/>
      <c r="I48" s="15"/>
    </row>
    <row r="49" spans="1:9" ht="12.75">
      <c r="A49" s="15" t="s">
        <v>82</v>
      </c>
      <c r="B49" s="15"/>
      <c r="C49" s="15"/>
      <c r="D49" s="15"/>
      <c r="E49" s="15"/>
      <c r="F49" s="15"/>
      <c r="G49" s="9"/>
      <c r="H49" s="34">
        <f>G47*1.6/27</f>
        <v>60.83950617283952</v>
      </c>
      <c r="I49" s="15" t="s">
        <v>8</v>
      </c>
    </row>
    <row r="50" spans="1:9" ht="12.75">
      <c r="A50" s="15"/>
      <c r="B50" s="15"/>
      <c r="C50" s="15"/>
      <c r="D50" s="15"/>
      <c r="E50" s="15"/>
      <c r="F50" s="15"/>
      <c r="G50" s="9"/>
      <c r="H50" s="42" t="s">
        <v>6</v>
      </c>
      <c r="I50" s="42"/>
    </row>
    <row r="51" spans="1:9" ht="12.75">
      <c r="A51" s="15"/>
      <c r="B51" s="15"/>
      <c r="C51" s="15"/>
      <c r="D51" s="15"/>
      <c r="E51" s="15"/>
      <c r="F51" s="15"/>
      <c r="G51" s="9"/>
      <c r="H51" s="15"/>
      <c r="I51" s="15"/>
    </row>
    <row r="52" spans="1:9" ht="12.75">
      <c r="A52" s="15" t="s">
        <v>65</v>
      </c>
      <c r="B52" s="15"/>
      <c r="C52" s="15"/>
      <c r="D52" s="15"/>
      <c r="E52" s="15"/>
      <c r="F52" s="15"/>
      <c r="G52" s="34">
        <f>0.5*G27*C16</f>
        <v>513.3333333333334</v>
      </c>
      <c r="H52" s="15" t="s">
        <v>7</v>
      </c>
      <c r="I52" s="15"/>
    </row>
    <row r="53" spans="1:9" ht="12.75">
      <c r="A53" s="15"/>
      <c r="B53" s="15"/>
      <c r="C53" s="15"/>
      <c r="D53" s="15"/>
      <c r="E53" s="15"/>
      <c r="F53" s="15"/>
      <c r="G53" s="15"/>
      <c r="H53" s="15"/>
      <c r="I53" s="15"/>
    </row>
    <row r="54" spans="1:9" ht="12.75">
      <c r="A54" s="15" t="s">
        <v>69</v>
      </c>
      <c r="B54" s="15"/>
      <c r="C54" s="15"/>
      <c r="D54" s="15"/>
      <c r="E54" s="15"/>
      <c r="F54" s="15"/>
      <c r="G54" s="15"/>
      <c r="H54" s="34">
        <f>G52*1.7/27</f>
        <v>32.32098765432099</v>
      </c>
      <c r="I54" s="15" t="s">
        <v>8</v>
      </c>
    </row>
    <row r="55" spans="1:9" ht="12.75">
      <c r="A55" s="15"/>
      <c r="B55" s="15"/>
      <c r="C55" s="15"/>
      <c r="D55" s="15"/>
      <c r="E55" s="15"/>
      <c r="F55" s="15"/>
      <c r="G55" s="15"/>
      <c r="H55" s="42" t="s">
        <v>6</v>
      </c>
      <c r="I55" s="42"/>
    </row>
    <row r="56" spans="1:9" ht="12.75">
      <c r="A56" s="15"/>
      <c r="B56" s="49" t="s">
        <v>59</v>
      </c>
      <c r="C56" s="49"/>
      <c r="D56" s="49"/>
      <c r="E56" s="49"/>
      <c r="F56" s="15"/>
      <c r="G56" s="15"/>
      <c r="H56" s="15"/>
      <c r="I56" s="15"/>
    </row>
    <row r="57" spans="1:9" ht="12.75">
      <c r="A57" s="18"/>
      <c r="B57" s="49"/>
      <c r="C57" s="49"/>
      <c r="D57" s="49"/>
      <c r="E57" s="49"/>
      <c r="F57" s="15"/>
      <c r="G57" s="19" t="s">
        <v>4</v>
      </c>
      <c r="H57" s="34">
        <f>H54+H49</f>
        <v>93.16049382716051</v>
      </c>
      <c r="I57" s="15" t="s">
        <v>8</v>
      </c>
    </row>
    <row r="58" spans="1:9" ht="12.75">
      <c r="A58" s="15"/>
      <c r="B58" s="49"/>
      <c r="C58" s="49"/>
      <c r="D58" s="49"/>
      <c r="E58" s="49"/>
      <c r="F58" s="15"/>
      <c r="G58" s="15"/>
      <c r="H58" s="42" t="s">
        <v>6</v>
      </c>
      <c r="I58" s="42"/>
    </row>
    <row r="59" spans="1:9" ht="12.75">
      <c r="A59" s="15"/>
      <c r="B59" s="15"/>
      <c r="C59" s="15"/>
      <c r="D59" s="15"/>
      <c r="E59" s="15"/>
      <c r="F59" s="15"/>
      <c r="G59" s="15"/>
      <c r="H59" s="15"/>
      <c r="I59" s="15"/>
    </row>
  </sheetData>
  <sheetProtection sheet="1" objects="1" scenarios="1" selectLockedCells="1"/>
  <mergeCells count="11">
    <mergeCell ref="H58:I58"/>
    <mergeCell ref="A27:F27"/>
    <mergeCell ref="H50:I50"/>
    <mergeCell ref="H55:I55"/>
    <mergeCell ref="D45:E45"/>
    <mergeCell ref="B56:E58"/>
    <mergeCell ref="A23:E23"/>
    <mergeCell ref="K4:N4"/>
    <mergeCell ref="A8:I8"/>
    <mergeCell ref="A10:C10"/>
    <mergeCell ref="F11:G11"/>
  </mergeCells>
  <printOptions/>
  <pageMargins left="1" right="1" top="1" bottom="1" header="0.5" footer="0.5"/>
  <pageSetup fitToHeight="1" fitToWidth="1" horizontalDpi="300" verticalDpi="300" orientation="portrait" scale="9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Gary Miller</cp:lastModifiedBy>
  <cp:lastPrinted>2008-02-08T16:02:41Z</cp:lastPrinted>
  <dcterms:created xsi:type="dcterms:W3CDTF">2000-02-03T20:26:24Z</dcterms:created>
  <dcterms:modified xsi:type="dcterms:W3CDTF">2008-02-08T16:03:14Z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