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activeTab="0"/>
  </bookViews>
  <sheets>
    <sheet name="chromosome1A" sheetId="1" r:id="rId1"/>
    <sheet name="chromosome1B" sheetId="2" r:id="rId2"/>
    <sheet name="chromosome1D" sheetId="3" r:id="rId3"/>
  </sheets>
  <definedNames/>
  <calcPr fullCalcOnLoad="1"/>
</workbook>
</file>

<file path=xl/sharedStrings.xml><?xml version="1.0" encoding="utf-8"?>
<sst xmlns="http://schemas.openxmlformats.org/spreadsheetml/2006/main" count="778" uniqueCount="655">
  <si>
    <t>Position/top</t>
  </si>
  <si>
    <t>CtCS map</t>
  </si>
  <si>
    <t>Deletion bin</t>
  </si>
  <si>
    <t>Xfba165-1A</t>
  </si>
  <si>
    <t>XksuD14-1A.1</t>
  </si>
  <si>
    <t>Xhor-1A.1</t>
  </si>
  <si>
    <t>XksuD14-1A.2</t>
  </si>
  <si>
    <t>Xcdo426-1A</t>
  </si>
  <si>
    <t>Xfbb319-1A</t>
  </si>
  <si>
    <t>Xfba254-1A</t>
  </si>
  <si>
    <t>Xfbb234-1A</t>
  </si>
  <si>
    <t>Xfbb160-1A</t>
  </si>
  <si>
    <t>Xfba285-1A</t>
  </si>
  <si>
    <t>Xfba286-1A</t>
  </si>
  <si>
    <t>Xabc156-1A</t>
  </si>
  <si>
    <t>Xhor-1A.2</t>
  </si>
  <si>
    <t>XksuE18-1A</t>
  </si>
  <si>
    <t>Xbcd98-1A</t>
  </si>
  <si>
    <t>Xfba26-1A</t>
  </si>
  <si>
    <t>XksuG9-1A</t>
  </si>
  <si>
    <t>XksuB5-1A</t>
  </si>
  <si>
    <t>Xmwg67-1A</t>
  </si>
  <si>
    <t>Xfbb274-1A</t>
  </si>
  <si>
    <t>Xfba118-1A</t>
  </si>
  <si>
    <t>Xfba298-1A</t>
  </si>
  <si>
    <t>Xfbb171-1A</t>
  </si>
  <si>
    <t>Xfbb107-1A</t>
  </si>
  <si>
    <t>Xcdo580-1A</t>
  </si>
  <si>
    <t>Xrz244-1A</t>
  </si>
  <si>
    <t>Xfba311-1A</t>
  </si>
  <si>
    <t>Xfbb190-1A</t>
  </si>
  <si>
    <t>Xfbb255-1A</t>
  </si>
  <si>
    <t>Xcnl5-1A</t>
  </si>
  <si>
    <t>Xbcd386-1A</t>
  </si>
  <si>
    <t>Xabg452-1A</t>
  </si>
  <si>
    <t>Xcdo92-1A</t>
  </si>
  <si>
    <t>Xcdo98-1A</t>
  </si>
  <si>
    <t>Xfbb142-1A</t>
  </si>
  <si>
    <t>Xwg605-1A</t>
  </si>
  <si>
    <t>Xbcd1072-1A</t>
  </si>
  <si>
    <t>Xfbb278-1A</t>
  </si>
  <si>
    <t>Xabc155-1A</t>
  </si>
  <si>
    <t>Xabg373-1A</t>
  </si>
  <si>
    <t>Xbcd1407-1A</t>
  </si>
  <si>
    <t>Xcdo473-1A</t>
  </si>
  <si>
    <t>Xgwm135-1A</t>
  </si>
  <si>
    <t>Xcdo312-1A</t>
  </si>
  <si>
    <t>Xmwg55-1A</t>
  </si>
  <si>
    <t>Xmta17-1A (Glu A1)</t>
  </si>
  <si>
    <t>Xfbb90-1A</t>
  </si>
  <si>
    <t>Xmwg733-1A</t>
  </si>
  <si>
    <t>Xbcd1930-1A</t>
  </si>
  <si>
    <t>Xbcd265-1A</t>
  </si>
  <si>
    <t>Xbcd808-1A</t>
  </si>
  <si>
    <t>Xbcd1889-1A</t>
  </si>
  <si>
    <t>Xfbb3-1A</t>
  </si>
  <si>
    <t>XksuE3-1A</t>
  </si>
  <si>
    <t>Xcdo89-1A</t>
  </si>
  <si>
    <t>Xbcd2015-1A</t>
  </si>
  <si>
    <t>Xmwg60-1A</t>
  </si>
  <si>
    <t>Xmwg706-1A</t>
  </si>
  <si>
    <t>Xmwg676-1A</t>
  </si>
  <si>
    <t>XksuH9-1A</t>
  </si>
  <si>
    <t>XksuH14-1A</t>
  </si>
  <si>
    <t>Xmwg661-1A</t>
  </si>
  <si>
    <t>Xfba279-1A</t>
  </si>
  <si>
    <t>Xcdo1160-1A</t>
  </si>
  <si>
    <t>Xmwg632-1A</t>
  </si>
  <si>
    <t>Xmwg912-1A</t>
  </si>
  <si>
    <t>XksuE11-1A.1</t>
  </si>
  <si>
    <t>Xfba268-1A</t>
  </si>
  <si>
    <t>Xcdo393-1A</t>
  </si>
  <si>
    <t>Xfba266-1A</t>
  </si>
  <si>
    <t>XksuE11-1A.2</t>
  </si>
  <si>
    <t>Xwg241-1A</t>
  </si>
  <si>
    <t>Position/anchor</t>
  </si>
  <si>
    <t>1AS1-0.47-0.86</t>
  </si>
  <si>
    <t>1AS3-0.86-1.00</t>
  </si>
  <si>
    <t>C-1AS1-0.47</t>
  </si>
  <si>
    <t>C-1AL1-0.17</t>
  </si>
  <si>
    <t>1AL1-0.17-0.61</t>
  </si>
  <si>
    <t>1AL3-0.61-1.00</t>
  </si>
  <si>
    <t>Chrom. arms</t>
  </si>
  <si>
    <t>1AS</t>
  </si>
  <si>
    <t>Centromere</t>
  </si>
  <si>
    <t>1AL</t>
  </si>
  <si>
    <t>Xfbb196-1A</t>
  </si>
  <si>
    <t>Xgpw7062-1A</t>
  </si>
  <si>
    <t>XPm3g-1A</t>
  </si>
  <si>
    <t>XGliA5-1A</t>
  </si>
  <si>
    <t>XGliA1-1A</t>
  </si>
  <si>
    <t>Xcfa2153-1A</t>
  </si>
  <si>
    <t>Xfba393-1A</t>
  </si>
  <si>
    <t>Xcfd15-1A</t>
  </si>
  <si>
    <t>Xcfa2158-1A</t>
  </si>
  <si>
    <t>Xgpw2005-1A</t>
  </si>
  <si>
    <t>Xpsp3151-1A</t>
  </si>
  <si>
    <t>XksuE19-1A</t>
  </si>
  <si>
    <t>Xfba299-1A</t>
  </si>
  <si>
    <t>Xgpw1134-1A</t>
  </si>
  <si>
    <t>Xcfa2135-1A</t>
  </si>
  <si>
    <t>Xbcd22-1A</t>
  </si>
  <si>
    <t>XE39M55e-1A</t>
  </si>
  <si>
    <t>Xgpw2115-1A</t>
  </si>
  <si>
    <t>Xbcd738-1A</t>
  </si>
  <si>
    <t>Xmta17-1A</t>
  </si>
  <si>
    <t>XGluA1-1A</t>
  </si>
  <si>
    <t>Xcdo1188-1A</t>
  </si>
  <si>
    <t>Xfba316-1A</t>
  </si>
  <si>
    <t>Xcfa2129-1A</t>
  </si>
  <si>
    <t>Xfba92-1A</t>
  </si>
  <si>
    <t>XksuG34-1A</t>
  </si>
  <si>
    <t>XE39M55f-1A</t>
  </si>
  <si>
    <t>Xcfa2056-1A</t>
  </si>
  <si>
    <t>Xfba234-1A</t>
  </si>
  <si>
    <t>Xfba294-1A</t>
  </si>
  <si>
    <t>Xcfa2219-1A</t>
  </si>
  <si>
    <t>Xfba266-1A.1</t>
  </si>
  <si>
    <t>Xfba266-1A.2</t>
  </si>
  <si>
    <t>Xfba65-1B</t>
  </si>
  <si>
    <t>Xfba40-1B</t>
  </si>
  <si>
    <t>XksuD14-1B</t>
  </si>
  <si>
    <t>Xhor-1B.1</t>
  </si>
  <si>
    <t>Xmta14-1B (Gli B1)</t>
  </si>
  <si>
    <t>Xpsp3000-1B (Gli B1)</t>
  </si>
  <si>
    <t>Xfbb196-1B</t>
  </si>
  <si>
    <t>Xfba329-1B</t>
  </si>
  <si>
    <t>Xwhs179-1B</t>
  </si>
  <si>
    <t>Xmwg938-1B</t>
  </si>
  <si>
    <t>Xmwg68-1B</t>
  </si>
  <si>
    <t>XksuF43-1B.1</t>
  </si>
  <si>
    <t>Xhor-1B.2</t>
  </si>
  <si>
    <t>Xabc156-1B</t>
  </si>
  <si>
    <t>Xcdo388-1B</t>
  </si>
  <si>
    <t>Xmta16-1B (Glu B2)</t>
  </si>
  <si>
    <t>Xfbb319-1B</t>
  </si>
  <si>
    <t>Xmwg837-1B</t>
  </si>
  <si>
    <t>Xfbb234-1B</t>
  </si>
  <si>
    <t>Xfbb237-1B</t>
  </si>
  <si>
    <t>Xmwg60-1B</t>
  </si>
  <si>
    <t>Xfba199-1B</t>
  </si>
  <si>
    <t>XksuF43-1B.2</t>
  </si>
  <si>
    <t>XksuE18-1B</t>
  </si>
  <si>
    <t>XksuE19-1B</t>
  </si>
  <si>
    <t>Xfbb67-1B</t>
  </si>
  <si>
    <t>Xpsr688-1B</t>
  </si>
  <si>
    <t>Xbcd1124-1B</t>
  </si>
  <si>
    <t>Xfbb35-1B</t>
  </si>
  <si>
    <t>Xgwm11-1B</t>
  </si>
  <si>
    <t>Xgwm18-1B</t>
  </si>
  <si>
    <t>Xfba28-1B</t>
  </si>
  <si>
    <t>Xcdo127-1B</t>
  </si>
  <si>
    <t>Xfba171-1B</t>
  </si>
  <si>
    <t>Xfbb283-1B</t>
  </si>
  <si>
    <t>Xcdo1340-1B</t>
  </si>
  <si>
    <t>Xbcd1796-1B</t>
  </si>
  <si>
    <t>Xbcd386-1B</t>
  </si>
  <si>
    <t>Xbcd762-1B</t>
  </si>
  <si>
    <t>Xfbb121-1B</t>
  </si>
  <si>
    <t>Xfbb251-1B</t>
  </si>
  <si>
    <t>Xbcd200-1B</t>
  </si>
  <si>
    <t>Xcdo618-1B</t>
  </si>
  <si>
    <t>Xmwg758-1B</t>
  </si>
  <si>
    <t>Xwg605-1B</t>
  </si>
  <si>
    <t>Xwg811-1B</t>
  </si>
  <si>
    <t>Xbcd338-1B</t>
  </si>
  <si>
    <t>Xbcd1449-1B</t>
  </si>
  <si>
    <t>Xcdo1173-1B</t>
  </si>
  <si>
    <t>Xcdo98-1B</t>
  </si>
  <si>
    <t>Xabg373-1B</t>
  </si>
  <si>
    <t>Xfba319-1B</t>
  </si>
  <si>
    <t>Xmwg645-1B</t>
  </si>
  <si>
    <t>Xcdo92-1B</t>
  </si>
  <si>
    <t>XksuI27-1B</t>
  </si>
  <si>
    <t>Xabc155-1B</t>
  </si>
  <si>
    <t>Xbcd12-1B</t>
  </si>
  <si>
    <t>Xrz166-1B</t>
  </si>
  <si>
    <t>Xcdo278-1B</t>
  </si>
  <si>
    <t>Xbcd340-1B</t>
  </si>
  <si>
    <t>Xcdo1473-1B</t>
  </si>
  <si>
    <t>Xglk136-1B</t>
  </si>
  <si>
    <t>Xfbb180-1B</t>
  </si>
  <si>
    <t>Xcdo637-1B</t>
  </si>
  <si>
    <t>Xfbb329-1B</t>
  </si>
  <si>
    <t>Xfba245-1B</t>
  </si>
  <si>
    <t>Xmta17-1B (Glu B1)</t>
  </si>
  <si>
    <t>Xfbb90-1B</t>
  </si>
  <si>
    <t>Xfbb255-1B</t>
  </si>
  <si>
    <t>Xmwg733-1B</t>
  </si>
  <si>
    <t>Xbcd442-1B</t>
  </si>
  <si>
    <t>Xmwg676-1B</t>
  </si>
  <si>
    <t>Xcdo1196-1B</t>
  </si>
  <si>
    <t>Xbcd441-1B</t>
  </si>
  <si>
    <t>Xbcd304-1B</t>
  </si>
  <si>
    <t>XksuG34-1B</t>
  </si>
  <si>
    <t>Xbcd21-1B</t>
  </si>
  <si>
    <t>Xglk259-1B</t>
  </si>
  <si>
    <t>XksuE11-1B.1</t>
  </si>
  <si>
    <t>Xmwg984-1B</t>
  </si>
  <si>
    <t>Xmwg69-1B</t>
  </si>
  <si>
    <t>Xfbb275-1B</t>
  </si>
  <si>
    <t>Xfbb260-1B</t>
  </si>
  <si>
    <t>Xfba134-1B</t>
  </si>
  <si>
    <t>Xfba294-1B</t>
  </si>
  <si>
    <t>Xbcd508-1B</t>
  </si>
  <si>
    <t>Xbcd1562-1B</t>
  </si>
  <si>
    <t>Xbcd1514-1B</t>
  </si>
  <si>
    <t>Xbcd1261-1B</t>
  </si>
  <si>
    <t>Xcdo1189-1B</t>
  </si>
  <si>
    <t>Xcdo346-1B</t>
  </si>
  <si>
    <t>Xfba34-1B</t>
  </si>
  <si>
    <t>Xfba266-1B.1</t>
  </si>
  <si>
    <t>Xmwg912-1B</t>
  </si>
  <si>
    <t>XksuE11-1B.2</t>
  </si>
  <si>
    <t>Xfba266-1B.2</t>
  </si>
  <si>
    <t>Xfba268-1B</t>
  </si>
  <si>
    <t>1BS.sat18-0.50-1.00</t>
  </si>
  <si>
    <t>1BS.sat19-0.31-0.50</t>
  </si>
  <si>
    <t>1BS.sat-0.31</t>
  </si>
  <si>
    <t>1BS9-0.84-1.06</t>
  </si>
  <si>
    <t>1BS10-0.50-0.84</t>
  </si>
  <si>
    <t>C-1BS10-0.50</t>
  </si>
  <si>
    <t>C-1BL6-0.32</t>
  </si>
  <si>
    <t>1BL6-0.32-0.47</t>
  </si>
  <si>
    <t>1BL1-0.47-0.69</t>
  </si>
  <si>
    <t>1BL2-0.69-0.83</t>
  </si>
  <si>
    <t>1BL3-0.83-1.00</t>
  </si>
  <si>
    <t>1BS</t>
  </si>
  <si>
    <t>1BL</t>
  </si>
  <si>
    <t>ITMI RFLP + µsats</t>
  </si>
  <si>
    <t>Xfba259-1D</t>
  </si>
  <si>
    <t>Xhor-1D</t>
  </si>
  <si>
    <t>Xfbb250-1D</t>
  </si>
  <si>
    <t>Xmta14-1D (Gli D1)</t>
  </si>
  <si>
    <t>Xmta16-1D.1 (Glu D2)</t>
  </si>
  <si>
    <t>XksuD14-1D.2</t>
  </si>
  <si>
    <t>Xwhs179-1D</t>
  </si>
  <si>
    <t>XksuD14-1D.3</t>
  </si>
  <si>
    <t>Xmta16-1D.2 (Glu D2)</t>
  </si>
  <si>
    <t>XCB-1DL</t>
  </si>
  <si>
    <t>Xmta16-1D.3 (Glu D2)</t>
  </si>
  <si>
    <t>Xmwg60-1D</t>
  </si>
  <si>
    <t>Xmwg938-1D</t>
  </si>
  <si>
    <t>Xfbb160-1D</t>
  </si>
  <si>
    <t>Xmwg837-1D</t>
  </si>
  <si>
    <t>Xabc156-1D</t>
  </si>
  <si>
    <t>Xgwm106-1D</t>
  </si>
  <si>
    <t>Xfba285-1D</t>
  </si>
  <si>
    <t>Xmwg77-1D</t>
  </si>
  <si>
    <t>Xfbb237-1D</t>
  </si>
  <si>
    <t>Xfba118-1D</t>
  </si>
  <si>
    <t>Xfba250-1D</t>
  </si>
  <si>
    <t>Xfbb377-1D</t>
  </si>
  <si>
    <t>Xmwg967-1D</t>
  </si>
  <si>
    <t>Xfbb194-1D</t>
  </si>
  <si>
    <t>XksuD23-1D</t>
  </si>
  <si>
    <t>Xcdo312-1D</t>
  </si>
  <si>
    <t>Xfbb90-1D</t>
  </si>
  <si>
    <t>XksuG2-1D</t>
  </si>
  <si>
    <t>Xfbb12-1D</t>
  </si>
  <si>
    <t>XksuG55-1D</t>
  </si>
  <si>
    <t>Xmta17-1D (Glu D1)</t>
  </si>
  <si>
    <t>Xbcd1930-1D</t>
  </si>
  <si>
    <t>XksuD49-1D</t>
  </si>
  <si>
    <t>Xfba268-1D</t>
  </si>
  <si>
    <t>Xmwg733-1D</t>
  </si>
  <si>
    <t>Xcmwg695-1D</t>
  </si>
  <si>
    <t>Xmwg676-1D</t>
  </si>
  <si>
    <t>XAdh-1D (Adh)</t>
  </si>
  <si>
    <t>Xmwg701-1D</t>
  </si>
  <si>
    <t>XATPase-1D (ATPase)</t>
  </si>
  <si>
    <t>Xfbb275-1D</t>
  </si>
  <si>
    <t>Xbcd508-1D</t>
  </si>
  <si>
    <t>Xfba279-1D</t>
  </si>
  <si>
    <t>Xbcd1261-1D</t>
  </si>
  <si>
    <t>Xmwg693-1D</t>
  </si>
  <si>
    <t>Xcdo1420-1D</t>
  </si>
  <si>
    <t>XksuE11-1D</t>
  </si>
  <si>
    <t>XksuI27-1D.2</t>
  </si>
  <si>
    <t>Xwg241-1D</t>
  </si>
  <si>
    <t>XksuD14-1D.1</t>
  </si>
  <si>
    <t>1DS5-0.70-1.00</t>
  </si>
  <si>
    <t>1DS1-0.59-0.70</t>
  </si>
  <si>
    <t>1DS3-0.48-0.59</t>
  </si>
  <si>
    <t>C-1DS3-0.48</t>
  </si>
  <si>
    <t>C-1DL4-0.18</t>
  </si>
  <si>
    <t>1DL4-0.18-0.41</t>
  </si>
  <si>
    <t>1DL2-0.41-1.00</t>
  </si>
  <si>
    <t>Xbcd1434-1D</t>
  </si>
  <si>
    <t>Xgpw2186-1A</t>
  </si>
  <si>
    <t>Xgpw7052-1A</t>
  </si>
  <si>
    <t>Xgpw7070-1A</t>
  </si>
  <si>
    <t>Xgpw7072-1A</t>
  </si>
  <si>
    <t>Xgwm136-1A</t>
  </si>
  <si>
    <t>Xgpw2246-1A</t>
  </si>
  <si>
    <t>Xgpw2276-1A</t>
  </si>
  <si>
    <t>Xgwm33-1A</t>
  </si>
  <si>
    <t>Xgpw4071-1A</t>
  </si>
  <si>
    <t>Xgpw2032-1A</t>
  </si>
  <si>
    <t>Xwmc104-1A</t>
  </si>
  <si>
    <t>Xcfa2226-1A</t>
  </si>
  <si>
    <t>Xwmc24-1A</t>
  </si>
  <si>
    <t>Xgpw7006-1A</t>
  </si>
  <si>
    <t>Xgpw2277-1A</t>
  </si>
  <si>
    <t>Xgwm164-1A</t>
  </si>
  <si>
    <t>Xgpw2142-1A</t>
  </si>
  <si>
    <t>Xgpw2069-1A</t>
  </si>
  <si>
    <t>Xgpw3010-1A</t>
  </si>
  <si>
    <t>Xgpw3069-1A</t>
  </si>
  <si>
    <t>Xgpw3083-1A</t>
  </si>
  <si>
    <t>Xgpw2045-1A</t>
  </si>
  <si>
    <t>Xgpw2259-1A</t>
  </si>
  <si>
    <t>Xgpw3042-1A</t>
  </si>
  <si>
    <t>Xgpw3102-1A</t>
  </si>
  <si>
    <t>Xgpw5195-1A</t>
  </si>
  <si>
    <t>Xwmc120-1A</t>
  </si>
  <si>
    <t>Xgpw2006-1A</t>
  </si>
  <si>
    <t>Xgwm357-1A</t>
  </si>
  <si>
    <t>Xgpw5188-1A</t>
  </si>
  <si>
    <t>Xgpw2180-1A</t>
  </si>
  <si>
    <t>Xgpw2066-1A</t>
  </si>
  <si>
    <t>Xgpw8036-1A</t>
  </si>
  <si>
    <t>Xwmc93-1A</t>
  </si>
  <si>
    <t>Xgpw2046-1A</t>
  </si>
  <si>
    <t>Xgwm497-1A</t>
  </si>
  <si>
    <t>Xgwm666-1A</t>
  </si>
  <si>
    <t>Xgwm99-1A</t>
  </si>
  <si>
    <t>Xgpw8055-1A</t>
  </si>
  <si>
    <t>Xgpw3142-1A</t>
  </si>
  <si>
    <t>Xgwm33-1B</t>
  </si>
  <si>
    <t>Xgwm550-1B</t>
  </si>
  <si>
    <t>Xgpw7070-1B</t>
  </si>
  <si>
    <t>Xgpw7059-1B</t>
  </si>
  <si>
    <t>Xgpw363-1B.2</t>
  </si>
  <si>
    <t>Xgpw363-1B.1</t>
  </si>
  <si>
    <t>Xgpw1170-1B</t>
  </si>
  <si>
    <t>Xwmc85-1B</t>
  </si>
  <si>
    <t>Xgpw2067-1B</t>
  </si>
  <si>
    <t>Xgpw3108-1B</t>
  </si>
  <si>
    <t>Xgpw3122-1B</t>
  </si>
  <si>
    <t>Xgwm264-1B</t>
  </si>
  <si>
    <t>Xwmc230-1B</t>
  </si>
  <si>
    <t>Xwmc51-1B</t>
  </si>
  <si>
    <t>Xgpw4069-1B</t>
  </si>
  <si>
    <t>Xcfd170-1B</t>
  </si>
  <si>
    <t>Xcfa2241-1B</t>
  </si>
  <si>
    <t>Xgpw3044-1B</t>
  </si>
  <si>
    <t>Xgpw5195-1B</t>
  </si>
  <si>
    <t>Xgpw4026-1B</t>
  </si>
  <si>
    <t>Xgpw4022-1B</t>
  </si>
  <si>
    <t>Xgpw3190-1B</t>
  </si>
  <si>
    <t>Xgpw3010-1B</t>
  </si>
  <si>
    <t>Xgwm413-1B</t>
  </si>
  <si>
    <t>Xgwm582-1B</t>
  </si>
  <si>
    <t>Xgwm273-1B</t>
  </si>
  <si>
    <t>Xwmc52-1B</t>
  </si>
  <si>
    <t>Xgwm498-1B</t>
  </si>
  <si>
    <t>Xgpw4002-1B</t>
  </si>
  <si>
    <t>Xwmc156-1B</t>
  </si>
  <si>
    <t>Xgpw8104-1B</t>
  </si>
  <si>
    <t>Xgwm403-1B</t>
  </si>
  <si>
    <t>Xgpw2071-1B</t>
  </si>
  <si>
    <t>Xgwm153-1B</t>
  </si>
  <si>
    <t>Xgwm274-1B</t>
  </si>
  <si>
    <t>Xgwm268-1B</t>
  </si>
  <si>
    <t>Xgwm124-1B</t>
  </si>
  <si>
    <t>Xcfa2147-1B.2</t>
  </si>
  <si>
    <t>Xcfa2147-1B.1</t>
  </si>
  <si>
    <t>Xgpw5162-1B</t>
  </si>
  <si>
    <t>Xwmc44-1B</t>
  </si>
  <si>
    <t>Xgwm259-1B</t>
  </si>
  <si>
    <t>Xwmc113-1B</t>
  </si>
  <si>
    <t>Xgpw1077-1B</t>
  </si>
  <si>
    <t>Xgwm140-1B</t>
  </si>
  <si>
    <t>Xcfd251-1B</t>
  </si>
  <si>
    <t>XE39M61b-1B</t>
  </si>
  <si>
    <t>Xmtd161-1B</t>
  </si>
  <si>
    <t>Xbcd1434-1B</t>
  </si>
  <si>
    <t>Xmta14-1B</t>
  </si>
  <si>
    <t>Xpsp3000-1B</t>
  </si>
  <si>
    <t>Xmta16-1B</t>
  </si>
  <si>
    <t>Xgpw1143-1B</t>
  </si>
  <si>
    <t>XE39M55d-1B</t>
  </si>
  <si>
    <t>Xcdo99-1B</t>
  </si>
  <si>
    <t>Xcfa2158-1B</t>
  </si>
  <si>
    <t>Xgpw3013-1B</t>
  </si>
  <si>
    <t>Xcfd65-1B</t>
  </si>
  <si>
    <t>Xgpw1239-1B</t>
  </si>
  <si>
    <t>Xcfd59-1B</t>
  </si>
  <si>
    <t>Xglk431-1B</t>
  </si>
  <si>
    <t>Xcfd20-1B</t>
  </si>
  <si>
    <t>Xcfd48-1B</t>
  </si>
  <si>
    <t>Xcdo1188-1B</t>
  </si>
  <si>
    <t>Xspa-1B</t>
  </si>
  <si>
    <t>Xfba177-1B</t>
  </si>
  <si>
    <t>Xglk163-1B</t>
  </si>
  <si>
    <t>Xwg822-1B</t>
  </si>
  <si>
    <t>XE36M51a-1B</t>
  </si>
  <si>
    <t>XksuA1-1B</t>
  </si>
  <si>
    <t>XE41M55c-1B</t>
  </si>
  <si>
    <t>Xfba34-1B.1</t>
  </si>
  <si>
    <t>Xfba34-1B.2</t>
  </si>
  <si>
    <t>Xfba178-1B</t>
  </si>
  <si>
    <t>Xfba309-1B</t>
  </si>
  <si>
    <t>Xpsp3100-1B</t>
  </si>
  <si>
    <t>Xcfa2292-1B</t>
  </si>
  <si>
    <t>XksuE11-1B</t>
  </si>
  <si>
    <t>Xcdo393-1B</t>
  </si>
  <si>
    <t>Xfba34-1B.3</t>
  </si>
  <si>
    <t>Xgpw2162</t>
  </si>
  <si>
    <t>Xgwm33-1D</t>
  </si>
  <si>
    <t>Xcfd15-1D</t>
  </si>
  <si>
    <t>Xwmc222-1D</t>
  </si>
  <si>
    <t>Xcfd92-1D</t>
  </si>
  <si>
    <t>Xgpw5253-1D</t>
  </si>
  <si>
    <t>Xgwm337-1D</t>
  </si>
  <si>
    <t>Xgwm603-1D</t>
  </si>
  <si>
    <t>Xgpw5260-1D</t>
  </si>
  <si>
    <t>Xgwm458-1D</t>
  </si>
  <si>
    <t>Xcfd19-1D</t>
  </si>
  <si>
    <t>Xwmc216-1D</t>
  </si>
  <si>
    <t>Xgpw4053-1D</t>
  </si>
  <si>
    <t>Xgpw357-1D</t>
  </si>
  <si>
    <t>Xgpw2118-1D</t>
  </si>
  <si>
    <t>Xgpw315-1D</t>
  </si>
  <si>
    <t>Xgwm642-1D</t>
  </si>
  <si>
    <t>Xgpw5162-1D</t>
  </si>
  <si>
    <t>Xgpw5126-1D</t>
  </si>
  <si>
    <t>Xgpw360-1D</t>
  </si>
  <si>
    <t>Xcfa2170-1D</t>
  </si>
  <si>
    <t>Xgpw5082-1D</t>
  </si>
  <si>
    <t>Xgwm232-1D</t>
  </si>
  <si>
    <t>Xcfa2147-1D</t>
  </si>
  <si>
    <t>Xgpw2224-1D</t>
  </si>
  <si>
    <t>Xcfa2187-1D</t>
  </si>
  <si>
    <t>Xcfd282-1D</t>
  </si>
  <si>
    <t>Xgpw2196-1D</t>
  </si>
  <si>
    <t>Xgpw1077-1D</t>
  </si>
  <si>
    <t>Xgpw2255-1D</t>
  </si>
  <si>
    <t>Xwmc153-1D</t>
  </si>
  <si>
    <t>Xgpw5261-1D</t>
  </si>
  <si>
    <t>Xwmc173-1D</t>
  </si>
  <si>
    <t>Xcfa2040-1D</t>
  </si>
  <si>
    <t>Xgwm155-1D</t>
  </si>
  <si>
    <t>Xcfa2158-1D</t>
  </si>
  <si>
    <t>XE39M55c-1D</t>
  </si>
  <si>
    <t>Xfbb260-1D</t>
  </si>
  <si>
    <t>Xfbb196-1D</t>
  </si>
  <si>
    <t>XGluD3-1D</t>
  </si>
  <si>
    <t>Xmtd161-1D</t>
  </si>
  <si>
    <t>XksuE18-1D</t>
  </si>
  <si>
    <t>Xcfd21-1D</t>
  </si>
  <si>
    <t>XksuE19-1D</t>
  </si>
  <si>
    <t>Xcfd61-1D</t>
  </si>
  <si>
    <t>Xglk558-1D</t>
  </si>
  <si>
    <t>Xfba8-1D</t>
  </si>
  <si>
    <t>Xfba383-1D</t>
  </si>
  <si>
    <t>Xcfd72-1D</t>
  </si>
  <si>
    <t>Xcfd59-1D</t>
  </si>
  <si>
    <t>Xcfd28-1D</t>
  </si>
  <si>
    <t>Xcfd83-1D</t>
  </si>
  <si>
    <t>Xcfd58-1D</t>
  </si>
  <si>
    <t>Xcfd65-1D</t>
  </si>
  <si>
    <t>Xpsp3037-1D</t>
  </si>
  <si>
    <t>Xcfd32-1D</t>
  </si>
  <si>
    <t>Xcfd27-1D</t>
  </si>
  <si>
    <t>Xcfd63-1D</t>
  </si>
  <si>
    <t>1DS</t>
  </si>
  <si>
    <t>1DL</t>
  </si>
  <si>
    <t>Xgpw7082-1D</t>
  </si>
  <si>
    <t>Xgdm33-1A</t>
  </si>
  <si>
    <t>Xgpw4410-1A</t>
  </si>
  <si>
    <t>Xgpw4331-1A</t>
  </si>
  <si>
    <t>Xgpw3261-1A</t>
  </si>
  <si>
    <t>Xgpw4453-1A</t>
  </si>
  <si>
    <t>Xgpw4169-1A</t>
  </si>
  <si>
    <t>Xgpw4193-1A</t>
  </si>
  <si>
    <t>Xgpw4111-1A</t>
  </si>
  <si>
    <t>Xgpw4166-1A</t>
  </si>
  <si>
    <t>Xgpw4403-1A</t>
  </si>
  <si>
    <t>Xgpw7258-1A</t>
  </si>
  <si>
    <t>Xgpw4311-1A</t>
  </si>
  <si>
    <t>Xgpw3094-1A</t>
  </si>
  <si>
    <t>Xgpw4044-1A.2</t>
  </si>
  <si>
    <t>Xgpw4044-1A.1</t>
  </si>
  <si>
    <t>Xwmc254-1A</t>
  </si>
  <si>
    <t>Xgpw4092-1A</t>
  </si>
  <si>
    <t>Xgpw4305-1A</t>
  </si>
  <si>
    <t>Xgpw4373-1A</t>
  </si>
  <si>
    <t>Xgpw4334-1A</t>
  </si>
  <si>
    <t>Xwmc49-1B</t>
  </si>
  <si>
    <t>Xwmc329-1B</t>
  </si>
  <si>
    <t>Xgpw3278-1B</t>
  </si>
  <si>
    <t>Xgpw4346-1B</t>
  </si>
  <si>
    <t>Xgpw4104-1B</t>
  </si>
  <si>
    <t>Xgpw7383-1B</t>
  </si>
  <si>
    <t>Xgpw7093-1B</t>
  </si>
  <si>
    <t>Xgpw4331-1B</t>
  </si>
  <si>
    <t>Xgpw4313-1B</t>
  </si>
  <si>
    <t>Xgpw8303-1B</t>
  </si>
  <si>
    <t>Xgdm28-1B</t>
  </si>
  <si>
    <t>Xgpw4134</t>
  </si>
  <si>
    <t>Xgdm33-1D</t>
  </si>
  <si>
    <t>Xwmc147-1D</t>
  </si>
  <si>
    <t>Xwmc329-1D</t>
  </si>
  <si>
    <t>Xgpw7109-1D</t>
  </si>
  <si>
    <t>Xgpw7296-1D</t>
  </si>
  <si>
    <t>Xgpw4503-1D</t>
  </si>
  <si>
    <t>Xgdm19-1D</t>
  </si>
  <si>
    <t>Xgdm126-1D</t>
  </si>
  <si>
    <t>Xgpw4311-1D</t>
  </si>
  <si>
    <t>Xgdm111-1D</t>
  </si>
  <si>
    <t>Xgpw4285-1A</t>
  </si>
  <si>
    <t>Xgpw4478-1B</t>
  </si>
  <si>
    <t>Xgpw4115-1B</t>
  </si>
  <si>
    <t>Xgpw4410-1B.2</t>
  </si>
  <si>
    <t>Xgpw4410-1B.1</t>
  </si>
  <si>
    <t>Xgpw5193-1A.2</t>
  </si>
  <si>
    <t>Xgpw5193-1A.1</t>
  </si>
  <si>
    <t>Xgpw7421-1A</t>
  </si>
  <si>
    <t>Xgpw7422-1B</t>
  </si>
  <si>
    <t>Xgpw7812-1B</t>
  </si>
  <si>
    <t>Xgpw7603-1B</t>
  </si>
  <si>
    <t>Xgpw7646-1B</t>
  </si>
  <si>
    <t>Xgpw7577-1B</t>
  </si>
  <si>
    <t>Xgpw7443-1B</t>
  </si>
  <si>
    <t>Xgpw8250-1B</t>
  </si>
  <si>
    <t>Xgpw7328-1A</t>
  </si>
  <si>
    <t>Xgpw2335-1A</t>
  </si>
  <si>
    <t>Xgpw3230-1A</t>
  </si>
  <si>
    <t>Xgpw7478-1B</t>
  </si>
  <si>
    <t>Xgpw7371-1B</t>
  </si>
  <si>
    <t>Xgpw3178-1B</t>
  </si>
  <si>
    <t>Xgpw7412-1D</t>
  </si>
  <si>
    <t>Xgpw5149-1D</t>
  </si>
  <si>
    <t>Xgwm11-1A</t>
  </si>
  <si>
    <t>Xwmc818-1A</t>
  </si>
  <si>
    <t>XGlu3-1A</t>
  </si>
  <si>
    <t>XLr10-1A</t>
  </si>
  <si>
    <t>Xwmc336-1A</t>
  </si>
  <si>
    <t>Xwmc95-1A</t>
  </si>
  <si>
    <t>Xgdm136-1A</t>
  </si>
  <si>
    <t>Xbarc83-1A</t>
  </si>
  <si>
    <t>Xbarc119-1A</t>
  </si>
  <si>
    <t>Xwmc9-1A</t>
  </si>
  <si>
    <t>Xbarc148-1A</t>
  </si>
  <si>
    <t>Xcfd30-1A</t>
  </si>
  <si>
    <t>Xcfd59-1A</t>
  </si>
  <si>
    <t>Xwmc744-1A</t>
  </si>
  <si>
    <t>Xwmc278-1A</t>
  </si>
  <si>
    <t>Xwmc11-1A</t>
  </si>
  <si>
    <t>Xwmc469-1A</t>
  </si>
  <si>
    <t>Xwmc183-1A</t>
  </si>
  <si>
    <t>Xbarc28-1A</t>
  </si>
  <si>
    <t>Xwmc630-1A</t>
  </si>
  <si>
    <t>Xbarc17-1A</t>
  </si>
  <si>
    <t>Xwmc312-1A</t>
  </si>
  <si>
    <t>Xbarc158-1A</t>
  </si>
  <si>
    <t>Xbarc145-1A</t>
  </si>
  <si>
    <t>Xwmc59-1A</t>
  </si>
  <si>
    <t>Xwmc716-1A</t>
  </si>
  <si>
    <t>Xwmc51-1A</t>
  </si>
  <si>
    <t>Xwmc673-1A</t>
  </si>
  <si>
    <t>Xcfd22-1A</t>
  </si>
  <si>
    <t>Xwmc611-1A</t>
  </si>
  <si>
    <t xml:space="preserve"> Xwmc826-1A</t>
  </si>
  <si>
    <t>Xwmc33-1A</t>
  </si>
  <si>
    <t>Xgwm608-1B</t>
  </si>
  <si>
    <t>Xgwm374-1B.1</t>
  </si>
  <si>
    <t>Xwmc798-1B</t>
  </si>
  <si>
    <t>Xwmc619-1B</t>
  </si>
  <si>
    <t>Xbarc128-1B</t>
  </si>
  <si>
    <t>Xwmc500-1B.1</t>
  </si>
  <si>
    <t>Xbarc60-1B</t>
  </si>
  <si>
    <t>Xwmc406-1B</t>
  </si>
  <si>
    <t>Xbarc8-1B</t>
  </si>
  <si>
    <t>Xgwm133-1B</t>
  </si>
  <si>
    <t>Xwmc216-1B</t>
  </si>
  <si>
    <t>Xgwm494-1B</t>
  </si>
  <si>
    <t>Xwmc31-1B</t>
  </si>
  <si>
    <t>Xgdm33-1B</t>
  </si>
  <si>
    <t>Xwmc128-1B</t>
  </si>
  <si>
    <t>Xwmc500-1B.2</t>
  </si>
  <si>
    <t>Xwmc419-1B</t>
  </si>
  <si>
    <t>Xgwm131-1B</t>
  </si>
  <si>
    <t>Xbarc187-1B</t>
  </si>
  <si>
    <t>Xcfd2-1B</t>
  </si>
  <si>
    <t>Xwmc269-1B</t>
  </si>
  <si>
    <t>Xbarc137-1B</t>
  </si>
  <si>
    <t>Xgdm136-1B</t>
  </si>
  <si>
    <t>Xwmc597-1B</t>
  </si>
  <si>
    <t>Xgdm36-1B</t>
  </si>
  <si>
    <t>Xwmc626-1B</t>
  </si>
  <si>
    <t>Xwmc813-1B</t>
  </si>
  <si>
    <t>Xwmc694-1B</t>
  </si>
  <si>
    <t>Xwmc213-1B</t>
  </si>
  <si>
    <t>Xbarc240-1B</t>
  </si>
  <si>
    <t>Xbarc181-1B</t>
  </si>
  <si>
    <t>Xgwm374-1B.2</t>
  </si>
  <si>
    <t>Xwmc611-1B</t>
  </si>
  <si>
    <t>Xwmc416-1B</t>
  </si>
  <si>
    <t>Xcfa2129-1B</t>
  </si>
  <si>
    <t>Xgdm101-1B</t>
  </si>
  <si>
    <t>Xwmc134-1B</t>
  </si>
  <si>
    <t>Xwmc766-1B</t>
  </si>
  <si>
    <t>Xwmc631-1B</t>
  </si>
  <si>
    <t>Xbarc188-1B</t>
  </si>
  <si>
    <t>Xwmc206-1B</t>
  </si>
  <si>
    <t>Xbarc81-1B</t>
  </si>
  <si>
    <t>Xwmc673-1B</t>
  </si>
  <si>
    <t>Xwmc719-1B</t>
  </si>
  <si>
    <t>Xwmc728-1B</t>
  </si>
  <si>
    <t>Xbarc80-1B</t>
  </si>
  <si>
    <t>Xwmc830-1B</t>
  </si>
  <si>
    <t>Xgwm147-1D</t>
  </si>
  <si>
    <t>Xbarc149-1D</t>
  </si>
  <si>
    <t>Xwmc432-1D</t>
  </si>
  <si>
    <t>Xwmc336-1D</t>
  </si>
  <si>
    <t>Xbarc119-1D</t>
  </si>
  <si>
    <t>Xgwm191-1D</t>
  </si>
  <si>
    <t>Xwmc489-1D</t>
  </si>
  <si>
    <t>Xbarc229-1D</t>
  </si>
  <si>
    <t>Xbarc99-1D</t>
  </si>
  <si>
    <t>Xwmc339-1D</t>
  </si>
  <si>
    <t>Xwmc590-1D</t>
  </si>
  <si>
    <t>Xbarc148-1D</t>
  </si>
  <si>
    <t>Xgwm608-1D</t>
  </si>
  <si>
    <t>Xwmc429-1D</t>
  </si>
  <si>
    <t>Xbarc169-1D</t>
  </si>
  <si>
    <t>Xbarc66-1D</t>
  </si>
  <si>
    <t>Xcfd48-1D</t>
  </si>
  <si>
    <t>Xcfa2129-1D</t>
  </si>
  <si>
    <t>Xwmc36-1D</t>
  </si>
  <si>
    <t>Xwmc93-1D</t>
  </si>
  <si>
    <t>Xwmc261-1D</t>
  </si>
  <si>
    <t>Xwmc732-1D</t>
  </si>
  <si>
    <t>Xwmc813-1D</t>
  </si>
  <si>
    <t>Xwmc673-1D</t>
  </si>
  <si>
    <t>Xgdm11-1D</t>
  </si>
  <si>
    <t>Xwmc609-1D</t>
  </si>
  <si>
    <t>Xwmc405-1D</t>
  </si>
  <si>
    <t>Xbarc62-1D</t>
  </si>
  <si>
    <t>Consensus Somers</t>
  </si>
  <si>
    <t>Xgpw3256-1A</t>
  </si>
  <si>
    <t>Xgpw8103-1B</t>
  </si>
  <si>
    <t>Xmta16-1A (GluA3)</t>
  </si>
  <si>
    <t>Xmta14-1A (GliA1)</t>
  </si>
  <si>
    <t>XGluA1-1A (Glu A1)</t>
  </si>
  <si>
    <t>XGliB1-1B</t>
  </si>
  <si>
    <t>XGluB3-1B</t>
  </si>
  <si>
    <t>GluB1-1B (Glu B1)</t>
  </si>
  <si>
    <t>XGluB1-1B</t>
  </si>
  <si>
    <t>XGliD1-1D</t>
  </si>
  <si>
    <t>XGliD1-1D (Gli D1)</t>
  </si>
  <si>
    <t>XGluD1-1D (Glu D1)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</si>
</sst>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 vertical="center"/>
    </xf>
    <xf numFmtId="0" fontId="0" fillId="11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0" fillId="13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11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2" fillId="14" borderId="0" xfId="0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2" fillId="6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11" borderId="0" xfId="0" applyNumberFormat="1" applyFont="1" applyFill="1" applyAlignment="1">
      <alignment horizontal="center"/>
    </xf>
    <xf numFmtId="1" fontId="0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5" borderId="0" xfId="0" applyNumberFormat="1" applyFont="1" applyFill="1" applyAlignment="1">
      <alignment horizontal="center"/>
    </xf>
    <xf numFmtId="1" fontId="2" fillId="7" borderId="0" xfId="0" applyNumberFormat="1" applyFont="1" applyFill="1" applyAlignment="1">
      <alignment horizontal="center"/>
    </xf>
    <xf numFmtId="1" fontId="2" fillId="8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1" fontId="0" fillId="9" borderId="0" xfId="0" applyNumberFormat="1" applyFont="1" applyFill="1" applyAlignment="1">
      <alignment horizontal="center"/>
    </xf>
    <xf numFmtId="2" fontId="2" fillId="8" borderId="0" xfId="0" applyNumberFormat="1" applyFont="1" applyFill="1" applyAlignment="1">
      <alignment horizontal="center"/>
    </xf>
    <xf numFmtId="2" fontId="2" fillId="12" borderId="0" xfId="0" applyNumberFormat="1" applyFont="1" applyFill="1" applyAlignment="1">
      <alignment horizontal="center"/>
    </xf>
    <xf numFmtId="1" fontId="2" fillId="12" borderId="0" xfId="0" applyNumberFormat="1" applyFont="1" applyFill="1" applyAlignment="1">
      <alignment horizontal="center"/>
    </xf>
    <xf numFmtId="1" fontId="0" fillId="13" borderId="0" xfId="0" applyNumberFormat="1" applyFont="1" applyFill="1" applyAlignment="1">
      <alignment horizontal="center"/>
    </xf>
    <xf numFmtId="0" fontId="1" fillId="13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2" fontId="0" fillId="0" borderId="0" xfId="15" applyNumberFormat="1" applyFont="1" applyFill="1" applyAlignment="1">
      <alignment horizontal="center"/>
    </xf>
    <xf numFmtId="1" fontId="0" fillId="0" borderId="0" xfId="0" applyNumberFormat="1" applyFont="1" applyAlignment="1">
      <alignment/>
    </xf>
    <xf numFmtId="2" fontId="2" fillId="6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0" fillId="4" borderId="0" xfId="0" applyNumberFormat="1" applyFont="1" applyFill="1" applyAlignment="1">
      <alignment horizontal="center"/>
    </xf>
    <xf numFmtId="1" fontId="0" fillId="4" borderId="0" xfId="0" applyNumberFormat="1" applyFont="1" applyFill="1" applyAlignment="1">
      <alignment horizontal="center"/>
    </xf>
    <xf numFmtId="2" fontId="0" fillId="11" borderId="0" xfId="0" applyNumberFormat="1" applyFont="1" applyFill="1" applyAlignment="1">
      <alignment horizontal="center"/>
    </xf>
    <xf numFmtId="2" fontId="0" fillId="3" borderId="0" xfId="0" applyNumberFormat="1" applyFont="1" applyFill="1" applyAlignment="1">
      <alignment horizontal="center"/>
    </xf>
    <xf numFmtId="2" fontId="2" fillId="5" borderId="0" xfId="0" applyNumberFormat="1" applyFont="1" applyFill="1" applyAlignment="1">
      <alignment horizontal="center"/>
    </xf>
    <xf numFmtId="2" fontId="2" fillId="7" borderId="0" xfId="0" applyNumberFormat="1" applyFont="1" applyFill="1" applyAlignment="1">
      <alignment horizontal="center"/>
    </xf>
    <xf numFmtId="0" fontId="2" fillId="8" borderId="0" xfId="0" applyFont="1" applyFill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14" borderId="0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" fillId="13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12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25</xdr:row>
      <xdr:rowOff>85725</xdr:rowOff>
    </xdr:from>
    <xdr:to>
      <xdr:col>7</xdr:col>
      <xdr:colOff>104775</xdr:colOff>
      <xdr:row>28</xdr:row>
      <xdr:rowOff>95250</xdr:rowOff>
    </xdr:to>
    <xdr:sp>
      <xdr:nvSpPr>
        <xdr:cNvPr id="1" name="Line 1"/>
        <xdr:cNvSpPr>
          <a:spLocks/>
        </xdr:cNvSpPr>
      </xdr:nvSpPr>
      <xdr:spPr>
        <a:xfrm>
          <a:off x="4895850" y="4133850"/>
          <a:ext cx="2466975" cy="4953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18</xdr:row>
      <xdr:rowOff>76200</xdr:rowOff>
    </xdr:from>
    <xdr:to>
      <xdr:col>7</xdr:col>
      <xdr:colOff>57150</xdr:colOff>
      <xdr:row>29</xdr:row>
      <xdr:rowOff>57150</xdr:rowOff>
    </xdr:to>
    <xdr:sp>
      <xdr:nvSpPr>
        <xdr:cNvPr id="2" name="Line 2"/>
        <xdr:cNvSpPr>
          <a:spLocks/>
        </xdr:cNvSpPr>
      </xdr:nvSpPr>
      <xdr:spPr>
        <a:xfrm flipV="1">
          <a:off x="4914900" y="2990850"/>
          <a:ext cx="2400300" cy="17621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33</xdr:row>
      <xdr:rowOff>85725</xdr:rowOff>
    </xdr:from>
    <xdr:to>
      <xdr:col>7</xdr:col>
      <xdr:colOff>85725</xdr:colOff>
      <xdr:row>35</xdr:row>
      <xdr:rowOff>76200</xdr:rowOff>
    </xdr:to>
    <xdr:sp>
      <xdr:nvSpPr>
        <xdr:cNvPr id="3" name="Line 4"/>
        <xdr:cNvSpPr>
          <a:spLocks/>
        </xdr:cNvSpPr>
      </xdr:nvSpPr>
      <xdr:spPr>
        <a:xfrm flipV="1">
          <a:off x="4886325" y="5429250"/>
          <a:ext cx="2457450" cy="3143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34</xdr:row>
      <xdr:rowOff>85725</xdr:rowOff>
    </xdr:from>
    <xdr:to>
      <xdr:col>7</xdr:col>
      <xdr:colOff>104775</xdr:colOff>
      <xdr:row>35</xdr:row>
      <xdr:rowOff>76200</xdr:rowOff>
    </xdr:to>
    <xdr:sp>
      <xdr:nvSpPr>
        <xdr:cNvPr id="4" name="Line 5"/>
        <xdr:cNvSpPr>
          <a:spLocks/>
        </xdr:cNvSpPr>
      </xdr:nvSpPr>
      <xdr:spPr>
        <a:xfrm>
          <a:off x="4819650" y="5591175"/>
          <a:ext cx="2543175" cy="1524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34</xdr:row>
      <xdr:rowOff>85725</xdr:rowOff>
    </xdr:from>
    <xdr:to>
      <xdr:col>7</xdr:col>
      <xdr:colOff>85725</xdr:colOff>
      <xdr:row>41</xdr:row>
      <xdr:rowOff>76200</xdr:rowOff>
    </xdr:to>
    <xdr:sp>
      <xdr:nvSpPr>
        <xdr:cNvPr id="5" name="Line 6"/>
        <xdr:cNvSpPr>
          <a:spLocks/>
        </xdr:cNvSpPr>
      </xdr:nvSpPr>
      <xdr:spPr>
        <a:xfrm flipV="1">
          <a:off x="4895850" y="5591175"/>
          <a:ext cx="2447925" cy="11239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99</xdr:row>
      <xdr:rowOff>85725</xdr:rowOff>
    </xdr:from>
    <xdr:to>
      <xdr:col>7</xdr:col>
      <xdr:colOff>161925</xdr:colOff>
      <xdr:row>117</xdr:row>
      <xdr:rowOff>66675</xdr:rowOff>
    </xdr:to>
    <xdr:sp>
      <xdr:nvSpPr>
        <xdr:cNvPr id="6" name="Line 8"/>
        <xdr:cNvSpPr>
          <a:spLocks/>
        </xdr:cNvSpPr>
      </xdr:nvSpPr>
      <xdr:spPr>
        <a:xfrm>
          <a:off x="4876800" y="16116300"/>
          <a:ext cx="2543175" cy="28956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96</xdr:row>
      <xdr:rowOff>66675</xdr:rowOff>
    </xdr:from>
    <xdr:to>
      <xdr:col>7</xdr:col>
      <xdr:colOff>180975</xdr:colOff>
      <xdr:row>116</xdr:row>
      <xdr:rowOff>85725</xdr:rowOff>
    </xdr:to>
    <xdr:sp>
      <xdr:nvSpPr>
        <xdr:cNvPr id="7" name="Line 9"/>
        <xdr:cNvSpPr>
          <a:spLocks/>
        </xdr:cNvSpPr>
      </xdr:nvSpPr>
      <xdr:spPr>
        <a:xfrm>
          <a:off x="4876800" y="15611475"/>
          <a:ext cx="2562225" cy="32575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116</xdr:row>
      <xdr:rowOff>66675</xdr:rowOff>
    </xdr:from>
    <xdr:to>
      <xdr:col>7</xdr:col>
      <xdr:colOff>104775</xdr:colOff>
      <xdr:row>122</xdr:row>
      <xdr:rowOff>76200</xdr:rowOff>
    </xdr:to>
    <xdr:sp>
      <xdr:nvSpPr>
        <xdr:cNvPr id="8" name="Line 10"/>
        <xdr:cNvSpPr>
          <a:spLocks/>
        </xdr:cNvSpPr>
      </xdr:nvSpPr>
      <xdr:spPr>
        <a:xfrm>
          <a:off x="4838700" y="18849975"/>
          <a:ext cx="2524125" cy="9810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132</xdr:row>
      <xdr:rowOff>76200</xdr:rowOff>
    </xdr:from>
    <xdr:to>
      <xdr:col>7</xdr:col>
      <xdr:colOff>28575</xdr:colOff>
      <xdr:row>137</xdr:row>
      <xdr:rowOff>66675</xdr:rowOff>
    </xdr:to>
    <xdr:sp>
      <xdr:nvSpPr>
        <xdr:cNvPr id="9" name="Line 11"/>
        <xdr:cNvSpPr>
          <a:spLocks/>
        </xdr:cNvSpPr>
      </xdr:nvSpPr>
      <xdr:spPr>
        <a:xfrm flipV="1">
          <a:off x="4876800" y="21450300"/>
          <a:ext cx="2409825" cy="8001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2</xdr:row>
      <xdr:rowOff>95250</xdr:rowOff>
    </xdr:from>
    <xdr:to>
      <xdr:col>7</xdr:col>
      <xdr:colOff>133350</xdr:colOff>
      <xdr:row>6</xdr:row>
      <xdr:rowOff>76200</xdr:rowOff>
    </xdr:to>
    <xdr:sp>
      <xdr:nvSpPr>
        <xdr:cNvPr id="10" name="Line 12"/>
        <xdr:cNvSpPr>
          <a:spLocks/>
        </xdr:cNvSpPr>
      </xdr:nvSpPr>
      <xdr:spPr>
        <a:xfrm>
          <a:off x="4829175" y="419100"/>
          <a:ext cx="2562225" cy="6286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137</xdr:row>
      <xdr:rowOff>76200</xdr:rowOff>
    </xdr:from>
    <xdr:to>
      <xdr:col>7</xdr:col>
      <xdr:colOff>123825</xdr:colOff>
      <xdr:row>140</xdr:row>
      <xdr:rowOff>85725</xdr:rowOff>
    </xdr:to>
    <xdr:sp>
      <xdr:nvSpPr>
        <xdr:cNvPr id="11" name="Line 13"/>
        <xdr:cNvSpPr>
          <a:spLocks/>
        </xdr:cNvSpPr>
      </xdr:nvSpPr>
      <xdr:spPr>
        <a:xfrm>
          <a:off x="4886325" y="22259925"/>
          <a:ext cx="2495550" cy="4953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1057275</xdr:colOff>
      <xdr:row>1</xdr:row>
      <xdr:rowOff>85725</xdr:rowOff>
    </xdr:from>
    <xdr:to>
      <xdr:col>2</xdr:col>
      <xdr:colOff>161925</xdr:colOff>
      <xdr:row>5</xdr:row>
      <xdr:rowOff>104775</xdr:rowOff>
    </xdr:to>
    <xdr:sp>
      <xdr:nvSpPr>
        <xdr:cNvPr id="12" name="Line 14"/>
        <xdr:cNvSpPr>
          <a:spLocks/>
        </xdr:cNvSpPr>
      </xdr:nvSpPr>
      <xdr:spPr>
        <a:xfrm flipV="1">
          <a:off x="1057275" y="247650"/>
          <a:ext cx="1104900" cy="6667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1066800</xdr:colOff>
      <xdr:row>10</xdr:row>
      <xdr:rowOff>85725</xdr:rowOff>
    </xdr:from>
    <xdr:to>
      <xdr:col>2</xdr:col>
      <xdr:colOff>190500</xdr:colOff>
      <xdr:row>15</xdr:row>
      <xdr:rowOff>76200</xdr:rowOff>
    </xdr:to>
    <xdr:sp>
      <xdr:nvSpPr>
        <xdr:cNvPr id="13" name="Line 15"/>
        <xdr:cNvSpPr>
          <a:spLocks/>
        </xdr:cNvSpPr>
      </xdr:nvSpPr>
      <xdr:spPr>
        <a:xfrm flipV="1">
          <a:off x="1066800" y="1704975"/>
          <a:ext cx="1123950" cy="8001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971550</xdr:colOff>
      <xdr:row>11</xdr:row>
      <xdr:rowOff>123825</xdr:rowOff>
    </xdr:from>
    <xdr:to>
      <xdr:col>2</xdr:col>
      <xdr:colOff>19050</xdr:colOff>
      <xdr:row>18</xdr:row>
      <xdr:rowOff>95250</xdr:rowOff>
    </xdr:to>
    <xdr:sp>
      <xdr:nvSpPr>
        <xdr:cNvPr id="14" name="Line 16"/>
        <xdr:cNvSpPr>
          <a:spLocks/>
        </xdr:cNvSpPr>
      </xdr:nvSpPr>
      <xdr:spPr>
        <a:xfrm flipV="1">
          <a:off x="971550" y="1905000"/>
          <a:ext cx="1047750" cy="11049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1019175</xdr:colOff>
      <xdr:row>17</xdr:row>
      <xdr:rowOff>85725</xdr:rowOff>
    </xdr:from>
    <xdr:to>
      <xdr:col>2</xdr:col>
      <xdr:colOff>219075</xdr:colOff>
      <xdr:row>24</xdr:row>
      <xdr:rowOff>95250</xdr:rowOff>
    </xdr:to>
    <xdr:sp>
      <xdr:nvSpPr>
        <xdr:cNvPr id="15" name="Line 17"/>
        <xdr:cNvSpPr>
          <a:spLocks/>
        </xdr:cNvSpPr>
      </xdr:nvSpPr>
      <xdr:spPr>
        <a:xfrm flipV="1">
          <a:off x="1019175" y="2838450"/>
          <a:ext cx="1200150" cy="11430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1047750</xdr:colOff>
      <xdr:row>20</xdr:row>
      <xdr:rowOff>95250</xdr:rowOff>
    </xdr:from>
    <xdr:to>
      <xdr:col>2</xdr:col>
      <xdr:colOff>200025</xdr:colOff>
      <xdr:row>31</xdr:row>
      <xdr:rowOff>76200</xdr:rowOff>
    </xdr:to>
    <xdr:sp>
      <xdr:nvSpPr>
        <xdr:cNvPr id="16" name="Line 18"/>
        <xdr:cNvSpPr>
          <a:spLocks/>
        </xdr:cNvSpPr>
      </xdr:nvSpPr>
      <xdr:spPr>
        <a:xfrm>
          <a:off x="1047750" y="3333750"/>
          <a:ext cx="1152525" cy="17621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1038225</xdr:colOff>
      <xdr:row>32</xdr:row>
      <xdr:rowOff>95250</xdr:rowOff>
    </xdr:from>
    <xdr:to>
      <xdr:col>2</xdr:col>
      <xdr:colOff>238125</xdr:colOff>
      <xdr:row>49</xdr:row>
      <xdr:rowOff>85725</xdr:rowOff>
    </xdr:to>
    <xdr:sp>
      <xdr:nvSpPr>
        <xdr:cNvPr id="17" name="Line 19"/>
        <xdr:cNvSpPr>
          <a:spLocks/>
        </xdr:cNvSpPr>
      </xdr:nvSpPr>
      <xdr:spPr>
        <a:xfrm flipH="1">
          <a:off x="1038225" y="5276850"/>
          <a:ext cx="1200150" cy="27432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1066800</xdr:colOff>
      <xdr:row>44</xdr:row>
      <xdr:rowOff>85725</xdr:rowOff>
    </xdr:from>
    <xdr:to>
      <xdr:col>2</xdr:col>
      <xdr:colOff>190500</xdr:colOff>
      <xdr:row>91</xdr:row>
      <xdr:rowOff>76200</xdr:rowOff>
    </xdr:to>
    <xdr:sp>
      <xdr:nvSpPr>
        <xdr:cNvPr id="18" name="Line 20"/>
        <xdr:cNvSpPr>
          <a:spLocks/>
        </xdr:cNvSpPr>
      </xdr:nvSpPr>
      <xdr:spPr>
        <a:xfrm flipH="1">
          <a:off x="1066800" y="7210425"/>
          <a:ext cx="1123950" cy="76009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1019175</xdr:colOff>
      <xdr:row>100</xdr:row>
      <xdr:rowOff>85725</xdr:rowOff>
    </xdr:from>
    <xdr:to>
      <xdr:col>2</xdr:col>
      <xdr:colOff>228600</xdr:colOff>
      <xdr:row>107</xdr:row>
      <xdr:rowOff>104775</xdr:rowOff>
    </xdr:to>
    <xdr:sp>
      <xdr:nvSpPr>
        <xdr:cNvPr id="19" name="Line 21"/>
        <xdr:cNvSpPr>
          <a:spLocks/>
        </xdr:cNvSpPr>
      </xdr:nvSpPr>
      <xdr:spPr>
        <a:xfrm flipV="1">
          <a:off x="1019175" y="16278225"/>
          <a:ext cx="1209675" cy="11525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1076325</xdr:colOff>
      <xdr:row>88</xdr:row>
      <xdr:rowOff>85725</xdr:rowOff>
    </xdr:from>
    <xdr:to>
      <xdr:col>2</xdr:col>
      <xdr:colOff>190500</xdr:colOff>
      <xdr:row>103</xdr:row>
      <xdr:rowOff>85725</xdr:rowOff>
    </xdr:to>
    <xdr:sp>
      <xdr:nvSpPr>
        <xdr:cNvPr id="20" name="Line 22"/>
        <xdr:cNvSpPr>
          <a:spLocks/>
        </xdr:cNvSpPr>
      </xdr:nvSpPr>
      <xdr:spPr>
        <a:xfrm flipV="1">
          <a:off x="1076325" y="14335125"/>
          <a:ext cx="1114425" cy="24288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1057275</xdr:colOff>
      <xdr:row>90</xdr:row>
      <xdr:rowOff>85725</xdr:rowOff>
    </xdr:from>
    <xdr:to>
      <xdr:col>2</xdr:col>
      <xdr:colOff>190500</xdr:colOff>
      <xdr:row>104</xdr:row>
      <xdr:rowOff>76200</xdr:rowOff>
    </xdr:to>
    <xdr:sp>
      <xdr:nvSpPr>
        <xdr:cNvPr id="21" name="Line 23"/>
        <xdr:cNvSpPr>
          <a:spLocks/>
        </xdr:cNvSpPr>
      </xdr:nvSpPr>
      <xdr:spPr>
        <a:xfrm flipV="1">
          <a:off x="1057275" y="14658975"/>
          <a:ext cx="1133475" cy="22574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1028700</xdr:colOff>
      <xdr:row>126</xdr:row>
      <xdr:rowOff>66675</xdr:rowOff>
    </xdr:from>
    <xdr:to>
      <xdr:col>2</xdr:col>
      <xdr:colOff>219075</xdr:colOff>
      <xdr:row>129</xdr:row>
      <xdr:rowOff>76200</xdr:rowOff>
    </xdr:to>
    <xdr:sp>
      <xdr:nvSpPr>
        <xdr:cNvPr id="22" name="Line 24"/>
        <xdr:cNvSpPr>
          <a:spLocks/>
        </xdr:cNvSpPr>
      </xdr:nvSpPr>
      <xdr:spPr>
        <a:xfrm>
          <a:off x="1028700" y="20469225"/>
          <a:ext cx="1190625" cy="4953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1066800</xdr:colOff>
      <xdr:row>121</xdr:row>
      <xdr:rowOff>76200</xdr:rowOff>
    </xdr:from>
    <xdr:to>
      <xdr:col>2</xdr:col>
      <xdr:colOff>190500</xdr:colOff>
      <xdr:row>129</xdr:row>
      <xdr:rowOff>76200</xdr:rowOff>
    </xdr:to>
    <xdr:sp>
      <xdr:nvSpPr>
        <xdr:cNvPr id="23" name="Line 25"/>
        <xdr:cNvSpPr>
          <a:spLocks/>
        </xdr:cNvSpPr>
      </xdr:nvSpPr>
      <xdr:spPr>
        <a:xfrm flipV="1">
          <a:off x="1066800" y="19669125"/>
          <a:ext cx="1123950" cy="12954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1066800</xdr:colOff>
      <xdr:row>127</xdr:row>
      <xdr:rowOff>66675</xdr:rowOff>
    </xdr:from>
    <xdr:to>
      <xdr:col>7</xdr:col>
      <xdr:colOff>76200</xdr:colOff>
      <xdr:row>129</xdr:row>
      <xdr:rowOff>104775</xdr:rowOff>
    </xdr:to>
    <xdr:sp>
      <xdr:nvSpPr>
        <xdr:cNvPr id="24" name="Line 26"/>
        <xdr:cNvSpPr>
          <a:spLocks/>
        </xdr:cNvSpPr>
      </xdr:nvSpPr>
      <xdr:spPr>
        <a:xfrm>
          <a:off x="1066800" y="20631150"/>
          <a:ext cx="6267450" cy="3619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1066800</xdr:colOff>
      <xdr:row>110</xdr:row>
      <xdr:rowOff>104775</xdr:rowOff>
    </xdr:from>
    <xdr:to>
      <xdr:col>7</xdr:col>
      <xdr:colOff>114300</xdr:colOff>
      <xdr:row>120</xdr:row>
      <xdr:rowOff>76200</xdr:rowOff>
    </xdr:to>
    <xdr:sp>
      <xdr:nvSpPr>
        <xdr:cNvPr id="25" name="Line 27"/>
        <xdr:cNvSpPr>
          <a:spLocks/>
        </xdr:cNvSpPr>
      </xdr:nvSpPr>
      <xdr:spPr>
        <a:xfrm flipH="1" flipV="1">
          <a:off x="1066800" y="17916525"/>
          <a:ext cx="6305550" cy="15906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17</xdr:row>
      <xdr:rowOff>85725</xdr:rowOff>
    </xdr:from>
    <xdr:to>
      <xdr:col>7</xdr:col>
      <xdr:colOff>123825</xdr:colOff>
      <xdr:row>19</xdr:row>
      <xdr:rowOff>76200</xdr:rowOff>
    </xdr:to>
    <xdr:sp>
      <xdr:nvSpPr>
        <xdr:cNvPr id="26" name="Line 28"/>
        <xdr:cNvSpPr>
          <a:spLocks/>
        </xdr:cNvSpPr>
      </xdr:nvSpPr>
      <xdr:spPr>
        <a:xfrm flipV="1">
          <a:off x="981075" y="2838450"/>
          <a:ext cx="6400800" cy="3143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167</xdr:row>
      <xdr:rowOff>76200</xdr:rowOff>
    </xdr:from>
    <xdr:to>
      <xdr:col>7</xdr:col>
      <xdr:colOff>104775</xdr:colOff>
      <xdr:row>174</xdr:row>
      <xdr:rowOff>66675</xdr:rowOff>
    </xdr:to>
    <xdr:sp>
      <xdr:nvSpPr>
        <xdr:cNvPr id="1" name="Line 1"/>
        <xdr:cNvSpPr>
          <a:spLocks/>
        </xdr:cNvSpPr>
      </xdr:nvSpPr>
      <xdr:spPr>
        <a:xfrm>
          <a:off x="5000625" y="27117675"/>
          <a:ext cx="2828925" cy="11239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172</xdr:row>
      <xdr:rowOff>66675</xdr:rowOff>
    </xdr:from>
    <xdr:to>
      <xdr:col>7</xdr:col>
      <xdr:colOff>104775</xdr:colOff>
      <xdr:row>173</xdr:row>
      <xdr:rowOff>85725</xdr:rowOff>
    </xdr:to>
    <xdr:sp>
      <xdr:nvSpPr>
        <xdr:cNvPr id="2" name="Line 2"/>
        <xdr:cNvSpPr>
          <a:spLocks/>
        </xdr:cNvSpPr>
      </xdr:nvSpPr>
      <xdr:spPr>
        <a:xfrm>
          <a:off x="5000625" y="27917775"/>
          <a:ext cx="2828925" cy="1809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164</xdr:row>
      <xdr:rowOff>66675</xdr:rowOff>
    </xdr:from>
    <xdr:to>
      <xdr:col>7</xdr:col>
      <xdr:colOff>0</xdr:colOff>
      <xdr:row>165</xdr:row>
      <xdr:rowOff>66675</xdr:rowOff>
    </xdr:to>
    <xdr:sp>
      <xdr:nvSpPr>
        <xdr:cNvPr id="3" name="Line 3"/>
        <xdr:cNvSpPr>
          <a:spLocks/>
        </xdr:cNvSpPr>
      </xdr:nvSpPr>
      <xdr:spPr>
        <a:xfrm>
          <a:off x="5029200" y="26622375"/>
          <a:ext cx="2695575" cy="1619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143</xdr:row>
      <xdr:rowOff>76200</xdr:rowOff>
    </xdr:from>
    <xdr:to>
      <xdr:col>7</xdr:col>
      <xdr:colOff>66675</xdr:colOff>
      <xdr:row>144</xdr:row>
      <xdr:rowOff>76200</xdr:rowOff>
    </xdr:to>
    <xdr:sp>
      <xdr:nvSpPr>
        <xdr:cNvPr id="4" name="Line 4"/>
        <xdr:cNvSpPr>
          <a:spLocks/>
        </xdr:cNvSpPr>
      </xdr:nvSpPr>
      <xdr:spPr>
        <a:xfrm>
          <a:off x="4943475" y="23231475"/>
          <a:ext cx="2847975" cy="1619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141</xdr:row>
      <xdr:rowOff>104775</xdr:rowOff>
    </xdr:from>
    <xdr:to>
      <xdr:col>7</xdr:col>
      <xdr:colOff>104775</xdr:colOff>
      <xdr:row>142</xdr:row>
      <xdr:rowOff>85725</xdr:rowOff>
    </xdr:to>
    <xdr:sp>
      <xdr:nvSpPr>
        <xdr:cNvPr id="5" name="Line 5"/>
        <xdr:cNvSpPr>
          <a:spLocks/>
        </xdr:cNvSpPr>
      </xdr:nvSpPr>
      <xdr:spPr>
        <a:xfrm flipV="1">
          <a:off x="4943475" y="22936200"/>
          <a:ext cx="2886075" cy="1428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137</xdr:row>
      <xdr:rowOff>76200</xdr:rowOff>
    </xdr:from>
    <xdr:to>
      <xdr:col>7</xdr:col>
      <xdr:colOff>66675</xdr:colOff>
      <xdr:row>141</xdr:row>
      <xdr:rowOff>85725</xdr:rowOff>
    </xdr:to>
    <xdr:sp>
      <xdr:nvSpPr>
        <xdr:cNvPr id="6" name="Line 6"/>
        <xdr:cNvSpPr>
          <a:spLocks/>
        </xdr:cNvSpPr>
      </xdr:nvSpPr>
      <xdr:spPr>
        <a:xfrm flipV="1">
          <a:off x="4943475" y="22259925"/>
          <a:ext cx="2847975" cy="6572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136</xdr:row>
      <xdr:rowOff>66675</xdr:rowOff>
    </xdr:from>
    <xdr:to>
      <xdr:col>7</xdr:col>
      <xdr:colOff>85725</xdr:colOff>
      <xdr:row>140</xdr:row>
      <xdr:rowOff>66675</xdr:rowOff>
    </xdr:to>
    <xdr:sp>
      <xdr:nvSpPr>
        <xdr:cNvPr id="7" name="Line 7"/>
        <xdr:cNvSpPr>
          <a:spLocks/>
        </xdr:cNvSpPr>
      </xdr:nvSpPr>
      <xdr:spPr>
        <a:xfrm flipV="1">
          <a:off x="4981575" y="22088475"/>
          <a:ext cx="2828925" cy="6477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131</xdr:row>
      <xdr:rowOff>76200</xdr:rowOff>
    </xdr:from>
    <xdr:to>
      <xdr:col>7</xdr:col>
      <xdr:colOff>38100</xdr:colOff>
      <xdr:row>133</xdr:row>
      <xdr:rowOff>66675</xdr:rowOff>
    </xdr:to>
    <xdr:sp>
      <xdr:nvSpPr>
        <xdr:cNvPr id="8" name="Line 8"/>
        <xdr:cNvSpPr>
          <a:spLocks/>
        </xdr:cNvSpPr>
      </xdr:nvSpPr>
      <xdr:spPr>
        <a:xfrm>
          <a:off x="4981575" y="21288375"/>
          <a:ext cx="2781300" cy="3143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126</xdr:row>
      <xdr:rowOff>85725</xdr:rowOff>
    </xdr:from>
    <xdr:to>
      <xdr:col>7</xdr:col>
      <xdr:colOff>114300</xdr:colOff>
      <xdr:row>130</xdr:row>
      <xdr:rowOff>104775</xdr:rowOff>
    </xdr:to>
    <xdr:sp>
      <xdr:nvSpPr>
        <xdr:cNvPr id="9" name="Line 9"/>
        <xdr:cNvSpPr>
          <a:spLocks/>
        </xdr:cNvSpPr>
      </xdr:nvSpPr>
      <xdr:spPr>
        <a:xfrm>
          <a:off x="4962525" y="20488275"/>
          <a:ext cx="2876550" cy="6667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118</xdr:row>
      <xdr:rowOff>76200</xdr:rowOff>
    </xdr:from>
    <xdr:to>
      <xdr:col>7</xdr:col>
      <xdr:colOff>85725</xdr:colOff>
      <xdr:row>125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4953000" y="19183350"/>
          <a:ext cx="2857500" cy="11430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116</xdr:row>
      <xdr:rowOff>85725</xdr:rowOff>
    </xdr:from>
    <xdr:to>
      <xdr:col>7</xdr:col>
      <xdr:colOff>142875</xdr:colOff>
      <xdr:row>121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991100" y="18869025"/>
          <a:ext cx="2876550" cy="7905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91</xdr:row>
      <xdr:rowOff>66675</xdr:rowOff>
    </xdr:from>
    <xdr:to>
      <xdr:col>7</xdr:col>
      <xdr:colOff>142875</xdr:colOff>
      <xdr:row>118</xdr:row>
      <xdr:rowOff>47625</xdr:rowOff>
    </xdr:to>
    <xdr:sp>
      <xdr:nvSpPr>
        <xdr:cNvPr id="12" name="Line 12"/>
        <xdr:cNvSpPr>
          <a:spLocks/>
        </xdr:cNvSpPr>
      </xdr:nvSpPr>
      <xdr:spPr>
        <a:xfrm flipH="1" flipV="1">
          <a:off x="4943475" y="14801850"/>
          <a:ext cx="2924175" cy="43529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24</xdr:row>
      <xdr:rowOff>85725</xdr:rowOff>
    </xdr:from>
    <xdr:to>
      <xdr:col>7</xdr:col>
      <xdr:colOff>66675</xdr:colOff>
      <xdr:row>34</xdr:row>
      <xdr:rowOff>85725</xdr:rowOff>
    </xdr:to>
    <xdr:sp>
      <xdr:nvSpPr>
        <xdr:cNvPr id="13" name="Line 13"/>
        <xdr:cNvSpPr>
          <a:spLocks/>
        </xdr:cNvSpPr>
      </xdr:nvSpPr>
      <xdr:spPr>
        <a:xfrm flipV="1">
          <a:off x="4895850" y="3971925"/>
          <a:ext cx="2895600" cy="16192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4</xdr:row>
      <xdr:rowOff>76200</xdr:rowOff>
    </xdr:from>
    <xdr:to>
      <xdr:col>7</xdr:col>
      <xdr:colOff>95250</xdr:colOff>
      <xdr:row>6</xdr:row>
      <xdr:rowOff>85725</xdr:rowOff>
    </xdr:to>
    <xdr:sp>
      <xdr:nvSpPr>
        <xdr:cNvPr id="14" name="Line 14"/>
        <xdr:cNvSpPr>
          <a:spLocks/>
        </xdr:cNvSpPr>
      </xdr:nvSpPr>
      <xdr:spPr>
        <a:xfrm flipV="1">
          <a:off x="4876800" y="723900"/>
          <a:ext cx="2943225" cy="3333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5</xdr:row>
      <xdr:rowOff>85725</xdr:rowOff>
    </xdr:from>
    <xdr:to>
      <xdr:col>7</xdr:col>
      <xdr:colOff>57150</xdr:colOff>
      <xdr:row>8</xdr:row>
      <xdr:rowOff>85725</xdr:rowOff>
    </xdr:to>
    <xdr:sp>
      <xdr:nvSpPr>
        <xdr:cNvPr id="15" name="Line 15"/>
        <xdr:cNvSpPr>
          <a:spLocks/>
        </xdr:cNvSpPr>
      </xdr:nvSpPr>
      <xdr:spPr>
        <a:xfrm flipV="1">
          <a:off x="4857750" y="895350"/>
          <a:ext cx="2924175" cy="4857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6</xdr:row>
      <xdr:rowOff>66675</xdr:rowOff>
    </xdr:from>
    <xdr:to>
      <xdr:col>7</xdr:col>
      <xdr:colOff>76200</xdr:colOff>
      <xdr:row>31</xdr:row>
      <xdr:rowOff>85725</xdr:rowOff>
    </xdr:to>
    <xdr:sp>
      <xdr:nvSpPr>
        <xdr:cNvPr id="16" name="Line 16"/>
        <xdr:cNvSpPr>
          <a:spLocks/>
        </xdr:cNvSpPr>
      </xdr:nvSpPr>
      <xdr:spPr>
        <a:xfrm flipV="1">
          <a:off x="4886325" y="1038225"/>
          <a:ext cx="2914650" cy="40671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1000125</xdr:colOff>
      <xdr:row>4</xdr:row>
      <xdr:rowOff>104775</xdr:rowOff>
    </xdr:from>
    <xdr:to>
      <xdr:col>2</xdr:col>
      <xdr:colOff>161925</xdr:colOff>
      <xdr:row>7</xdr:row>
      <xdr:rowOff>85725</xdr:rowOff>
    </xdr:to>
    <xdr:sp>
      <xdr:nvSpPr>
        <xdr:cNvPr id="17" name="Line 19"/>
        <xdr:cNvSpPr>
          <a:spLocks/>
        </xdr:cNvSpPr>
      </xdr:nvSpPr>
      <xdr:spPr>
        <a:xfrm>
          <a:off x="1000125" y="752475"/>
          <a:ext cx="1162050" cy="4667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1038225</xdr:colOff>
      <xdr:row>17</xdr:row>
      <xdr:rowOff>85725</xdr:rowOff>
    </xdr:from>
    <xdr:to>
      <xdr:col>2</xdr:col>
      <xdr:colOff>180975</xdr:colOff>
      <xdr:row>20</xdr:row>
      <xdr:rowOff>85725</xdr:rowOff>
    </xdr:to>
    <xdr:sp>
      <xdr:nvSpPr>
        <xdr:cNvPr id="18" name="Line 20"/>
        <xdr:cNvSpPr>
          <a:spLocks/>
        </xdr:cNvSpPr>
      </xdr:nvSpPr>
      <xdr:spPr>
        <a:xfrm flipV="1">
          <a:off x="1038225" y="2838450"/>
          <a:ext cx="1143000" cy="4857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1019175</xdr:colOff>
      <xdr:row>28</xdr:row>
      <xdr:rowOff>66675</xdr:rowOff>
    </xdr:from>
    <xdr:to>
      <xdr:col>2</xdr:col>
      <xdr:colOff>219075</xdr:colOff>
      <xdr:row>43</xdr:row>
      <xdr:rowOff>85725</xdr:rowOff>
    </xdr:to>
    <xdr:sp>
      <xdr:nvSpPr>
        <xdr:cNvPr id="19" name="Line 21"/>
        <xdr:cNvSpPr>
          <a:spLocks/>
        </xdr:cNvSpPr>
      </xdr:nvSpPr>
      <xdr:spPr>
        <a:xfrm flipH="1" flipV="1">
          <a:off x="1019175" y="4600575"/>
          <a:ext cx="1200150" cy="24479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1000125</xdr:colOff>
      <xdr:row>30</xdr:row>
      <xdr:rowOff>85725</xdr:rowOff>
    </xdr:from>
    <xdr:to>
      <xdr:col>2</xdr:col>
      <xdr:colOff>219075</xdr:colOff>
      <xdr:row>32</xdr:row>
      <xdr:rowOff>85725</xdr:rowOff>
    </xdr:to>
    <xdr:sp>
      <xdr:nvSpPr>
        <xdr:cNvPr id="20" name="Line 22"/>
        <xdr:cNvSpPr>
          <a:spLocks/>
        </xdr:cNvSpPr>
      </xdr:nvSpPr>
      <xdr:spPr>
        <a:xfrm flipV="1">
          <a:off x="1000125" y="4943475"/>
          <a:ext cx="1219200" cy="3238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1057275</xdr:colOff>
      <xdr:row>37</xdr:row>
      <xdr:rowOff>85725</xdr:rowOff>
    </xdr:from>
    <xdr:to>
      <xdr:col>2</xdr:col>
      <xdr:colOff>180975</xdr:colOff>
      <xdr:row>39</xdr:row>
      <xdr:rowOff>76200</xdr:rowOff>
    </xdr:to>
    <xdr:sp>
      <xdr:nvSpPr>
        <xdr:cNvPr id="21" name="Line 23"/>
        <xdr:cNvSpPr>
          <a:spLocks/>
        </xdr:cNvSpPr>
      </xdr:nvSpPr>
      <xdr:spPr>
        <a:xfrm>
          <a:off x="1057275" y="6076950"/>
          <a:ext cx="1123950" cy="3143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1057275</xdr:colOff>
      <xdr:row>41</xdr:row>
      <xdr:rowOff>76200</xdr:rowOff>
    </xdr:from>
    <xdr:to>
      <xdr:col>2</xdr:col>
      <xdr:colOff>200025</xdr:colOff>
      <xdr:row>71</xdr:row>
      <xdr:rowOff>38100</xdr:rowOff>
    </xdr:to>
    <xdr:sp>
      <xdr:nvSpPr>
        <xdr:cNvPr id="22" name="Line 24"/>
        <xdr:cNvSpPr>
          <a:spLocks/>
        </xdr:cNvSpPr>
      </xdr:nvSpPr>
      <xdr:spPr>
        <a:xfrm flipH="1" flipV="1">
          <a:off x="1057275" y="6715125"/>
          <a:ext cx="1143000" cy="48196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1000125</xdr:colOff>
      <xdr:row>35</xdr:row>
      <xdr:rowOff>85725</xdr:rowOff>
    </xdr:from>
    <xdr:to>
      <xdr:col>2</xdr:col>
      <xdr:colOff>219075</xdr:colOff>
      <xdr:row>42</xdr:row>
      <xdr:rowOff>76200</xdr:rowOff>
    </xdr:to>
    <xdr:sp>
      <xdr:nvSpPr>
        <xdr:cNvPr id="23" name="Line 25"/>
        <xdr:cNvSpPr>
          <a:spLocks/>
        </xdr:cNvSpPr>
      </xdr:nvSpPr>
      <xdr:spPr>
        <a:xfrm flipV="1">
          <a:off x="1000125" y="5753100"/>
          <a:ext cx="1219200" cy="11239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990600</xdr:colOff>
      <xdr:row>46</xdr:row>
      <xdr:rowOff>85725</xdr:rowOff>
    </xdr:from>
    <xdr:to>
      <xdr:col>2</xdr:col>
      <xdr:colOff>276225</xdr:colOff>
      <xdr:row>77</xdr:row>
      <xdr:rowOff>66675</xdr:rowOff>
    </xdr:to>
    <xdr:sp>
      <xdr:nvSpPr>
        <xdr:cNvPr id="24" name="Line 26"/>
        <xdr:cNvSpPr>
          <a:spLocks/>
        </xdr:cNvSpPr>
      </xdr:nvSpPr>
      <xdr:spPr>
        <a:xfrm flipH="1" flipV="1">
          <a:off x="990600" y="7534275"/>
          <a:ext cx="1285875" cy="50006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1028700</xdr:colOff>
      <xdr:row>50</xdr:row>
      <xdr:rowOff>85725</xdr:rowOff>
    </xdr:from>
    <xdr:to>
      <xdr:col>2</xdr:col>
      <xdr:colOff>228600</xdr:colOff>
      <xdr:row>110</xdr:row>
      <xdr:rowOff>66675</xdr:rowOff>
    </xdr:to>
    <xdr:sp>
      <xdr:nvSpPr>
        <xdr:cNvPr id="25" name="Line 28"/>
        <xdr:cNvSpPr>
          <a:spLocks/>
        </xdr:cNvSpPr>
      </xdr:nvSpPr>
      <xdr:spPr>
        <a:xfrm flipH="1" flipV="1">
          <a:off x="1028700" y="8181975"/>
          <a:ext cx="1200150" cy="96964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1038225</xdr:colOff>
      <xdr:row>56</xdr:row>
      <xdr:rowOff>85725</xdr:rowOff>
    </xdr:from>
    <xdr:to>
      <xdr:col>2</xdr:col>
      <xdr:colOff>238125</xdr:colOff>
      <xdr:row>75</xdr:row>
      <xdr:rowOff>66675</xdr:rowOff>
    </xdr:to>
    <xdr:sp>
      <xdr:nvSpPr>
        <xdr:cNvPr id="26" name="Line 29"/>
        <xdr:cNvSpPr>
          <a:spLocks/>
        </xdr:cNvSpPr>
      </xdr:nvSpPr>
      <xdr:spPr>
        <a:xfrm flipH="1" flipV="1">
          <a:off x="1038225" y="9153525"/>
          <a:ext cx="1200150" cy="30575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1000125</xdr:colOff>
      <xdr:row>60</xdr:row>
      <xdr:rowOff>104775</xdr:rowOff>
    </xdr:from>
    <xdr:to>
      <xdr:col>2</xdr:col>
      <xdr:colOff>276225</xdr:colOff>
      <xdr:row>67</xdr:row>
      <xdr:rowOff>85725</xdr:rowOff>
    </xdr:to>
    <xdr:sp>
      <xdr:nvSpPr>
        <xdr:cNvPr id="27" name="Line 30"/>
        <xdr:cNvSpPr>
          <a:spLocks/>
        </xdr:cNvSpPr>
      </xdr:nvSpPr>
      <xdr:spPr>
        <a:xfrm>
          <a:off x="1000125" y="9820275"/>
          <a:ext cx="1276350" cy="11144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1019175</xdr:colOff>
      <xdr:row>62</xdr:row>
      <xdr:rowOff>85725</xdr:rowOff>
    </xdr:from>
    <xdr:to>
      <xdr:col>2</xdr:col>
      <xdr:colOff>314325</xdr:colOff>
      <xdr:row>68</xdr:row>
      <xdr:rowOff>85725</xdr:rowOff>
    </xdr:to>
    <xdr:sp>
      <xdr:nvSpPr>
        <xdr:cNvPr id="28" name="Line 31"/>
        <xdr:cNvSpPr>
          <a:spLocks/>
        </xdr:cNvSpPr>
      </xdr:nvSpPr>
      <xdr:spPr>
        <a:xfrm>
          <a:off x="1019175" y="10125075"/>
          <a:ext cx="1295400" cy="9715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1028700</xdr:colOff>
      <xdr:row>65</xdr:row>
      <xdr:rowOff>104775</xdr:rowOff>
    </xdr:from>
    <xdr:to>
      <xdr:col>2</xdr:col>
      <xdr:colOff>219075</xdr:colOff>
      <xdr:row>72</xdr:row>
      <xdr:rowOff>66675</xdr:rowOff>
    </xdr:to>
    <xdr:sp>
      <xdr:nvSpPr>
        <xdr:cNvPr id="29" name="Line 32"/>
        <xdr:cNvSpPr>
          <a:spLocks/>
        </xdr:cNvSpPr>
      </xdr:nvSpPr>
      <xdr:spPr>
        <a:xfrm>
          <a:off x="1028700" y="10629900"/>
          <a:ext cx="1190625" cy="10953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1057275</xdr:colOff>
      <xdr:row>66</xdr:row>
      <xdr:rowOff>85725</xdr:rowOff>
    </xdr:from>
    <xdr:to>
      <xdr:col>2</xdr:col>
      <xdr:colOff>257175</xdr:colOff>
      <xdr:row>117</xdr:row>
      <xdr:rowOff>66675</xdr:rowOff>
    </xdr:to>
    <xdr:sp>
      <xdr:nvSpPr>
        <xdr:cNvPr id="30" name="Line 33"/>
        <xdr:cNvSpPr>
          <a:spLocks/>
        </xdr:cNvSpPr>
      </xdr:nvSpPr>
      <xdr:spPr>
        <a:xfrm flipH="1" flipV="1">
          <a:off x="1057275" y="10772775"/>
          <a:ext cx="1200150" cy="82391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1038225</xdr:colOff>
      <xdr:row>67</xdr:row>
      <xdr:rowOff>85725</xdr:rowOff>
    </xdr:from>
    <xdr:to>
      <xdr:col>2</xdr:col>
      <xdr:colOff>257175</xdr:colOff>
      <xdr:row>107</xdr:row>
      <xdr:rowOff>66675</xdr:rowOff>
    </xdr:to>
    <xdr:sp>
      <xdr:nvSpPr>
        <xdr:cNvPr id="31" name="Line 34"/>
        <xdr:cNvSpPr>
          <a:spLocks/>
        </xdr:cNvSpPr>
      </xdr:nvSpPr>
      <xdr:spPr>
        <a:xfrm>
          <a:off x="1038225" y="10934700"/>
          <a:ext cx="1219200" cy="64579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1019175</xdr:colOff>
      <xdr:row>115</xdr:row>
      <xdr:rowOff>85725</xdr:rowOff>
    </xdr:from>
    <xdr:to>
      <xdr:col>2</xdr:col>
      <xdr:colOff>76200</xdr:colOff>
      <xdr:row>119</xdr:row>
      <xdr:rowOff>85725</xdr:rowOff>
    </xdr:to>
    <xdr:sp>
      <xdr:nvSpPr>
        <xdr:cNvPr id="32" name="Line 35"/>
        <xdr:cNvSpPr>
          <a:spLocks/>
        </xdr:cNvSpPr>
      </xdr:nvSpPr>
      <xdr:spPr>
        <a:xfrm flipV="1">
          <a:off x="1019175" y="18707100"/>
          <a:ext cx="1057275" cy="6477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1076325</xdr:colOff>
      <xdr:row>121</xdr:row>
      <xdr:rowOff>85725</xdr:rowOff>
    </xdr:from>
    <xdr:to>
      <xdr:col>2</xdr:col>
      <xdr:colOff>200025</xdr:colOff>
      <xdr:row>130</xdr:row>
      <xdr:rowOff>76200</xdr:rowOff>
    </xdr:to>
    <xdr:sp>
      <xdr:nvSpPr>
        <xdr:cNvPr id="33" name="Line 36"/>
        <xdr:cNvSpPr>
          <a:spLocks/>
        </xdr:cNvSpPr>
      </xdr:nvSpPr>
      <xdr:spPr>
        <a:xfrm>
          <a:off x="1076325" y="19678650"/>
          <a:ext cx="1123950" cy="14478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1028700</xdr:colOff>
      <xdr:row>127</xdr:row>
      <xdr:rowOff>85725</xdr:rowOff>
    </xdr:from>
    <xdr:to>
      <xdr:col>2</xdr:col>
      <xdr:colOff>228600</xdr:colOff>
      <xdr:row>143</xdr:row>
      <xdr:rowOff>76200</xdr:rowOff>
    </xdr:to>
    <xdr:sp>
      <xdr:nvSpPr>
        <xdr:cNvPr id="34" name="Line 37"/>
        <xdr:cNvSpPr>
          <a:spLocks/>
        </xdr:cNvSpPr>
      </xdr:nvSpPr>
      <xdr:spPr>
        <a:xfrm>
          <a:off x="1028700" y="20650200"/>
          <a:ext cx="1200150" cy="25812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1057275</xdr:colOff>
      <xdr:row>128</xdr:row>
      <xdr:rowOff>85725</xdr:rowOff>
    </xdr:from>
    <xdr:to>
      <xdr:col>2</xdr:col>
      <xdr:colOff>238125</xdr:colOff>
      <xdr:row>139</xdr:row>
      <xdr:rowOff>76200</xdr:rowOff>
    </xdr:to>
    <xdr:sp>
      <xdr:nvSpPr>
        <xdr:cNvPr id="35" name="Line 38"/>
        <xdr:cNvSpPr>
          <a:spLocks/>
        </xdr:cNvSpPr>
      </xdr:nvSpPr>
      <xdr:spPr>
        <a:xfrm>
          <a:off x="1057275" y="20812125"/>
          <a:ext cx="1181100" cy="17716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1076325</xdr:colOff>
      <xdr:row>130</xdr:row>
      <xdr:rowOff>76200</xdr:rowOff>
    </xdr:from>
    <xdr:to>
      <xdr:col>2</xdr:col>
      <xdr:colOff>228600</xdr:colOff>
      <xdr:row>140</xdr:row>
      <xdr:rowOff>85725</xdr:rowOff>
    </xdr:to>
    <xdr:sp>
      <xdr:nvSpPr>
        <xdr:cNvPr id="36" name="Line 39"/>
        <xdr:cNvSpPr>
          <a:spLocks/>
        </xdr:cNvSpPr>
      </xdr:nvSpPr>
      <xdr:spPr>
        <a:xfrm>
          <a:off x="1076325" y="21126450"/>
          <a:ext cx="1152525" cy="16287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1066800</xdr:colOff>
      <xdr:row>125</xdr:row>
      <xdr:rowOff>47625</xdr:rowOff>
    </xdr:from>
    <xdr:to>
      <xdr:col>2</xdr:col>
      <xdr:colOff>276225</xdr:colOff>
      <xdr:row>142</xdr:row>
      <xdr:rowOff>85725</xdr:rowOff>
    </xdr:to>
    <xdr:sp>
      <xdr:nvSpPr>
        <xdr:cNvPr id="37" name="Line 40"/>
        <xdr:cNvSpPr>
          <a:spLocks/>
        </xdr:cNvSpPr>
      </xdr:nvSpPr>
      <xdr:spPr>
        <a:xfrm>
          <a:off x="1066800" y="20288250"/>
          <a:ext cx="1209675" cy="27908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1133475</xdr:colOff>
      <xdr:row>132</xdr:row>
      <xdr:rowOff>85725</xdr:rowOff>
    </xdr:from>
    <xdr:to>
      <xdr:col>2</xdr:col>
      <xdr:colOff>180975</xdr:colOff>
      <xdr:row>154</xdr:row>
      <xdr:rowOff>66675</xdr:rowOff>
    </xdr:to>
    <xdr:sp>
      <xdr:nvSpPr>
        <xdr:cNvPr id="38" name="Line 41"/>
        <xdr:cNvSpPr>
          <a:spLocks/>
        </xdr:cNvSpPr>
      </xdr:nvSpPr>
      <xdr:spPr>
        <a:xfrm flipH="1" flipV="1">
          <a:off x="1133475" y="21459825"/>
          <a:ext cx="1047750" cy="35433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1095375</xdr:colOff>
      <xdr:row>133</xdr:row>
      <xdr:rowOff>76200</xdr:rowOff>
    </xdr:from>
    <xdr:to>
      <xdr:col>2</xdr:col>
      <xdr:colOff>152400</xdr:colOff>
      <xdr:row>153</xdr:row>
      <xdr:rowOff>66675</xdr:rowOff>
    </xdr:to>
    <xdr:sp>
      <xdr:nvSpPr>
        <xdr:cNvPr id="39" name="Line 42"/>
        <xdr:cNvSpPr>
          <a:spLocks/>
        </xdr:cNvSpPr>
      </xdr:nvSpPr>
      <xdr:spPr>
        <a:xfrm flipH="1" flipV="1">
          <a:off x="1095375" y="21612225"/>
          <a:ext cx="1057275" cy="32289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1076325</xdr:colOff>
      <xdr:row>147</xdr:row>
      <xdr:rowOff>85725</xdr:rowOff>
    </xdr:from>
    <xdr:to>
      <xdr:col>2</xdr:col>
      <xdr:colOff>228600</xdr:colOff>
      <xdr:row>164</xdr:row>
      <xdr:rowOff>95250</xdr:rowOff>
    </xdr:to>
    <xdr:sp>
      <xdr:nvSpPr>
        <xdr:cNvPr id="40" name="Line 43"/>
        <xdr:cNvSpPr>
          <a:spLocks/>
        </xdr:cNvSpPr>
      </xdr:nvSpPr>
      <xdr:spPr>
        <a:xfrm>
          <a:off x="1076325" y="23888700"/>
          <a:ext cx="1152525" cy="27622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1066800</xdr:colOff>
      <xdr:row>149</xdr:row>
      <xdr:rowOff>85725</xdr:rowOff>
    </xdr:from>
    <xdr:to>
      <xdr:col>2</xdr:col>
      <xdr:colOff>219075</xdr:colOff>
      <xdr:row>170</xdr:row>
      <xdr:rowOff>85725</xdr:rowOff>
    </xdr:to>
    <xdr:sp>
      <xdr:nvSpPr>
        <xdr:cNvPr id="41" name="Line 44"/>
        <xdr:cNvSpPr>
          <a:spLocks/>
        </xdr:cNvSpPr>
      </xdr:nvSpPr>
      <xdr:spPr>
        <a:xfrm>
          <a:off x="1066800" y="24212550"/>
          <a:ext cx="1152525" cy="34004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962025</xdr:colOff>
      <xdr:row>53</xdr:row>
      <xdr:rowOff>85725</xdr:rowOff>
    </xdr:from>
    <xdr:to>
      <xdr:col>7</xdr:col>
      <xdr:colOff>104775</xdr:colOff>
      <xdr:row>115</xdr:row>
      <xdr:rowOff>85725</xdr:rowOff>
    </xdr:to>
    <xdr:sp>
      <xdr:nvSpPr>
        <xdr:cNvPr id="42" name="Line 45"/>
        <xdr:cNvSpPr>
          <a:spLocks/>
        </xdr:cNvSpPr>
      </xdr:nvSpPr>
      <xdr:spPr>
        <a:xfrm>
          <a:off x="962025" y="8667750"/>
          <a:ext cx="6867525" cy="100393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990600</xdr:colOff>
      <xdr:row>54</xdr:row>
      <xdr:rowOff>66675</xdr:rowOff>
    </xdr:from>
    <xdr:to>
      <xdr:col>7</xdr:col>
      <xdr:colOff>161925</xdr:colOff>
      <xdr:row>117</xdr:row>
      <xdr:rowOff>85725</xdr:rowOff>
    </xdr:to>
    <xdr:sp>
      <xdr:nvSpPr>
        <xdr:cNvPr id="43" name="Line 46"/>
        <xdr:cNvSpPr>
          <a:spLocks/>
        </xdr:cNvSpPr>
      </xdr:nvSpPr>
      <xdr:spPr>
        <a:xfrm>
          <a:off x="990600" y="8810625"/>
          <a:ext cx="6896100" cy="102203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1000125</xdr:colOff>
      <xdr:row>114</xdr:row>
      <xdr:rowOff>85725</xdr:rowOff>
    </xdr:from>
    <xdr:to>
      <xdr:col>7</xdr:col>
      <xdr:colOff>104775</xdr:colOff>
      <xdr:row>127</xdr:row>
      <xdr:rowOff>47625</xdr:rowOff>
    </xdr:to>
    <xdr:sp>
      <xdr:nvSpPr>
        <xdr:cNvPr id="44" name="Line 47"/>
        <xdr:cNvSpPr>
          <a:spLocks/>
        </xdr:cNvSpPr>
      </xdr:nvSpPr>
      <xdr:spPr>
        <a:xfrm>
          <a:off x="1000125" y="18545175"/>
          <a:ext cx="6829425" cy="20669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1057275</xdr:colOff>
      <xdr:row>7</xdr:row>
      <xdr:rowOff>85725</xdr:rowOff>
    </xdr:from>
    <xdr:to>
      <xdr:col>7</xdr:col>
      <xdr:colOff>104775</xdr:colOff>
      <xdr:row>16</xdr:row>
      <xdr:rowOff>104775</xdr:rowOff>
    </xdr:to>
    <xdr:sp>
      <xdr:nvSpPr>
        <xdr:cNvPr id="45" name="Line 48"/>
        <xdr:cNvSpPr>
          <a:spLocks/>
        </xdr:cNvSpPr>
      </xdr:nvSpPr>
      <xdr:spPr>
        <a:xfrm flipV="1">
          <a:off x="1057275" y="1219200"/>
          <a:ext cx="6772275" cy="14763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41</xdr:row>
      <xdr:rowOff>104775</xdr:rowOff>
    </xdr:from>
    <xdr:to>
      <xdr:col>7</xdr:col>
      <xdr:colOff>142875</xdr:colOff>
      <xdr:row>47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5324475" y="6743700"/>
          <a:ext cx="2524125" cy="9525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14</xdr:row>
      <xdr:rowOff>85725</xdr:rowOff>
    </xdr:from>
    <xdr:to>
      <xdr:col>7</xdr:col>
      <xdr:colOff>38100</xdr:colOff>
      <xdr:row>27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5257800" y="2352675"/>
          <a:ext cx="2486025" cy="21050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6</xdr:row>
      <xdr:rowOff>85725</xdr:rowOff>
    </xdr:from>
    <xdr:to>
      <xdr:col>7</xdr:col>
      <xdr:colOff>47625</xdr:colOff>
      <xdr:row>6</xdr:row>
      <xdr:rowOff>85725</xdr:rowOff>
    </xdr:to>
    <xdr:sp>
      <xdr:nvSpPr>
        <xdr:cNvPr id="3" name="Line 3"/>
        <xdr:cNvSpPr>
          <a:spLocks/>
        </xdr:cNvSpPr>
      </xdr:nvSpPr>
      <xdr:spPr>
        <a:xfrm>
          <a:off x="5238750" y="1057275"/>
          <a:ext cx="2514600" cy="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2</xdr:row>
      <xdr:rowOff>85725</xdr:rowOff>
    </xdr:from>
    <xdr:to>
      <xdr:col>2</xdr:col>
      <xdr:colOff>352425</xdr:colOff>
      <xdr:row>4</xdr:row>
      <xdr:rowOff>76200</xdr:rowOff>
    </xdr:to>
    <xdr:sp>
      <xdr:nvSpPr>
        <xdr:cNvPr id="4" name="Line 4"/>
        <xdr:cNvSpPr>
          <a:spLocks/>
        </xdr:cNvSpPr>
      </xdr:nvSpPr>
      <xdr:spPr>
        <a:xfrm>
          <a:off x="981075" y="409575"/>
          <a:ext cx="1371600" cy="3143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962025</xdr:colOff>
      <xdr:row>1</xdr:row>
      <xdr:rowOff>76200</xdr:rowOff>
    </xdr:from>
    <xdr:to>
      <xdr:col>2</xdr:col>
      <xdr:colOff>180975</xdr:colOff>
      <xdr:row>9</xdr:row>
      <xdr:rowOff>76200</xdr:rowOff>
    </xdr:to>
    <xdr:sp>
      <xdr:nvSpPr>
        <xdr:cNvPr id="5" name="Line 5"/>
        <xdr:cNvSpPr>
          <a:spLocks/>
        </xdr:cNvSpPr>
      </xdr:nvSpPr>
      <xdr:spPr>
        <a:xfrm>
          <a:off x="962025" y="238125"/>
          <a:ext cx="1219200" cy="12954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1076325</xdr:colOff>
      <xdr:row>12</xdr:row>
      <xdr:rowOff>85725</xdr:rowOff>
    </xdr:from>
    <xdr:to>
      <xdr:col>2</xdr:col>
      <xdr:colOff>238125</xdr:colOff>
      <xdr:row>30</xdr:row>
      <xdr:rowOff>85725</xdr:rowOff>
    </xdr:to>
    <xdr:sp>
      <xdr:nvSpPr>
        <xdr:cNvPr id="6" name="Line 6"/>
        <xdr:cNvSpPr>
          <a:spLocks/>
        </xdr:cNvSpPr>
      </xdr:nvSpPr>
      <xdr:spPr>
        <a:xfrm flipV="1">
          <a:off x="1076325" y="2028825"/>
          <a:ext cx="1162050" cy="29146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1057275</xdr:colOff>
      <xdr:row>21</xdr:row>
      <xdr:rowOff>85725</xdr:rowOff>
    </xdr:from>
    <xdr:to>
      <xdr:col>2</xdr:col>
      <xdr:colOff>276225</xdr:colOff>
      <xdr:row>31</xdr:row>
      <xdr:rowOff>85725</xdr:rowOff>
    </xdr:to>
    <xdr:sp>
      <xdr:nvSpPr>
        <xdr:cNvPr id="7" name="Line 7"/>
        <xdr:cNvSpPr>
          <a:spLocks/>
        </xdr:cNvSpPr>
      </xdr:nvSpPr>
      <xdr:spPr>
        <a:xfrm flipV="1">
          <a:off x="1057275" y="3486150"/>
          <a:ext cx="1219200" cy="16192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1000125</xdr:colOff>
      <xdr:row>22</xdr:row>
      <xdr:rowOff>76200</xdr:rowOff>
    </xdr:from>
    <xdr:to>
      <xdr:col>2</xdr:col>
      <xdr:colOff>314325</xdr:colOff>
      <xdr:row>33</xdr:row>
      <xdr:rowOff>85725</xdr:rowOff>
    </xdr:to>
    <xdr:sp>
      <xdr:nvSpPr>
        <xdr:cNvPr id="8" name="Line 8"/>
        <xdr:cNvSpPr>
          <a:spLocks/>
        </xdr:cNvSpPr>
      </xdr:nvSpPr>
      <xdr:spPr>
        <a:xfrm flipV="1">
          <a:off x="1000125" y="3638550"/>
          <a:ext cx="1314450" cy="17907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1076325</xdr:colOff>
      <xdr:row>25</xdr:row>
      <xdr:rowOff>85725</xdr:rowOff>
    </xdr:from>
    <xdr:to>
      <xdr:col>2</xdr:col>
      <xdr:colOff>238125</xdr:colOff>
      <xdr:row>37</xdr:row>
      <xdr:rowOff>85725</xdr:rowOff>
    </xdr:to>
    <xdr:sp>
      <xdr:nvSpPr>
        <xdr:cNvPr id="9" name="Line 9"/>
        <xdr:cNvSpPr>
          <a:spLocks/>
        </xdr:cNvSpPr>
      </xdr:nvSpPr>
      <xdr:spPr>
        <a:xfrm flipV="1">
          <a:off x="1076325" y="4133850"/>
          <a:ext cx="1162050" cy="19431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1000125</xdr:colOff>
      <xdr:row>22</xdr:row>
      <xdr:rowOff>85725</xdr:rowOff>
    </xdr:from>
    <xdr:to>
      <xdr:col>7</xdr:col>
      <xdr:colOff>142875</xdr:colOff>
      <xdr:row>35</xdr:row>
      <xdr:rowOff>85725</xdr:rowOff>
    </xdr:to>
    <xdr:sp>
      <xdr:nvSpPr>
        <xdr:cNvPr id="10" name="Line 10"/>
        <xdr:cNvSpPr>
          <a:spLocks/>
        </xdr:cNvSpPr>
      </xdr:nvSpPr>
      <xdr:spPr>
        <a:xfrm flipV="1">
          <a:off x="1000125" y="3648075"/>
          <a:ext cx="6848475" cy="21050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1000125</xdr:colOff>
      <xdr:row>20</xdr:row>
      <xdr:rowOff>104775</xdr:rowOff>
    </xdr:from>
    <xdr:to>
      <xdr:col>7</xdr:col>
      <xdr:colOff>190500</xdr:colOff>
      <xdr:row>36</xdr:row>
      <xdr:rowOff>85725</xdr:rowOff>
    </xdr:to>
    <xdr:sp>
      <xdr:nvSpPr>
        <xdr:cNvPr id="11" name="Line 11"/>
        <xdr:cNvSpPr>
          <a:spLocks/>
        </xdr:cNvSpPr>
      </xdr:nvSpPr>
      <xdr:spPr>
        <a:xfrm flipV="1">
          <a:off x="1000125" y="3343275"/>
          <a:ext cx="6896100" cy="25717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990600</xdr:colOff>
      <xdr:row>32</xdr:row>
      <xdr:rowOff>76200</xdr:rowOff>
    </xdr:from>
    <xdr:to>
      <xdr:col>2</xdr:col>
      <xdr:colOff>333375</xdr:colOff>
      <xdr:row>38</xdr:row>
      <xdr:rowOff>85725</xdr:rowOff>
    </xdr:to>
    <xdr:sp>
      <xdr:nvSpPr>
        <xdr:cNvPr id="12" name="Line 12"/>
        <xdr:cNvSpPr>
          <a:spLocks/>
        </xdr:cNvSpPr>
      </xdr:nvSpPr>
      <xdr:spPr>
        <a:xfrm flipV="1">
          <a:off x="990600" y="5257800"/>
          <a:ext cx="1343025" cy="9810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1133475</xdr:colOff>
      <xdr:row>27</xdr:row>
      <xdr:rowOff>104775</xdr:rowOff>
    </xdr:from>
    <xdr:to>
      <xdr:col>2</xdr:col>
      <xdr:colOff>238125</xdr:colOff>
      <xdr:row>39</xdr:row>
      <xdr:rowOff>66675</xdr:rowOff>
    </xdr:to>
    <xdr:sp>
      <xdr:nvSpPr>
        <xdr:cNvPr id="13" name="Line 13"/>
        <xdr:cNvSpPr>
          <a:spLocks/>
        </xdr:cNvSpPr>
      </xdr:nvSpPr>
      <xdr:spPr>
        <a:xfrm flipV="1">
          <a:off x="1133475" y="4476750"/>
          <a:ext cx="1104900" cy="19050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1095375</xdr:colOff>
      <xdr:row>38</xdr:row>
      <xdr:rowOff>66675</xdr:rowOff>
    </xdr:from>
    <xdr:to>
      <xdr:col>2</xdr:col>
      <xdr:colOff>381000</xdr:colOff>
      <xdr:row>42</xdr:row>
      <xdr:rowOff>66675</xdr:rowOff>
    </xdr:to>
    <xdr:sp>
      <xdr:nvSpPr>
        <xdr:cNvPr id="14" name="Line 14"/>
        <xdr:cNvSpPr>
          <a:spLocks/>
        </xdr:cNvSpPr>
      </xdr:nvSpPr>
      <xdr:spPr>
        <a:xfrm flipV="1">
          <a:off x="1095375" y="6219825"/>
          <a:ext cx="1285875" cy="6477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1019175</xdr:colOff>
      <xdr:row>32</xdr:row>
      <xdr:rowOff>85725</xdr:rowOff>
    </xdr:from>
    <xdr:to>
      <xdr:col>7</xdr:col>
      <xdr:colOff>190500</xdr:colOff>
      <xdr:row>47</xdr:row>
      <xdr:rowOff>104775</xdr:rowOff>
    </xdr:to>
    <xdr:sp>
      <xdr:nvSpPr>
        <xdr:cNvPr id="15" name="Line 15"/>
        <xdr:cNvSpPr>
          <a:spLocks/>
        </xdr:cNvSpPr>
      </xdr:nvSpPr>
      <xdr:spPr>
        <a:xfrm flipV="1">
          <a:off x="1019175" y="5267325"/>
          <a:ext cx="6877050" cy="24479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1019175</xdr:colOff>
      <xdr:row>31</xdr:row>
      <xdr:rowOff>76200</xdr:rowOff>
    </xdr:from>
    <xdr:to>
      <xdr:col>7</xdr:col>
      <xdr:colOff>161925</xdr:colOff>
      <xdr:row>48</xdr:row>
      <xdr:rowOff>76200</xdr:rowOff>
    </xdr:to>
    <xdr:sp>
      <xdr:nvSpPr>
        <xdr:cNvPr id="16" name="Line 16"/>
        <xdr:cNvSpPr>
          <a:spLocks/>
        </xdr:cNvSpPr>
      </xdr:nvSpPr>
      <xdr:spPr>
        <a:xfrm flipV="1">
          <a:off x="1019175" y="5095875"/>
          <a:ext cx="6848475" cy="27527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1000125</xdr:colOff>
      <xdr:row>36</xdr:row>
      <xdr:rowOff>85725</xdr:rowOff>
    </xdr:from>
    <xdr:to>
      <xdr:col>7</xdr:col>
      <xdr:colOff>161925</xdr:colOff>
      <xdr:row>54</xdr:row>
      <xdr:rowOff>66675</xdr:rowOff>
    </xdr:to>
    <xdr:sp>
      <xdr:nvSpPr>
        <xdr:cNvPr id="17" name="Line 17"/>
        <xdr:cNvSpPr>
          <a:spLocks/>
        </xdr:cNvSpPr>
      </xdr:nvSpPr>
      <xdr:spPr>
        <a:xfrm flipV="1">
          <a:off x="1000125" y="5915025"/>
          <a:ext cx="6867525" cy="28956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1095375</xdr:colOff>
      <xdr:row>43</xdr:row>
      <xdr:rowOff>47625</xdr:rowOff>
    </xdr:from>
    <xdr:to>
      <xdr:col>2</xdr:col>
      <xdr:colOff>390525</xdr:colOff>
      <xdr:row>56</xdr:row>
      <xdr:rowOff>76200</xdr:rowOff>
    </xdr:to>
    <xdr:sp>
      <xdr:nvSpPr>
        <xdr:cNvPr id="18" name="Line 18"/>
        <xdr:cNvSpPr>
          <a:spLocks/>
        </xdr:cNvSpPr>
      </xdr:nvSpPr>
      <xdr:spPr>
        <a:xfrm flipV="1">
          <a:off x="1095375" y="7010400"/>
          <a:ext cx="1295400" cy="21336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1095375</xdr:colOff>
      <xdr:row>49</xdr:row>
      <xdr:rowOff>66675</xdr:rowOff>
    </xdr:from>
    <xdr:to>
      <xdr:col>2</xdr:col>
      <xdr:colOff>409575</xdr:colOff>
      <xdr:row>59</xdr:row>
      <xdr:rowOff>66675</xdr:rowOff>
    </xdr:to>
    <xdr:sp>
      <xdr:nvSpPr>
        <xdr:cNvPr id="19" name="Line 19"/>
        <xdr:cNvSpPr>
          <a:spLocks/>
        </xdr:cNvSpPr>
      </xdr:nvSpPr>
      <xdr:spPr>
        <a:xfrm flipV="1">
          <a:off x="1095375" y="8001000"/>
          <a:ext cx="1314450" cy="16192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1057275</xdr:colOff>
      <xdr:row>47</xdr:row>
      <xdr:rowOff>85725</xdr:rowOff>
    </xdr:from>
    <xdr:to>
      <xdr:col>2</xdr:col>
      <xdr:colOff>457200</xdr:colOff>
      <xdr:row>58</xdr:row>
      <xdr:rowOff>104775</xdr:rowOff>
    </xdr:to>
    <xdr:sp>
      <xdr:nvSpPr>
        <xdr:cNvPr id="20" name="Line 20"/>
        <xdr:cNvSpPr>
          <a:spLocks/>
        </xdr:cNvSpPr>
      </xdr:nvSpPr>
      <xdr:spPr>
        <a:xfrm flipV="1">
          <a:off x="1057275" y="7696200"/>
          <a:ext cx="1400175" cy="18002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1057275</xdr:colOff>
      <xdr:row>59</xdr:row>
      <xdr:rowOff>104775</xdr:rowOff>
    </xdr:from>
    <xdr:to>
      <xdr:col>2</xdr:col>
      <xdr:colOff>390525</xdr:colOff>
      <xdr:row>61</xdr:row>
      <xdr:rowOff>76200</xdr:rowOff>
    </xdr:to>
    <xdr:sp>
      <xdr:nvSpPr>
        <xdr:cNvPr id="21" name="Line 21"/>
        <xdr:cNvSpPr>
          <a:spLocks/>
        </xdr:cNvSpPr>
      </xdr:nvSpPr>
      <xdr:spPr>
        <a:xfrm flipV="1">
          <a:off x="1057275" y="9658350"/>
          <a:ext cx="1333500" cy="2952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1095375</xdr:colOff>
      <xdr:row>74</xdr:row>
      <xdr:rowOff>66675</xdr:rowOff>
    </xdr:from>
    <xdr:to>
      <xdr:col>2</xdr:col>
      <xdr:colOff>409575</xdr:colOff>
      <xdr:row>75</xdr:row>
      <xdr:rowOff>47625</xdr:rowOff>
    </xdr:to>
    <xdr:sp>
      <xdr:nvSpPr>
        <xdr:cNvPr id="22" name="Line 22"/>
        <xdr:cNvSpPr>
          <a:spLocks/>
        </xdr:cNvSpPr>
      </xdr:nvSpPr>
      <xdr:spPr>
        <a:xfrm>
          <a:off x="1095375" y="12049125"/>
          <a:ext cx="1314450" cy="1428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1019175</xdr:colOff>
      <xdr:row>68</xdr:row>
      <xdr:rowOff>66675</xdr:rowOff>
    </xdr:from>
    <xdr:to>
      <xdr:col>7</xdr:col>
      <xdr:colOff>114300</xdr:colOff>
      <xdr:row>70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1019175" y="11077575"/>
          <a:ext cx="6800850" cy="3238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1057275</xdr:colOff>
      <xdr:row>79</xdr:row>
      <xdr:rowOff>104775</xdr:rowOff>
    </xdr:from>
    <xdr:to>
      <xdr:col>2</xdr:col>
      <xdr:colOff>381000</xdr:colOff>
      <xdr:row>85</xdr:row>
      <xdr:rowOff>76200</xdr:rowOff>
    </xdr:to>
    <xdr:sp>
      <xdr:nvSpPr>
        <xdr:cNvPr id="24" name="Line 24"/>
        <xdr:cNvSpPr>
          <a:spLocks/>
        </xdr:cNvSpPr>
      </xdr:nvSpPr>
      <xdr:spPr>
        <a:xfrm>
          <a:off x="1057275" y="12896850"/>
          <a:ext cx="1323975" cy="9429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1057275</xdr:colOff>
      <xdr:row>81</xdr:row>
      <xdr:rowOff>85725</xdr:rowOff>
    </xdr:from>
    <xdr:to>
      <xdr:col>2</xdr:col>
      <xdr:colOff>371475</xdr:colOff>
      <xdr:row>83</xdr:row>
      <xdr:rowOff>85725</xdr:rowOff>
    </xdr:to>
    <xdr:sp>
      <xdr:nvSpPr>
        <xdr:cNvPr id="25" name="Line 25"/>
        <xdr:cNvSpPr>
          <a:spLocks/>
        </xdr:cNvSpPr>
      </xdr:nvSpPr>
      <xdr:spPr>
        <a:xfrm>
          <a:off x="1057275" y="13201650"/>
          <a:ext cx="1314450" cy="3238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1028700</xdr:colOff>
      <xdr:row>82</xdr:row>
      <xdr:rowOff>85725</xdr:rowOff>
    </xdr:from>
    <xdr:to>
      <xdr:col>2</xdr:col>
      <xdr:colOff>447675</xdr:colOff>
      <xdr:row>90</xdr:row>
      <xdr:rowOff>85725</xdr:rowOff>
    </xdr:to>
    <xdr:sp>
      <xdr:nvSpPr>
        <xdr:cNvPr id="26" name="Line 26"/>
        <xdr:cNvSpPr>
          <a:spLocks/>
        </xdr:cNvSpPr>
      </xdr:nvSpPr>
      <xdr:spPr>
        <a:xfrm>
          <a:off x="1028700" y="13363575"/>
          <a:ext cx="1419225" cy="12954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8"/>
  <sheetViews>
    <sheetView tabSelected="1" zoomScale="75" zoomScaleNormal="75" workbookViewId="0" topLeftCell="A43">
      <selection activeCell="H57" sqref="H57"/>
    </sheetView>
  </sheetViews>
  <sheetFormatPr defaultColWidth="11.421875" defaultRowHeight="12.75"/>
  <cols>
    <col min="1" max="1" width="18.28125" style="5" bestFit="1" customWidth="1"/>
    <col min="2" max="2" width="11.7109375" style="67" customWidth="1"/>
    <col min="3" max="3" width="19.00390625" style="5" bestFit="1" customWidth="1"/>
    <col min="4" max="4" width="15.140625" style="4" bestFit="1" customWidth="1"/>
    <col min="5" max="5" width="11.7109375" style="4" bestFit="1" customWidth="1"/>
    <col min="6" max="6" width="19.140625" style="4" bestFit="1" customWidth="1"/>
    <col min="7" max="7" width="13.8515625" style="15" customWidth="1"/>
    <col min="8" max="8" width="16.7109375" style="4" bestFit="1" customWidth="1"/>
    <col min="9" max="9" width="15.140625" style="4" bestFit="1" customWidth="1"/>
    <col min="10" max="10" width="11.7109375" style="4" bestFit="1" customWidth="1"/>
  </cols>
  <sheetData>
    <row r="1" spans="1:10" ht="12.75">
      <c r="A1" s="5" t="s">
        <v>642</v>
      </c>
      <c r="B1" s="67" t="s">
        <v>0</v>
      </c>
      <c r="C1" s="2" t="s">
        <v>229</v>
      </c>
      <c r="D1" s="2" t="s">
        <v>75</v>
      </c>
      <c r="E1" s="2" t="s">
        <v>0</v>
      </c>
      <c r="F1" s="4" t="s">
        <v>2</v>
      </c>
      <c r="G1" s="15" t="s">
        <v>82</v>
      </c>
      <c r="H1" s="2" t="s">
        <v>1</v>
      </c>
      <c r="I1" s="4" t="s">
        <v>75</v>
      </c>
      <c r="J1" s="4" t="s">
        <v>0</v>
      </c>
    </row>
    <row r="2" spans="3:10" ht="12.75">
      <c r="C2" s="2" t="s">
        <v>470</v>
      </c>
      <c r="D2" s="2">
        <v>-5.1</v>
      </c>
      <c r="E2" s="2">
        <v>-5.1</v>
      </c>
      <c r="F2" s="93" t="s">
        <v>77</v>
      </c>
      <c r="G2" s="91" t="s">
        <v>83</v>
      </c>
      <c r="H2" s="4" t="s">
        <v>527</v>
      </c>
      <c r="I2" s="4">
        <v>-82</v>
      </c>
      <c r="J2" s="4">
        <v>-82</v>
      </c>
    </row>
    <row r="3" spans="1:7" ht="12.75">
      <c r="A3" s="15"/>
      <c r="B3" s="58"/>
      <c r="C3" s="2" t="s">
        <v>90</v>
      </c>
      <c r="D3" s="2">
        <v>-5</v>
      </c>
      <c r="E3" s="2">
        <v>-5</v>
      </c>
      <c r="F3" s="90"/>
      <c r="G3" s="92"/>
    </row>
    <row r="4" spans="1:10" ht="12.75">
      <c r="A4" s="15"/>
      <c r="B4" s="58"/>
      <c r="C4" s="2" t="s">
        <v>289</v>
      </c>
      <c r="D4" s="2">
        <v>-3.3</v>
      </c>
      <c r="E4" s="2">
        <v>-3.3</v>
      </c>
      <c r="F4" s="90"/>
      <c r="G4" s="92"/>
      <c r="H4" s="2" t="s">
        <v>88</v>
      </c>
      <c r="I4" s="4">
        <v>-4.3</v>
      </c>
      <c r="J4" s="4">
        <v>-4.3</v>
      </c>
    </row>
    <row r="5" spans="1:8" ht="12.75">
      <c r="A5" s="15"/>
      <c r="B5" s="58"/>
      <c r="C5" s="2" t="s">
        <v>3</v>
      </c>
      <c r="D5" s="2">
        <v>-3.2</v>
      </c>
      <c r="E5" s="2">
        <v>-3.2</v>
      </c>
      <c r="F5" s="90"/>
      <c r="G5" s="92"/>
      <c r="H5" s="2"/>
    </row>
    <row r="6" spans="1:10" ht="12.75">
      <c r="A6" s="15" t="s">
        <v>470</v>
      </c>
      <c r="B6" s="58">
        <v>0</v>
      </c>
      <c r="C6" s="1" t="s">
        <v>4</v>
      </c>
      <c r="D6" s="1">
        <v>0</v>
      </c>
      <c r="E6" s="1">
        <v>0</v>
      </c>
      <c r="F6" s="90"/>
      <c r="G6" s="92"/>
      <c r="H6" s="1" t="s">
        <v>89</v>
      </c>
      <c r="I6" s="6">
        <v>0</v>
      </c>
      <c r="J6" s="6">
        <v>0</v>
      </c>
    </row>
    <row r="7" spans="1:10" ht="12.75">
      <c r="A7" s="15"/>
      <c r="B7" s="58"/>
      <c r="C7" s="2" t="s">
        <v>518</v>
      </c>
      <c r="D7" s="2">
        <v>0.1</v>
      </c>
      <c r="E7" s="2">
        <f>0+D7</f>
        <v>0.1</v>
      </c>
      <c r="F7" s="90"/>
      <c r="G7" s="92"/>
      <c r="H7" s="2" t="s">
        <v>90</v>
      </c>
      <c r="I7" s="4">
        <v>2.7</v>
      </c>
      <c r="J7" s="4">
        <f>0+I7</f>
        <v>2.7</v>
      </c>
    </row>
    <row r="8" spans="1:10" ht="12.75">
      <c r="A8" s="15"/>
      <c r="B8" s="58"/>
      <c r="C8" s="2" t="s">
        <v>290</v>
      </c>
      <c r="D8" s="2">
        <v>4.8</v>
      </c>
      <c r="E8" s="2">
        <f aca="true" t="shared" si="0" ref="E8:E18">0+D8</f>
        <v>4.8</v>
      </c>
      <c r="F8" s="90"/>
      <c r="G8" s="92"/>
      <c r="H8" s="2" t="s">
        <v>86</v>
      </c>
      <c r="I8" s="4">
        <v>4.2</v>
      </c>
      <c r="J8" s="4">
        <f>0+I8</f>
        <v>4.2</v>
      </c>
    </row>
    <row r="9" spans="1:10" ht="12.75">
      <c r="A9" s="15"/>
      <c r="B9" s="58"/>
      <c r="C9" s="2" t="s">
        <v>291</v>
      </c>
      <c r="D9" s="2">
        <v>4.8</v>
      </c>
      <c r="E9" s="2">
        <f t="shared" si="0"/>
        <v>4.8</v>
      </c>
      <c r="F9" s="90"/>
      <c r="G9" s="92"/>
      <c r="H9" s="2" t="s">
        <v>87</v>
      </c>
      <c r="I9" s="4">
        <v>4.4</v>
      </c>
      <c r="J9" s="4">
        <v>4.4</v>
      </c>
    </row>
    <row r="10" spans="1:10" ht="12.75">
      <c r="A10" s="15"/>
      <c r="B10" s="58"/>
      <c r="C10" s="2" t="s">
        <v>292</v>
      </c>
      <c r="D10" s="2">
        <v>4.8</v>
      </c>
      <c r="E10" s="2">
        <f t="shared" si="0"/>
        <v>4.8</v>
      </c>
      <c r="F10" s="90"/>
      <c r="G10" s="92"/>
      <c r="H10" s="24" t="s">
        <v>91</v>
      </c>
      <c r="I10" s="25">
        <v>5.4</v>
      </c>
      <c r="J10" s="25">
        <f>0+I10</f>
        <v>5.4</v>
      </c>
    </row>
    <row r="11" spans="1:10" ht="12.75">
      <c r="A11" s="15"/>
      <c r="B11" s="58"/>
      <c r="C11" s="27" t="s">
        <v>293</v>
      </c>
      <c r="D11" s="27">
        <v>5.2</v>
      </c>
      <c r="E11" s="27">
        <f t="shared" si="0"/>
        <v>5.2</v>
      </c>
      <c r="F11" s="90"/>
      <c r="G11" s="92"/>
      <c r="H11" s="36"/>
      <c r="I11" s="37"/>
      <c r="J11" s="37"/>
    </row>
    <row r="12" spans="1:10" ht="12.75">
      <c r="A12" s="15"/>
      <c r="B12" s="58"/>
      <c r="C12" s="2" t="s">
        <v>645</v>
      </c>
      <c r="D12" s="2">
        <v>5.3</v>
      </c>
      <c r="E12" s="2">
        <f t="shared" si="0"/>
        <v>5.3</v>
      </c>
      <c r="F12" s="90"/>
      <c r="G12" s="92"/>
      <c r="H12" s="36"/>
      <c r="I12" s="37"/>
      <c r="J12" s="37"/>
    </row>
    <row r="13" spans="1:10" ht="12.75">
      <c r="A13" s="15"/>
      <c r="B13" s="58"/>
      <c r="C13" s="2" t="s">
        <v>5</v>
      </c>
      <c r="D13" s="2">
        <v>6.2</v>
      </c>
      <c r="E13" s="2">
        <f t="shared" si="0"/>
        <v>6.2</v>
      </c>
      <c r="F13" s="90"/>
      <c r="G13" s="92"/>
      <c r="H13" s="36"/>
      <c r="I13" s="37"/>
      <c r="J13" s="37"/>
    </row>
    <row r="14" spans="1:10" ht="12.75">
      <c r="A14" s="15"/>
      <c r="B14" s="58"/>
      <c r="C14" s="2" t="s">
        <v>646</v>
      </c>
      <c r="D14" s="2">
        <v>7.2</v>
      </c>
      <c r="E14" s="2">
        <f t="shared" si="0"/>
        <v>7.2</v>
      </c>
      <c r="F14" s="90"/>
      <c r="G14" s="92"/>
      <c r="H14" s="36"/>
      <c r="I14" s="37"/>
      <c r="J14" s="37"/>
    </row>
    <row r="15" spans="1:10" ht="12.75">
      <c r="A15" s="15"/>
      <c r="B15" s="58"/>
      <c r="C15" s="2" t="s">
        <v>6</v>
      </c>
      <c r="D15" s="2">
        <v>8.5</v>
      </c>
      <c r="E15" s="2">
        <f t="shared" si="0"/>
        <v>8.5</v>
      </c>
      <c r="F15" s="90"/>
      <c r="G15" s="92"/>
      <c r="H15" s="36"/>
      <c r="I15" s="37"/>
      <c r="J15" s="37"/>
    </row>
    <row r="16" spans="1:10" ht="12.75">
      <c r="A16" s="68" t="s">
        <v>293</v>
      </c>
      <c r="B16" s="60">
        <v>10</v>
      </c>
      <c r="C16" s="2" t="s">
        <v>294</v>
      </c>
      <c r="D16" s="2">
        <v>10.4</v>
      </c>
      <c r="E16" s="2">
        <f t="shared" si="0"/>
        <v>10.4</v>
      </c>
      <c r="F16" s="90"/>
      <c r="G16" s="92"/>
      <c r="H16" s="36"/>
      <c r="I16" s="37"/>
      <c r="J16" s="37"/>
    </row>
    <row r="17" spans="1:10" ht="12.75">
      <c r="A17" s="15" t="s">
        <v>535</v>
      </c>
      <c r="B17" s="58">
        <v>16</v>
      </c>
      <c r="C17" s="2" t="s">
        <v>295</v>
      </c>
      <c r="D17" s="2">
        <v>13.8</v>
      </c>
      <c r="E17" s="2">
        <f t="shared" si="0"/>
        <v>13.8</v>
      </c>
      <c r="F17" s="90"/>
      <c r="G17" s="92"/>
      <c r="H17" s="1" t="s">
        <v>92</v>
      </c>
      <c r="I17" s="6">
        <v>12.5</v>
      </c>
      <c r="J17" s="6">
        <v>12.5</v>
      </c>
    </row>
    <row r="18" spans="1:10" ht="12.75">
      <c r="A18" s="15" t="s">
        <v>536</v>
      </c>
      <c r="B18" s="58">
        <v>17</v>
      </c>
      <c r="C18" s="24" t="s">
        <v>296</v>
      </c>
      <c r="D18" s="24">
        <v>16.6</v>
      </c>
      <c r="E18" s="24">
        <f t="shared" si="0"/>
        <v>16.6</v>
      </c>
      <c r="F18" s="90"/>
      <c r="G18" s="92"/>
      <c r="H18" s="2" t="s">
        <v>93</v>
      </c>
      <c r="I18" s="4">
        <v>2.6</v>
      </c>
      <c r="J18" s="4">
        <f>12.5+I18</f>
        <v>15.1</v>
      </c>
    </row>
    <row r="19" spans="1:10" ht="12.75">
      <c r="A19" s="15" t="s">
        <v>537</v>
      </c>
      <c r="B19" s="58">
        <v>19</v>
      </c>
      <c r="C19" s="1" t="s">
        <v>7</v>
      </c>
      <c r="D19" s="1">
        <v>20.7</v>
      </c>
      <c r="E19" s="1">
        <v>20.7</v>
      </c>
      <c r="F19" s="90"/>
      <c r="G19" s="92"/>
      <c r="H19" s="24" t="s">
        <v>16</v>
      </c>
      <c r="I19" s="25">
        <v>6.2</v>
      </c>
      <c r="J19" s="25">
        <f>12.5+I19</f>
        <v>18.7</v>
      </c>
    </row>
    <row r="20" spans="1:10" ht="12.75">
      <c r="A20" s="15" t="s">
        <v>93</v>
      </c>
      <c r="B20" s="58">
        <v>19</v>
      </c>
      <c r="C20" s="2" t="s">
        <v>8</v>
      </c>
      <c r="D20" s="2">
        <v>0.8</v>
      </c>
      <c r="E20" s="2">
        <f aca="true" t="shared" si="1" ref="E20:E30">20.7+D20</f>
        <v>21.5</v>
      </c>
      <c r="F20" s="90"/>
      <c r="G20" s="92"/>
      <c r="H20" s="36"/>
      <c r="I20" s="37"/>
      <c r="J20" s="37"/>
    </row>
    <row r="21" spans="1:10" ht="12.75">
      <c r="A21" s="19" t="s">
        <v>300</v>
      </c>
      <c r="B21" s="58">
        <v>21</v>
      </c>
      <c r="C21" s="2" t="s">
        <v>9</v>
      </c>
      <c r="D21" s="2">
        <v>1.4</v>
      </c>
      <c r="E21" s="2">
        <f t="shared" si="1"/>
        <v>22.099999999999998</v>
      </c>
      <c r="F21" s="90"/>
      <c r="G21" s="92"/>
      <c r="H21" s="36"/>
      <c r="I21" s="37"/>
      <c r="J21" s="37"/>
    </row>
    <row r="22" spans="1:10" ht="12.75">
      <c r="A22" s="19"/>
      <c r="B22" s="58"/>
      <c r="C22" s="2" t="s">
        <v>10</v>
      </c>
      <c r="D22" s="2">
        <v>1.5</v>
      </c>
      <c r="E22" s="2">
        <f t="shared" si="1"/>
        <v>22.2</v>
      </c>
      <c r="F22" s="90"/>
      <c r="G22" s="92"/>
      <c r="H22" s="36"/>
      <c r="I22" s="37"/>
      <c r="J22" s="37"/>
    </row>
    <row r="23" spans="1:10" ht="12.75">
      <c r="A23" s="19"/>
      <c r="B23" s="58"/>
      <c r="C23" s="2" t="s">
        <v>297</v>
      </c>
      <c r="D23" s="2">
        <v>2</v>
      </c>
      <c r="E23" s="2">
        <f t="shared" si="1"/>
        <v>22.7</v>
      </c>
      <c r="F23" s="90"/>
      <c r="G23" s="92"/>
      <c r="H23" s="36"/>
      <c r="I23" s="37"/>
      <c r="J23" s="37"/>
    </row>
    <row r="24" spans="1:10" ht="12.75">
      <c r="A24" s="19"/>
      <c r="B24" s="58"/>
      <c r="C24" s="2" t="s">
        <v>11</v>
      </c>
      <c r="D24" s="2">
        <v>2.7</v>
      </c>
      <c r="E24" s="2">
        <f t="shared" si="1"/>
        <v>23.4</v>
      </c>
      <c r="F24" s="90"/>
      <c r="G24" s="92"/>
      <c r="H24" s="1" t="s">
        <v>94</v>
      </c>
      <c r="I24" s="6">
        <v>11.3</v>
      </c>
      <c r="J24" s="6">
        <v>23.8</v>
      </c>
    </row>
    <row r="25" spans="1:10" ht="12.75">
      <c r="A25" s="25" t="s">
        <v>296</v>
      </c>
      <c r="B25" s="59">
        <v>24</v>
      </c>
      <c r="C25" s="27" t="s">
        <v>298</v>
      </c>
      <c r="D25" s="27">
        <v>3.9</v>
      </c>
      <c r="E25" s="27">
        <f t="shared" si="1"/>
        <v>24.599999999999998</v>
      </c>
      <c r="F25" s="90"/>
      <c r="G25" s="92"/>
      <c r="H25" s="1"/>
      <c r="I25" s="6"/>
      <c r="J25" s="6"/>
    </row>
    <row r="26" spans="1:10" ht="12.75">
      <c r="A26" s="15"/>
      <c r="B26" s="58"/>
      <c r="C26" s="2" t="s">
        <v>12</v>
      </c>
      <c r="D26" s="2">
        <v>6.7</v>
      </c>
      <c r="E26" s="2">
        <f t="shared" si="1"/>
        <v>27.4</v>
      </c>
      <c r="F26" s="90"/>
      <c r="G26" s="92"/>
      <c r="H26" s="2" t="s">
        <v>95</v>
      </c>
      <c r="I26" s="4">
        <v>3.5</v>
      </c>
      <c r="J26" s="4">
        <f>23.8+I26</f>
        <v>27.3</v>
      </c>
    </row>
    <row r="27" spans="1:10" ht="12.75">
      <c r="A27" s="15"/>
      <c r="B27" s="58"/>
      <c r="C27" s="2" t="s">
        <v>13</v>
      </c>
      <c r="D27" s="2">
        <v>6.7</v>
      </c>
      <c r="E27" s="2">
        <f t="shared" si="1"/>
        <v>27.4</v>
      </c>
      <c r="F27" s="90"/>
      <c r="G27" s="92"/>
      <c r="H27" s="2" t="s">
        <v>96</v>
      </c>
      <c r="I27" s="4">
        <v>3.5</v>
      </c>
      <c r="J27" s="4">
        <f>23.8+I27</f>
        <v>27.3</v>
      </c>
    </row>
    <row r="28" spans="1:8" ht="12.75">
      <c r="A28" s="15"/>
      <c r="B28" s="58"/>
      <c r="C28" s="2" t="s">
        <v>14</v>
      </c>
      <c r="D28" s="2">
        <v>7</v>
      </c>
      <c r="E28" s="2">
        <f t="shared" si="1"/>
        <v>27.7</v>
      </c>
      <c r="F28" s="90"/>
      <c r="G28" s="92"/>
      <c r="H28" s="2"/>
    </row>
    <row r="29" spans="1:10" ht="12.75">
      <c r="A29" s="15" t="s">
        <v>566</v>
      </c>
      <c r="B29" s="58">
        <v>29</v>
      </c>
      <c r="C29" s="2" t="s">
        <v>15</v>
      </c>
      <c r="D29" s="2">
        <v>8.8</v>
      </c>
      <c r="E29" s="2">
        <f t="shared" si="1"/>
        <v>29.5</v>
      </c>
      <c r="F29" s="90"/>
      <c r="G29" s="92"/>
      <c r="H29" s="2" t="s">
        <v>12</v>
      </c>
      <c r="I29" s="4">
        <v>4.8</v>
      </c>
      <c r="J29" s="4">
        <f>23.8+I29</f>
        <v>28.6</v>
      </c>
    </row>
    <row r="30" spans="1:10" ht="12.75">
      <c r="A30" s="15" t="s">
        <v>538</v>
      </c>
      <c r="B30" s="58">
        <v>32</v>
      </c>
      <c r="C30" s="26" t="s">
        <v>16</v>
      </c>
      <c r="D30" s="26">
        <v>10.7</v>
      </c>
      <c r="E30" s="26">
        <f t="shared" si="1"/>
        <v>31.4</v>
      </c>
      <c r="F30" s="90"/>
      <c r="G30" s="92"/>
      <c r="H30" s="24" t="s">
        <v>97</v>
      </c>
      <c r="I30" s="25">
        <v>6.7</v>
      </c>
      <c r="J30" s="25">
        <f>23.8+I30</f>
        <v>30.5</v>
      </c>
    </row>
    <row r="31" spans="1:10" ht="12.75">
      <c r="A31" s="15"/>
      <c r="B31" s="58"/>
      <c r="C31" s="2" t="s">
        <v>299</v>
      </c>
      <c r="D31" s="2">
        <v>0.9</v>
      </c>
      <c r="E31" s="2">
        <f>31.4+D31</f>
        <v>32.3</v>
      </c>
      <c r="F31" s="90"/>
      <c r="G31" s="92"/>
      <c r="H31" s="36"/>
      <c r="I31" s="37"/>
      <c r="J31" s="37"/>
    </row>
    <row r="32" spans="1:10" ht="12.75">
      <c r="A32" s="15" t="s">
        <v>539</v>
      </c>
      <c r="B32" s="58">
        <v>34</v>
      </c>
      <c r="C32" s="2" t="s">
        <v>300</v>
      </c>
      <c r="D32" s="2">
        <v>3.3</v>
      </c>
      <c r="E32" s="2">
        <f aca="true" t="shared" si="2" ref="E32:E48">31.4+D32</f>
        <v>34.699999999999996</v>
      </c>
      <c r="F32" s="90"/>
      <c r="G32" s="92"/>
      <c r="H32" s="36"/>
      <c r="I32" s="37"/>
      <c r="J32" s="37"/>
    </row>
    <row r="33" spans="1:10" ht="12.75">
      <c r="A33" s="15"/>
      <c r="B33" s="58"/>
      <c r="C33" s="2" t="s">
        <v>301</v>
      </c>
      <c r="D33" s="2">
        <v>3.9</v>
      </c>
      <c r="E33" s="2">
        <f t="shared" si="2"/>
        <v>35.3</v>
      </c>
      <c r="F33" s="90"/>
      <c r="G33" s="92"/>
      <c r="H33" s="36"/>
      <c r="I33" s="37"/>
      <c r="J33" s="37"/>
    </row>
    <row r="34" spans="1:10" ht="12.75">
      <c r="A34" s="15"/>
      <c r="B34" s="58"/>
      <c r="C34" s="24" t="s">
        <v>17</v>
      </c>
      <c r="D34" s="24">
        <v>4.7</v>
      </c>
      <c r="E34" s="24">
        <f t="shared" si="2"/>
        <v>36.1</v>
      </c>
      <c r="F34" s="90"/>
      <c r="G34" s="92"/>
      <c r="H34" s="2" t="s">
        <v>19</v>
      </c>
      <c r="I34" s="4">
        <v>12.2</v>
      </c>
      <c r="J34" s="4">
        <f>23.8+I34</f>
        <v>36</v>
      </c>
    </row>
    <row r="35" spans="1:10" ht="12.75">
      <c r="A35" s="15"/>
      <c r="B35" s="58"/>
      <c r="C35" s="2" t="s">
        <v>18</v>
      </c>
      <c r="D35" s="2">
        <v>5.6</v>
      </c>
      <c r="E35" s="2">
        <f t="shared" si="2"/>
        <v>37</v>
      </c>
      <c r="F35" s="94" t="s">
        <v>76</v>
      </c>
      <c r="G35" s="92"/>
      <c r="H35" s="2" t="s">
        <v>24</v>
      </c>
      <c r="I35" s="4">
        <v>12.7</v>
      </c>
      <c r="J35" s="4">
        <f>23.8+I35</f>
        <v>36.5</v>
      </c>
    </row>
    <row r="36" spans="1:10" ht="12.75">
      <c r="A36" s="15"/>
      <c r="B36" s="58"/>
      <c r="C36" s="2" t="s">
        <v>19</v>
      </c>
      <c r="D36" s="2">
        <v>9.2</v>
      </c>
      <c r="E36" s="2">
        <f t="shared" si="2"/>
        <v>40.599999999999994</v>
      </c>
      <c r="F36" s="90"/>
      <c r="G36" s="92"/>
      <c r="H36" s="2" t="s">
        <v>18</v>
      </c>
      <c r="I36" s="4">
        <v>15.3</v>
      </c>
      <c r="J36" s="4">
        <f>23.8+I36</f>
        <v>39.1</v>
      </c>
    </row>
    <row r="37" spans="1:10" ht="12.75">
      <c r="A37" s="15"/>
      <c r="B37" s="58"/>
      <c r="C37" s="2" t="s">
        <v>20</v>
      </c>
      <c r="D37" s="2">
        <v>9.6</v>
      </c>
      <c r="E37" s="2">
        <f t="shared" si="2"/>
        <v>41</v>
      </c>
      <c r="F37" s="90"/>
      <c r="G37" s="92"/>
      <c r="H37" s="2" t="s">
        <v>98</v>
      </c>
      <c r="I37" s="4">
        <v>15.4</v>
      </c>
      <c r="J37" s="4">
        <f>23.8+I37</f>
        <v>39.2</v>
      </c>
    </row>
    <row r="38" spans="1:8" ht="12.75">
      <c r="A38" s="15"/>
      <c r="B38" s="58"/>
      <c r="C38" s="2" t="s">
        <v>302</v>
      </c>
      <c r="D38" s="2">
        <v>9.6</v>
      </c>
      <c r="E38" s="2">
        <f t="shared" si="2"/>
        <v>41</v>
      </c>
      <c r="F38" s="90"/>
      <c r="G38" s="92"/>
      <c r="H38" s="2"/>
    </row>
    <row r="39" spans="1:8" ht="12.75">
      <c r="A39" s="15"/>
      <c r="B39" s="58"/>
      <c r="C39" s="2" t="s">
        <v>21</v>
      </c>
      <c r="D39" s="2">
        <v>10.3</v>
      </c>
      <c r="E39" s="2">
        <f t="shared" si="2"/>
        <v>41.7</v>
      </c>
      <c r="F39" s="90"/>
      <c r="G39" s="92"/>
      <c r="H39" s="2"/>
    </row>
    <row r="40" spans="1:8" ht="12.75">
      <c r="A40" s="15"/>
      <c r="B40" s="58"/>
      <c r="C40" s="2" t="s">
        <v>22</v>
      </c>
      <c r="D40" s="2">
        <v>10.4</v>
      </c>
      <c r="E40" s="2">
        <f t="shared" si="2"/>
        <v>41.8</v>
      </c>
      <c r="F40" s="90"/>
      <c r="G40" s="92"/>
      <c r="H40" s="2"/>
    </row>
    <row r="41" spans="1:8" ht="12.75">
      <c r="A41" s="15"/>
      <c r="B41" s="58"/>
      <c r="C41" s="2" t="s">
        <v>23</v>
      </c>
      <c r="D41" s="2">
        <v>10.5</v>
      </c>
      <c r="E41" s="2">
        <f t="shared" si="2"/>
        <v>41.9</v>
      </c>
      <c r="F41" s="90"/>
      <c r="G41" s="92"/>
      <c r="H41" s="2"/>
    </row>
    <row r="42" spans="1:8" ht="12.75">
      <c r="A42" s="15"/>
      <c r="B42" s="58"/>
      <c r="C42" s="2" t="s">
        <v>24</v>
      </c>
      <c r="D42" s="2">
        <v>10.5</v>
      </c>
      <c r="E42" s="2">
        <f t="shared" si="2"/>
        <v>41.9</v>
      </c>
      <c r="F42" s="90"/>
      <c r="G42" s="92"/>
      <c r="H42" s="2"/>
    </row>
    <row r="43" spans="1:8" ht="12.75">
      <c r="A43" s="15"/>
      <c r="B43" s="58"/>
      <c r="C43" s="27" t="s">
        <v>303</v>
      </c>
      <c r="D43" s="27">
        <v>11.2</v>
      </c>
      <c r="E43" s="27">
        <f t="shared" si="2"/>
        <v>42.599999999999994</v>
      </c>
      <c r="F43" s="90"/>
      <c r="G43" s="92"/>
      <c r="H43" s="2"/>
    </row>
    <row r="44" spans="1:8" ht="12.75">
      <c r="A44" s="15"/>
      <c r="B44" s="58"/>
      <c r="C44" s="2" t="s">
        <v>25</v>
      </c>
      <c r="D44" s="2">
        <v>11.4</v>
      </c>
      <c r="E44" s="2">
        <f t="shared" si="2"/>
        <v>42.8</v>
      </c>
      <c r="F44" s="90"/>
      <c r="G44" s="92"/>
      <c r="H44" s="2"/>
    </row>
    <row r="45" spans="1:8" ht="12.75">
      <c r="A45" s="15"/>
      <c r="B45" s="58"/>
      <c r="C45" s="63" t="s">
        <v>304</v>
      </c>
      <c r="D45" s="63">
        <v>11.5</v>
      </c>
      <c r="E45" s="63">
        <f t="shared" si="2"/>
        <v>42.9</v>
      </c>
      <c r="F45" s="90"/>
      <c r="G45" s="92"/>
      <c r="H45" s="2"/>
    </row>
    <row r="46" spans="1:8" ht="12.75">
      <c r="A46" s="15"/>
      <c r="B46" s="58"/>
      <c r="C46" s="2" t="s">
        <v>305</v>
      </c>
      <c r="D46" s="2">
        <v>11.7</v>
      </c>
      <c r="E46" s="2">
        <f t="shared" si="2"/>
        <v>43.099999999999994</v>
      </c>
      <c r="F46" s="90"/>
      <c r="G46" s="92"/>
      <c r="H46" s="2"/>
    </row>
    <row r="47" spans="1:8" ht="12.75">
      <c r="A47" s="15"/>
      <c r="B47" s="58"/>
      <c r="C47" s="2" t="s">
        <v>26</v>
      </c>
      <c r="D47" s="2">
        <v>11.9</v>
      </c>
      <c r="E47" s="2">
        <f t="shared" si="2"/>
        <v>43.3</v>
      </c>
      <c r="F47" s="90"/>
      <c r="G47" s="92"/>
      <c r="H47" s="2"/>
    </row>
    <row r="48" spans="1:8" ht="12.75">
      <c r="A48" s="15" t="s">
        <v>540</v>
      </c>
      <c r="B48" s="58">
        <v>43</v>
      </c>
      <c r="C48" s="27" t="s">
        <v>27</v>
      </c>
      <c r="D48" s="27">
        <v>12.3</v>
      </c>
      <c r="E48" s="27">
        <f t="shared" si="2"/>
        <v>43.7</v>
      </c>
      <c r="F48" s="90"/>
      <c r="G48" s="92"/>
      <c r="H48" s="2"/>
    </row>
    <row r="49" spans="1:8" ht="12.75">
      <c r="A49" s="19" t="s">
        <v>541</v>
      </c>
      <c r="B49" s="58">
        <v>44</v>
      </c>
      <c r="C49" s="1" t="s">
        <v>28</v>
      </c>
      <c r="D49" s="1">
        <v>14</v>
      </c>
      <c r="E49" s="1">
        <v>45.4</v>
      </c>
      <c r="F49" s="95" t="s">
        <v>78</v>
      </c>
      <c r="G49" s="92"/>
      <c r="H49" s="2"/>
    </row>
    <row r="50" spans="1:8" ht="12.75">
      <c r="A50" s="15" t="s">
        <v>301</v>
      </c>
      <c r="B50" s="58">
        <v>47</v>
      </c>
      <c r="C50" s="2" t="s">
        <v>29</v>
      </c>
      <c r="D50" s="2">
        <v>2.6</v>
      </c>
      <c r="E50" s="2">
        <f>45.4+D50</f>
        <v>48</v>
      </c>
      <c r="F50" s="90"/>
      <c r="G50" s="92"/>
      <c r="H50" s="2"/>
    </row>
    <row r="51" spans="1:8" ht="12.75">
      <c r="A51" s="15"/>
      <c r="B51" s="58"/>
      <c r="C51" s="2" t="s">
        <v>30</v>
      </c>
      <c r="D51" s="2">
        <v>2.6</v>
      </c>
      <c r="E51" s="2">
        <f aca="true" t="shared" si="3" ref="E51:E91">45.4+D51</f>
        <v>48</v>
      </c>
      <c r="F51" s="103" t="s">
        <v>84</v>
      </c>
      <c r="G51" s="90"/>
      <c r="H51" s="2"/>
    </row>
    <row r="52" spans="1:8" ht="12.75">
      <c r="A52" s="15"/>
      <c r="B52" s="58"/>
      <c r="C52" s="2" t="s">
        <v>31</v>
      </c>
      <c r="D52" s="2">
        <v>2.6</v>
      </c>
      <c r="E52" s="2">
        <f t="shared" si="3"/>
        <v>48</v>
      </c>
      <c r="F52" s="96" t="s">
        <v>79</v>
      </c>
      <c r="G52" s="89" t="s">
        <v>85</v>
      </c>
      <c r="H52" s="2"/>
    </row>
    <row r="53" spans="1:8" ht="12.75">
      <c r="A53" s="15"/>
      <c r="B53" s="58"/>
      <c r="C53" s="2" t="s">
        <v>32</v>
      </c>
      <c r="D53" s="2">
        <v>3</v>
      </c>
      <c r="E53" s="2">
        <f t="shared" si="3"/>
        <v>48.4</v>
      </c>
      <c r="F53" s="90"/>
      <c r="G53" s="90"/>
      <c r="H53" s="2"/>
    </row>
    <row r="54" spans="1:8" ht="12.75">
      <c r="A54" s="15"/>
      <c r="B54" s="58"/>
      <c r="C54" s="2" t="s">
        <v>471</v>
      </c>
      <c r="D54" s="2">
        <v>3.2</v>
      </c>
      <c r="E54" s="2">
        <f t="shared" si="3"/>
        <v>48.6</v>
      </c>
      <c r="F54" s="90"/>
      <c r="G54" s="90"/>
      <c r="H54" s="2"/>
    </row>
    <row r="55" spans="1:8" ht="12.75">
      <c r="A55" s="15"/>
      <c r="B55" s="58"/>
      <c r="C55" s="28" t="s">
        <v>33</v>
      </c>
      <c r="D55" s="28">
        <v>3.4</v>
      </c>
      <c r="E55" s="28">
        <f t="shared" si="3"/>
        <v>48.8</v>
      </c>
      <c r="F55" s="97" t="s">
        <v>80</v>
      </c>
      <c r="G55" s="90"/>
      <c r="H55" s="2"/>
    </row>
    <row r="56" spans="1:8" ht="12.75">
      <c r="A56" s="15"/>
      <c r="B56" s="58"/>
      <c r="C56" s="2" t="s">
        <v>34</v>
      </c>
      <c r="D56" s="2">
        <v>4.1</v>
      </c>
      <c r="E56" s="2">
        <f t="shared" si="3"/>
        <v>49.5</v>
      </c>
      <c r="F56" s="90"/>
      <c r="G56" s="90"/>
      <c r="H56" s="2"/>
    </row>
    <row r="57" spans="1:8" ht="12.75">
      <c r="A57" s="15"/>
      <c r="B57" s="58"/>
      <c r="C57" s="2" t="s">
        <v>35</v>
      </c>
      <c r="D57" s="2">
        <v>4.5</v>
      </c>
      <c r="E57" s="2">
        <f t="shared" si="3"/>
        <v>49.9</v>
      </c>
      <c r="F57" s="90"/>
      <c r="G57" s="90"/>
      <c r="H57" s="2"/>
    </row>
    <row r="58" spans="1:8" ht="12.75">
      <c r="A58" s="15"/>
      <c r="B58" s="58"/>
      <c r="C58" s="2" t="s">
        <v>36</v>
      </c>
      <c r="D58" s="2">
        <v>4.5</v>
      </c>
      <c r="E58" s="2">
        <f t="shared" si="3"/>
        <v>49.9</v>
      </c>
      <c r="F58" s="90"/>
      <c r="G58" s="90"/>
      <c r="H58" s="2"/>
    </row>
    <row r="59" spans="1:8" ht="12.75">
      <c r="A59" s="15"/>
      <c r="B59" s="58"/>
      <c r="C59" s="2" t="s">
        <v>37</v>
      </c>
      <c r="D59" s="2">
        <v>4.6</v>
      </c>
      <c r="E59" s="2">
        <f t="shared" si="3"/>
        <v>50</v>
      </c>
      <c r="F59" s="90"/>
      <c r="G59" s="90"/>
      <c r="H59" s="2"/>
    </row>
    <row r="60" spans="1:8" ht="12.75">
      <c r="A60" s="15"/>
      <c r="B60" s="58"/>
      <c r="C60" s="28" t="s">
        <v>38</v>
      </c>
      <c r="D60" s="28">
        <v>4.6</v>
      </c>
      <c r="E60" s="28">
        <f t="shared" si="3"/>
        <v>50</v>
      </c>
      <c r="F60" s="90"/>
      <c r="G60" s="90"/>
      <c r="H60" s="2"/>
    </row>
    <row r="61" spans="1:8" ht="12.75">
      <c r="A61" s="15"/>
      <c r="B61" s="58"/>
      <c r="C61" s="27" t="s">
        <v>39</v>
      </c>
      <c r="D61" s="27">
        <v>4.7</v>
      </c>
      <c r="E61" s="27">
        <f t="shared" si="3"/>
        <v>50.1</v>
      </c>
      <c r="F61" s="90"/>
      <c r="G61" s="90"/>
      <c r="H61" s="2"/>
    </row>
    <row r="62" spans="1:8" ht="12.75">
      <c r="A62" s="15"/>
      <c r="B62" s="58"/>
      <c r="C62" s="2" t="s">
        <v>472</v>
      </c>
      <c r="D62" s="2">
        <v>4.8</v>
      </c>
      <c r="E62" s="2">
        <f t="shared" si="3"/>
        <v>50.199999999999996</v>
      </c>
      <c r="F62" s="90"/>
      <c r="G62" s="90"/>
      <c r="H62" s="2"/>
    </row>
    <row r="63" spans="1:8" ht="12.75">
      <c r="A63" s="15"/>
      <c r="B63" s="58"/>
      <c r="C63" s="34" t="s">
        <v>306</v>
      </c>
      <c r="D63" s="34">
        <v>4.9</v>
      </c>
      <c r="E63" s="34">
        <f t="shared" si="3"/>
        <v>50.3</v>
      </c>
      <c r="F63" s="90"/>
      <c r="G63" s="90"/>
      <c r="H63" s="2"/>
    </row>
    <row r="64" spans="1:8" ht="12.75">
      <c r="A64" s="15"/>
      <c r="B64" s="58"/>
      <c r="C64" s="2" t="s">
        <v>307</v>
      </c>
      <c r="D64" s="2">
        <v>4.9</v>
      </c>
      <c r="E64" s="2">
        <f t="shared" si="3"/>
        <v>50.3</v>
      </c>
      <c r="F64" s="90"/>
      <c r="G64" s="90"/>
      <c r="H64" s="2"/>
    </row>
    <row r="65" spans="1:8" ht="12.75">
      <c r="A65" s="15"/>
      <c r="B65" s="58"/>
      <c r="C65" s="2" t="s">
        <v>40</v>
      </c>
      <c r="D65" s="2">
        <v>5</v>
      </c>
      <c r="E65" s="2">
        <f t="shared" si="3"/>
        <v>50.4</v>
      </c>
      <c r="F65" s="90"/>
      <c r="G65" s="90"/>
      <c r="H65" s="2"/>
    </row>
    <row r="66" spans="1:8" ht="12.75">
      <c r="A66" s="15"/>
      <c r="B66" s="58"/>
      <c r="C66" s="2" t="s">
        <v>308</v>
      </c>
      <c r="D66" s="2">
        <v>5</v>
      </c>
      <c r="E66" s="2">
        <f t="shared" si="3"/>
        <v>50.4</v>
      </c>
      <c r="F66" s="90"/>
      <c r="G66" s="90"/>
      <c r="H66" s="2"/>
    </row>
    <row r="67" spans="1:8" ht="12.75">
      <c r="A67" s="15"/>
      <c r="B67" s="58"/>
      <c r="C67" s="2" t="s">
        <v>41</v>
      </c>
      <c r="D67" s="2">
        <v>5.3</v>
      </c>
      <c r="E67" s="2">
        <f t="shared" si="3"/>
        <v>50.699999999999996</v>
      </c>
      <c r="F67" s="90"/>
      <c r="G67" s="90"/>
      <c r="H67" s="2"/>
    </row>
    <row r="68" spans="1:8" ht="12.75">
      <c r="A68" s="15"/>
      <c r="B68" s="58"/>
      <c r="C68" s="2" t="s">
        <v>42</v>
      </c>
      <c r="D68" s="2">
        <v>5.3</v>
      </c>
      <c r="E68" s="2">
        <f t="shared" si="3"/>
        <v>50.699999999999996</v>
      </c>
      <c r="F68" s="90"/>
      <c r="G68" s="90"/>
      <c r="H68" s="2"/>
    </row>
    <row r="69" spans="1:8" ht="12.75">
      <c r="A69" s="15"/>
      <c r="B69" s="58"/>
      <c r="C69" s="2" t="s">
        <v>473</v>
      </c>
      <c r="D69" s="2">
        <v>5.5</v>
      </c>
      <c r="E69" s="2">
        <f t="shared" si="3"/>
        <v>50.9</v>
      </c>
      <c r="F69" s="90"/>
      <c r="G69" s="90"/>
      <c r="H69" s="2"/>
    </row>
    <row r="70" spans="1:10" ht="12.75">
      <c r="A70" s="15"/>
      <c r="B70" s="58"/>
      <c r="C70" s="2" t="s">
        <v>309</v>
      </c>
      <c r="D70" s="2">
        <v>5.8</v>
      </c>
      <c r="E70" s="2">
        <f t="shared" si="3"/>
        <v>51.199999999999996</v>
      </c>
      <c r="F70" s="90"/>
      <c r="G70" s="90"/>
      <c r="H70" s="2" t="s">
        <v>99</v>
      </c>
      <c r="I70" s="4">
        <v>27.8</v>
      </c>
      <c r="J70" s="4">
        <f>23.8+I70</f>
        <v>51.6</v>
      </c>
    </row>
    <row r="71" spans="1:8" ht="12.75">
      <c r="A71" s="15"/>
      <c r="B71" s="58"/>
      <c r="C71" s="2" t="s">
        <v>474</v>
      </c>
      <c r="D71" s="2">
        <v>6</v>
      </c>
      <c r="E71" s="2">
        <f t="shared" si="3"/>
        <v>51.4</v>
      </c>
      <c r="F71" s="90"/>
      <c r="G71" s="90"/>
      <c r="H71" s="2"/>
    </row>
    <row r="72" spans="1:8" ht="12.75">
      <c r="A72" s="15"/>
      <c r="B72" s="58"/>
      <c r="C72" s="2" t="s">
        <v>643</v>
      </c>
      <c r="D72" s="2">
        <v>6</v>
      </c>
      <c r="E72" s="2">
        <f t="shared" si="3"/>
        <v>51.4</v>
      </c>
      <c r="F72" s="90"/>
      <c r="G72" s="90"/>
      <c r="H72" s="2"/>
    </row>
    <row r="73" spans="1:8" ht="12.75">
      <c r="A73" s="15"/>
      <c r="B73" s="58"/>
      <c r="C73" s="2" t="s">
        <v>310</v>
      </c>
      <c r="D73" s="2">
        <v>6.4</v>
      </c>
      <c r="E73" s="2">
        <f t="shared" si="3"/>
        <v>51.8</v>
      </c>
      <c r="F73" s="90"/>
      <c r="G73" s="90"/>
      <c r="H73" s="2"/>
    </row>
    <row r="74" spans="1:8" ht="12.75">
      <c r="A74" s="15"/>
      <c r="B74" s="58"/>
      <c r="C74" s="2" t="s">
        <v>311</v>
      </c>
      <c r="D74" s="2">
        <v>6.4</v>
      </c>
      <c r="E74" s="2">
        <f t="shared" si="3"/>
        <v>51.8</v>
      </c>
      <c r="F74" s="90"/>
      <c r="G74" s="90"/>
      <c r="H74" s="2"/>
    </row>
    <row r="75" spans="1:8" ht="12.75">
      <c r="A75" s="15"/>
      <c r="B75" s="58"/>
      <c r="C75" s="2" t="s">
        <v>312</v>
      </c>
      <c r="D75" s="2">
        <v>6.4</v>
      </c>
      <c r="E75" s="2">
        <f t="shared" si="3"/>
        <v>51.8</v>
      </c>
      <c r="F75" s="90"/>
      <c r="G75" s="90"/>
      <c r="H75" s="2"/>
    </row>
    <row r="76" spans="1:8" ht="12.75">
      <c r="A76" s="15"/>
      <c r="B76" s="58"/>
      <c r="C76" s="2" t="s">
        <v>313</v>
      </c>
      <c r="D76" s="2">
        <v>6.4</v>
      </c>
      <c r="E76" s="2">
        <f t="shared" si="3"/>
        <v>51.8</v>
      </c>
      <c r="F76" s="90"/>
      <c r="G76" s="90"/>
      <c r="H76" s="2"/>
    </row>
    <row r="77" spans="1:8" ht="12.75">
      <c r="A77" s="15"/>
      <c r="B77" s="58"/>
      <c r="C77" s="2" t="s">
        <v>483</v>
      </c>
      <c r="D77" s="2">
        <v>6.4</v>
      </c>
      <c r="E77" s="2">
        <f t="shared" si="3"/>
        <v>51.8</v>
      </c>
      <c r="F77" s="90"/>
      <c r="G77" s="90"/>
      <c r="H77" s="2"/>
    </row>
    <row r="78" spans="1:8" ht="12.75">
      <c r="A78" s="15"/>
      <c r="B78" s="58"/>
      <c r="C78" s="2" t="s">
        <v>475</v>
      </c>
      <c r="D78" s="2">
        <v>6.4</v>
      </c>
      <c r="E78" s="2">
        <f t="shared" si="3"/>
        <v>51.8</v>
      </c>
      <c r="F78" s="90"/>
      <c r="G78" s="90"/>
      <c r="H78" s="2"/>
    </row>
    <row r="79" spans="1:8" ht="12.75">
      <c r="A79" s="15"/>
      <c r="B79" s="58"/>
      <c r="C79" s="2" t="s">
        <v>476</v>
      </c>
      <c r="D79" s="2">
        <v>6.4</v>
      </c>
      <c r="E79" s="2">
        <f t="shared" si="3"/>
        <v>51.8</v>
      </c>
      <c r="F79" s="90"/>
      <c r="G79" s="90"/>
      <c r="H79" s="2"/>
    </row>
    <row r="80" spans="1:8" ht="12.75">
      <c r="A80" s="15"/>
      <c r="B80" s="58"/>
      <c r="C80" s="2" t="s">
        <v>477</v>
      </c>
      <c r="D80" s="2">
        <v>6.6</v>
      </c>
      <c r="E80" s="2">
        <f t="shared" si="3"/>
        <v>52</v>
      </c>
      <c r="F80" s="90"/>
      <c r="G80" s="90"/>
      <c r="H80" s="2"/>
    </row>
    <row r="81" spans="1:8" ht="12.75">
      <c r="A81" s="15"/>
      <c r="B81" s="58"/>
      <c r="C81" s="2" t="s">
        <v>519</v>
      </c>
      <c r="D81" s="2">
        <v>6.6</v>
      </c>
      <c r="E81" s="2">
        <f t="shared" si="3"/>
        <v>52</v>
      </c>
      <c r="F81" s="90"/>
      <c r="G81" s="90"/>
      <c r="H81" s="2"/>
    </row>
    <row r="82" spans="1:8" ht="12.75">
      <c r="A82" s="15"/>
      <c r="B82" s="58"/>
      <c r="C82" s="2" t="s">
        <v>314</v>
      </c>
      <c r="D82" s="2">
        <v>6.9</v>
      </c>
      <c r="E82" s="2">
        <f t="shared" si="3"/>
        <v>52.3</v>
      </c>
      <c r="F82" s="90"/>
      <c r="G82" s="90"/>
      <c r="H82" s="2"/>
    </row>
    <row r="83" spans="1:8" ht="12.75">
      <c r="A83" s="15"/>
      <c r="B83" s="58"/>
      <c r="C83" s="2" t="s">
        <v>43</v>
      </c>
      <c r="D83" s="2">
        <v>7</v>
      </c>
      <c r="E83" s="2">
        <f t="shared" si="3"/>
        <v>52.4</v>
      </c>
      <c r="F83" s="90"/>
      <c r="G83" s="90"/>
      <c r="H83" s="2"/>
    </row>
    <row r="84" spans="1:8" ht="12.75">
      <c r="A84" s="15"/>
      <c r="B84" s="58"/>
      <c r="C84" s="2" t="s">
        <v>478</v>
      </c>
      <c r="D84" s="2">
        <v>7.1</v>
      </c>
      <c r="E84" s="2">
        <f t="shared" si="3"/>
        <v>52.5</v>
      </c>
      <c r="F84" s="90"/>
      <c r="G84" s="90"/>
      <c r="H84" s="2"/>
    </row>
    <row r="85" spans="1:8" ht="12.75">
      <c r="A85" s="15"/>
      <c r="B85" s="58"/>
      <c r="C85" s="2" t="s">
        <v>512</v>
      </c>
      <c r="D85" s="2">
        <v>7.2</v>
      </c>
      <c r="E85" s="2">
        <f t="shared" si="3"/>
        <v>52.6</v>
      </c>
      <c r="F85" s="90"/>
      <c r="G85" s="90"/>
      <c r="H85" s="2"/>
    </row>
    <row r="86" spans="1:8" ht="12.75">
      <c r="A86" s="15"/>
      <c r="B86" s="58"/>
      <c r="C86" s="2" t="s">
        <v>315</v>
      </c>
      <c r="D86" s="2">
        <v>7.3</v>
      </c>
      <c r="E86" s="2">
        <f t="shared" si="3"/>
        <v>52.699999999999996</v>
      </c>
      <c r="F86" s="90"/>
      <c r="G86" s="90"/>
      <c r="H86" s="2"/>
    </row>
    <row r="87" spans="1:8" ht="12.75">
      <c r="A87" s="15"/>
      <c r="B87" s="58"/>
      <c r="C87" s="34" t="s">
        <v>316</v>
      </c>
      <c r="D87" s="34">
        <v>7.5</v>
      </c>
      <c r="E87" s="34">
        <f t="shared" si="3"/>
        <v>52.9</v>
      </c>
      <c r="F87" s="90"/>
      <c r="G87" s="90"/>
      <c r="H87" s="2"/>
    </row>
    <row r="88" spans="1:10" ht="12.75">
      <c r="A88" s="29" t="s">
        <v>542</v>
      </c>
      <c r="B88" s="64">
        <v>53</v>
      </c>
      <c r="C88" s="2" t="s">
        <v>44</v>
      </c>
      <c r="D88" s="2">
        <v>7.7</v>
      </c>
      <c r="E88" s="2">
        <f t="shared" si="3"/>
        <v>53.1</v>
      </c>
      <c r="F88" s="90"/>
      <c r="G88" s="90"/>
      <c r="H88" s="32" t="s">
        <v>100</v>
      </c>
      <c r="I88" s="33">
        <v>29.3</v>
      </c>
      <c r="J88" s="33">
        <v>53.1</v>
      </c>
    </row>
    <row r="89" spans="1:10" ht="12.75">
      <c r="A89" s="15" t="s">
        <v>543</v>
      </c>
      <c r="B89" s="58">
        <v>55</v>
      </c>
      <c r="C89" s="28" t="s">
        <v>317</v>
      </c>
      <c r="D89" s="28">
        <v>7.9</v>
      </c>
      <c r="E89" s="28">
        <f t="shared" si="3"/>
        <v>53.3</v>
      </c>
      <c r="F89" s="90"/>
      <c r="G89" s="90"/>
      <c r="H89" s="28" t="s">
        <v>101</v>
      </c>
      <c r="I89" s="29">
        <v>0</v>
      </c>
      <c r="J89" s="29">
        <f>53.1+I89</f>
        <v>53.1</v>
      </c>
    </row>
    <row r="90" spans="1:10" ht="12.75">
      <c r="A90" s="15" t="s">
        <v>544</v>
      </c>
      <c r="B90" s="58">
        <v>57</v>
      </c>
      <c r="C90" s="2" t="s">
        <v>479</v>
      </c>
      <c r="D90" s="2">
        <v>9.3</v>
      </c>
      <c r="E90" s="2">
        <f t="shared" si="3"/>
        <v>54.7</v>
      </c>
      <c r="F90" s="90"/>
      <c r="G90" s="90"/>
      <c r="H90" s="2" t="s">
        <v>102</v>
      </c>
      <c r="I90" s="5">
        <v>0</v>
      </c>
      <c r="J90" s="5">
        <f>53.1+I90</f>
        <v>53.1</v>
      </c>
    </row>
    <row r="91" spans="1:10" ht="12.75">
      <c r="A91" s="54" t="s">
        <v>545</v>
      </c>
      <c r="B91" s="61">
        <v>59</v>
      </c>
      <c r="C91" s="28" t="s">
        <v>45</v>
      </c>
      <c r="D91" s="28">
        <v>10.8</v>
      </c>
      <c r="E91" s="28">
        <f t="shared" si="3"/>
        <v>56.2</v>
      </c>
      <c r="F91" s="90"/>
      <c r="G91" s="90"/>
      <c r="H91" s="2" t="s">
        <v>103</v>
      </c>
      <c r="I91" s="4">
        <v>0</v>
      </c>
      <c r="J91" s="5">
        <f>53.1+I91</f>
        <v>53.1</v>
      </c>
    </row>
    <row r="92" spans="1:10" ht="12.75">
      <c r="A92" s="45" t="s">
        <v>304</v>
      </c>
      <c r="B92" s="62">
        <v>60</v>
      </c>
      <c r="C92" s="1" t="s">
        <v>46</v>
      </c>
      <c r="D92" s="1">
        <v>12.2</v>
      </c>
      <c r="E92" s="1">
        <v>57.6</v>
      </c>
      <c r="F92" s="90"/>
      <c r="G92" s="90"/>
      <c r="H92" s="2"/>
      <c r="J92" s="5"/>
    </row>
    <row r="93" spans="1:10" ht="12.75">
      <c r="A93" s="15" t="s">
        <v>546</v>
      </c>
      <c r="B93" s="58">
        <v>60</v>
      </c>
      <c r="C93" s="2" t="s">
        <v>47</v>
      </c>
      <c r="D93" s="2">
        <v>4.1</v>
      </c>
      <c r="E93" s="2">
        <f>57.6+D93</f>
        <v>61.7</v>
      </c>
      <c r="F93" s="90"/>
      <c r="G93" s="90"/>
      <c r="H93" s="2"/>
      <c r="J93" s="5"/>
    </row>
    <row r="94" spans="1:10" ht="12.75">
      <c r="A94" s="15" t="s">
        <v>564</v>
      </c>
      <c r="B94" s="58">
        <v>61</v>
      </c>
      <c r="C94" s="2" t="s">
        <v>517</v>
      </c>
      <c r="D94" s="2">
        <v>5.8</v>
      </c>
      <c r="E94" s="2">
        <f aca="true" t="shared" si="4" ref="E94:E103">57.6+D94</f>
        <v>63.4</v>
      </c>
      <c r="F94" s="90"/>
      <c r="G94" s="90"/>
      <c r="H94" s="2"/>
      <c r="J94" s="5"/>
    </row>
    <row r="95" spans="1:10" ht="12.75">
      <c r="A95" s="15" t="s">
        <v>565</v>
      </c>
      <c r="B95" s="58">
        <v>61</v>
      </c>
      <c r="C95" s="2" t="s">
        <v>318</v>
      </c>
      <c r="D95" s="2">
        <v>7.2</v>
      </c>
      <c r="E95" s="2">
        <f t="shared" si="4"/>
        <v>64.8</v>
      </c>
      <c r="F95" s="90"/>
      <c r="G95" s="90"/>
      <c r="H95" s="2"/>
      <c r="J95" s="5"/>
    </row>
    <row r="96" spans="1:10" ht="12.75">
      <c r="A96" s="15" t="s">
        <v>547</v>
      </c>
      <c r="B96" s="58">
        <v>61</v>
      </c>
      <c r="C96" s="2" t="s">
        <v>319</v>
      </c>
      <c r="D96" s="2">
        <v>7.6</v>
      </c>
      <c r="E96" s="2">
        <f t="shared" si="4"/>
        <v>65.2</v>
      </c>
      <c r="F96" s="90"/>
      <c r="G96" s="90"/>
      <c r="H96" s="2"/>
      <c r="J96" s="5"/>
    </row>
    <row r="97" spans="1:10" ht="12.75">
      <c r="A97" s="15" t="s">
        <v>548</v>
      </c>
      <c r="B97" s="58">
        <v>61</v>
      </c>
      <c r="C97" s="2" t="s">
        <v>48</v>
      </c>
      <c r="D97" s="2">
        <v>8</v>
      </c>
      <c r="E97" s="2">
        <f t="shared" si="4"/>
        <v>65.6</v>
      </c>
      <c r="F97" s="90"/>
      <c r="G97" s="90"/>
      <c r="H97" s="2"/>
      <c r="J97" s="5"/>
    </row>
    <row r="98" spans="1:10" ht="12.75">
      <c r="A98" s="15" t="s">
        <v>549</v>
      </c>
      <c r="B98" s="58">
        <v>62</v>
      </c>
      <c r="C98" s="2" t="s">
        <v>320</v>
      </c>
      <c r="D98" s="2">
        <v>8</v>
      </c>
      <c r="E98" s="2">
        <f t="shared" si="4"/>
        <v>65.6</v>
      </c>
      <c r="F98" s="90"/>
      <c r="G98" s="90"/>
      <c r="H98" s="2"/>
      <c r="J98" s="5"/>
    </row>
    <row r="99" spans="1:10" ht="12.75">
      <c r="A99" s="15" t="s">
        <v>550</v>
      </c>
      <c r="B99" s="58">
        <v>63</v>
      </c>
      <c r="C99" s="2" t="s">
        <v>321</v>
      </c>
      <c r="D99" s="2">
        <v>8.2</v>
      </c>
      <c r="E99" s="2">
        <f t="shared" si="4"/>
        <v>65.8</v>
      </c>
      <c r="F99" s="90"/>
      <c r="G99" s="90"/>
      <c r="H99" s="2"/>
      <c r="J99" s="5"/>
    </row>
    <row r="100" spans="1:10" ht="12.75">
      <c r="A100" s="15" t="s">
        <v>551</v>
      </c>
      <c r="B100" s="58">
        <v>63</v>
      </c>
      <c r="C100" s="2" t="s">
        <v>647</v>
      </c>
      <c r="D100" s="2">
        <v>8.3</v>
      </c>
      <c r="E100" s="2">
        <f t="shared" si="4"/>
        <v>65.9</v>
      </c>
      <c r="F100" s="90"/>
      <c r="G100" s="90"/>
      <c r="H100" s="2" t="s">
        <v>528</v>
      </c>
      <c r="I100" s="5">
        <v>12.8</v>
      </c>
      <c r="J100" s="5">
        <f>53.1+I100</f>
        <v>65.9</v>
      </c>
    </row>
    <row r="101" spans="1:10" ht="12.75">
      <c r="A101" s="15" t="s">
        <v>552</v>
      </c>
      <c r="B101" s="58">
        <v>64</v>
      </c>
      <c r="C101" s="2" t="s">
        <v>322</v>
      </c>
      <c r="D101" s="2">
        <v>8.4</v>
      </c>
      <c r="E101" s="2">
        <f t="shared" si="4"/>
        <v>66</v>
      </c>
      <c r="F101" s="90"/>
      <c r="G101" s="90"/>
      <c r="H101" s="2"/>
      <c r="I101" s="5"/>
      <c r="J101" s="5"/>
    </row>
    <row r="102" spans="1:10" ht="12.75">
      <c r="A102" s="54" t="s">
        <v>553</v>
      </c>
      <c r="B102" s="61">
        <v>65</v>
      </c>
      <c r="C102" s="2" t="s">
        <v>49</v>
      </c>
      <c r="D102" s="2">
        <v>8.8</v>
      </c>
      <c r="E102" s="2">
        <f t="shared" si="4"/>
        <v>66.4</v>
      </c>
      <c r="F102" s="90"/>
      <c r="G102" s="90"/>
      <c r="H102" s="2"/>
      <c r="I102" s="5"/>
      <c r="J102" s="5"/>
    </row>
    <row r="103" spans="1:10" ht="12.75">
      <c r="A103" s="15" t="s">
        <v>554</v>
      </c>
      <c r="B103" s="58">
        <v>66</v>
      </c>
      <c r="C103" s="2" t="s">
        <v>323</v>
      </c>
      <c r="D103" s="2">
        <v>8.8</v>
      </c>
      <c r="E103" s="2">
        <f t="shared" si="4"/>
        <v>66.4</v>
      </c>
      <c r="F103" s="90"/>
      <c r="G103" s="90"/>
      <c r="H103" s="2"/>
      <c r="I103" s="5"/>
      <c r="J103" s="5"/>
    </row>
    <row r="104" spans="1:10" ht="12.75">
      <c r="A104" s="29" t="s">
        <v>317</v>
      </c>
      <c r="B104" s="64">
        <v>68</v>
      </c>
      <c r="C104" s="1" t="s">
        <v>50</v>
      </c>
      <c r="D104" s="1">
        <v>18.2</v>
      </c>
      <c r="E104" s="1">
        <v>75.8</v>
      </c>
      <c r="F104" s="90"/>
      <c r="G104" s="90"/>
      <c r="H104" s="2"/>
      <c r="I104" s="5"/>
      <c r="J104" s="5"/>
    </row>
    <row r="105" spans="1:10" ht="12.75">
      <c r="A105" s="29" t="s">
        <v>45</v>
      </c>
      <c r="B105" s="64">
        <v>70</v>
      </c>
      <c r="C105" s="2" t="s">
        <v>51</v>
      </c>
      <c r="D105" s="2">
        <v>0.4</v>
      </c>
      <c r="E105" s="2">
        <f>75.8+D105</f>
        <v>76.2</v>
      </c>
      <c r="F105" s="90"/>
      <c r="G105" s="90"/>
      <c r="H105" s="2"/>
      <c r="I105" s="5"/>
      <c r="J105" s="5"/>
    </row>
    <row r="106" spans="1:10" ht="12.75">
      <c r="A106" s="29" t="s">
        <v>555</v>
      </c>
      <c r="B106" s="64">
        <v>76</v>
      </c>
      <c r="C106" s="2" t="s">
        <v>52</v>
      </c>
      <c r="D106" s="2">
        <v>0.5</v>
      </c>
      <c r="E106" s="2">
        <f aca="true" t="shared" si="5" ref="E106:E127">75.8+D106</f>
        <v>76.3</v>
      </c>
      <c r="F106" s="90"/>
      <c r="G106" s="90"/>
      <c r="H106" s="2"/>
      <c r="I106" s="5"/>
      <c r="J106" s="5"/>
    </row>
    <row r="107" spans="1:10" ht="12.75">
      <c r="A107" s="15" t="s">
        <v>556</v>
      </c>
      <c r="B107" s="58">
        <v>76</v>
      </c>
      <c r="C107" s="2" t="s">
        <v>53</v>
      </c>
      <c r="D107" s="2">
        <v>0.5</v>
      </c>
      <c r="E107" s="2">
        <f t="shared" si="5"/>
        <v>76.3</v>
      </c>
      <c r="F107" s="90"/>
      <c r="G107" s="90"/>
      <c r="H107" s="2"/>
      <c r="I107" s="5"/>
      <c r="J107" s="5"/>
    </row>
    <row r="108" spans="1:10" ht="12.75">
      <c r="A108" s="15" t="s">
        <v>322</v>
      </c>
      <c r="B108" s="58">
        <v>76</v>
      </c>
      <c r="C108" s="2" t="s">
        <v>54</v>
      </c>
      <c r="D108" s="2">
        <v>1.6</v>
      </c>
      <c r="E108" s="2">
        <f t="shared" si="5"/>
        <v>77.39999999999999</v>
      </c>
      <c r="F108" s="90"/>
      <c r="G108" s="90"/>
      <c r="H108" s="2" t="s">
        <v>529</v>
      </c>
      <c r="I108" s="5">
        <v>24.4</v>
      </c>
      <c r="J108" s="5">
        <f>53.1+I108</f>
        <v>77.5</v>
      </c>
    </row>
    <row r="109" spans="1:10" ht="12.75">
      <c r="A109" s="15"/>
      <c r="B109" s="58"/>
      <c r="C109" s="2" t="s">
        <v>53</v>
      </c>
      <c r="D109" s="2">
        <v>2.2</v>
      </c>
      <c r="E109" s="2">
        <f t="shared" si="5"/>
        <v>78</v>
      </c>
      <c r="F109" s="90"/>
      <c r="G109" s="90"/>
      <c r="H109" s="2"/>
      <c r="I109" s="5"/>
      <c r="J109" s="5"/>
    </row>
    <row r="110" spans="1:10" ht="12.75">
      <c r="A110" s="15"/>
      <c r="B110" s="58"/>
      <c r="C110" s="2" t="s">
        <v>55</v>
      </c>
      <c r="D110" s="2">
        <v>2.5</v>
      </c>
      <c r="E110" s="2">
        <f t="shared" si="5"/>
        <v>78.3</v>
      </c>
      <c r="F110" s="90"/>
      <c r="G110" s="90"/>
      <c r="H110" s="2"/>
      <c r="I110" s="5"/>
      <c r="J110" s="5"/>
    </row>
    <row r="111" spans="1:10" ht="12.75">
      <c r="A111" s="15" t="s">
        <v>109</v>
      </c>
      <c r="B111" s="58">
        <v>79</v>
      </c>
      <c r="C111" s="2" t="s">
        <v>56</v>
      </c>
      <c r="D111" s="2">
        <v>3.7</v>
      </c>
      <c r="E111" s="2">
        <f t="shared" si="5"/>
        <v>79.5</v>
      </c>
      <c r="F111" s="90"/>
      <c r="G111" s="90"/>
      <c r="H111" s="2"/>
      <c r="I111" s="5"/>
      <c r="J111" s="5"/>
    </row>
    <row r="112" spans="1:10" ht="12.75">
      <c r="A112" s="29" t="s">
        <v>557</v>
      </c>
      <c r="B112" s="64">
        <v>79</v>
      </c>
      <c r="C112" s="2" t="s">
        <v>57</v>
      </c>
      <c r="D112" s="2">
        <v>4.8</v>
      </c>
      <c r="E112" s="2">
        <f t="shared" si="5"/>
        <v>80.6</v>
      </c>
      <c r="F112" s="90"/>
      <c r="G112" s="90"/>
      <c r="H112" s="2"/>
      <c r="I112" s="5"/>
      <c r="J112" s="5"/>
    </row>
    <row r="113" spans="1:10" ht="12.75">
      <c r="A113" s="15" t="s">
        <v>558</v>
      </c>
      <c r="B113" s="58">
        <v>80</v>
      </c>
      <c r="C113" s="2" t="s">
        <v>58</v>
      </c>
      <c r="D113" s="2">
        <v>5.5</v>
      </c>
      <c r="E113" s="2">
        <f t="shared" si="5"/>
        <v>81.3</v>
      </c>
      <c r="F113" s="90"/>
      <c r="G113" s="90"/>
      <c r="H113" s="2"/>
      <c r="I113" s="5"/>
      <c r="J113" s="5"/>
    </row>
    <row r="114" spans="1:10" ht="12.75">
      <c r="A114" s="15"/>
      <c r="B114" s="58"/>
      <c r="C114" s="2" t="s">
        <v>59</v>
      </c>
      <c r="D114" s="2">
        <v>5.7</v>
      </c>
      <c r="E114" s="2">
        <f t="shared" si="5"/>
        <v>81.5</v>
      </c>
      <c r="F114" s="90"/>
      <c r="G114" s="90"/>
      <c r="H114" s="2"/>
      <c r="I114" s="5"/>
      <c r="J114" s="5"/>
    </row>
    <row r="115" spans="1:10" ht="12.75">
      <c r="A115" s="15"/>
      <c r="B115" s="58"/>
      <c r="C115" s="2" t="s">
        <v>60</v>
      </c>
      <c r="D115" s="2">
        <v>7</v>
      </c>
      <c r="E115" s="2">
        <f t="shared" si="5"/>
        <v>82.8</v>
      </c>
      <c r="F115" s="90"/>
      <c r="G115" s="90"/>
      <c r="H115" s="2"/>
      <c r="I115" s="5"/>
      <c r="J115" s="5"/>
    </row>
    <row r="116" spans="1:10" ht="12.75">
      <c r="A116" s="15"/>
      <c r="B116" s="58"/>
      <c r="C116" s="2" t="s">
        <v>61</v>
      </c>
      <c r="D116" s="2">
        <v>7.1</v>
      </c>
      <c r="E116" s="2">
        <f t="shared" si="5"/>
        <v>82.89999999999999</v>
      </c>
      <c r="F116" s="90"/>
      <c r="G116" s="90"/>
      <c r="H116" s="1" t="s">
        <v>104</v>
      </c>
      <c r="I116" s="6">
        <v>32.6</v>
      </c>
      <c r="J116" s="6">
        <v>85.7</v>
      </c>
    </row>
    <row r="117" spans="1:10" ht="12.75">
      <c r="A117" s="15"/>
      <c r="B117" s="58"/>
      <c r="C117" s="2" t="s">
        <v>62</v>
      </c>
      <c r="D117" s="2">
        <v>7.4</v>
      </c>
      <c r="E117" s="2">
        <f t="shared" si="5"/>
        <v>83.2</v>
      </c>
      <c r="F117" s="90"/>
      <c r="G117" s="90"/>
      <c r="H117" s="2" t="s">
        <v>105</v>
      </c>
      <c r="I117" s="4">
        <v>7.4</v>
      </c>
      <c r="J117" s="5">
        <f>85.7+I117</f>
        <v>93.10000000000001</v>
      </c>
    </row>
    <row r="118" spans="1:10" ht="12.75">
      <c r="A118" s="15"/>
      <c r="B118" s="58"/>
      <c r="C118" s="28" t="s">
        <v>63</v>
      </c>
      <c r="D118" s="28">
        <v>7.6</v>
      </c>
      <c r="E118" s="28">
        <f t="shared" si="5"/>
        <v>83.39999999999999</v>
      </c>
      <c r="F118" s="90"/>
      <c r="G118" s="90"/>
      <c r="H118" s="2" t="s">
        <v>106</v>
      </c>
      <c r="I118" s="4">
        <v>8</v>
      </c>
      <c r="J118" s="5">
        <f>85.7+I118</f>
        <v>93.7</v>
      </c>
    </row>
    <row r="119" spans="1:10" ht="12.75">
      <c r="A119" s="15"/>
      <c r="B119" s="58"/>
      <c r="C119" s="2" t="s">
        <v>480</v>
      </c>
      <c r="D119" s="2">
        <v>7.9</v>
      </c>
      <c r="E119" s="2">
        <f t="shared" si="5"/>
        <v>83.7</v>
      </c>
      <c r="F119" s="90"/>
      <c r="G119" s="90"/>
      <c r="H119" s="2" t="s">
        <v>107</v>
      </c>
      <c r="I119" s="5">
        <v>8.9</v>
      </c>
      <c r="J119" s="5">
        <f>85.7+I119</f>
        <v>94.60000000000001</v>
      </c>
    </row>
    <row r="120" spans="1:10" ht="12.75">
      <c r="A120" s="15"/>
      <c r="B120" s="58"/>
      <c r="C120" s="2" t="s">
        <v>64</v>
      </c>
      <c r="D120" s="2">
        <v>8</v>
      </c>
      <c r="E120" s="2">
        <f t="shared" si="5"/>
        <v>83.8</v>
      </c>
      <c r="F120" s="98" t="s">
        <v>81</v>
      </c>
      <c r="G120" s="90"/>
      <c r="H120" s="2" t="s">
        <v>108</v>
      </c>
      <c r="I120" s="4">
        <v>9.6</v>
      </c>
      <c r="J120" s="5">
        <f>85.7+I120</f>
        <v>95.3</v>
      </c>
    </row>
    <row r="121" spans="1:10" ht="12.75">
      <c r="A121" s="15"/>
      <c r="B121" s="58"/>
      <c r="C121" s="2" t="s">
        <v>481</v>
      </c>
      <c r="D121" s="2">
        <v>8.4</v>
      </c>
      <c r="E121" s="2">
        <f t="shared" si="5"/>
        <v>84.2</v>
      </c>
      <c r="F121" s="90"/>
      <c r="G121" s="90"/>
      <c r="H121" s="2" t="s">
        <v>109</v>
      </c>
      <c r="I121" s="4">
        <v>10.9</v>
      </c>
      <c r="J121" s="5">
        <f>85.7+I121</f>
        <v>96.60000000000001</v>
      </c>
    </row>
    <row r="122" spans="1:10" ht="12.75">
      <c r="A122" s="15"/>
      <c r="B122" s="58"/>
      <c r="C122" s="44" t="s">
        <v>324</v>
      </c>
      <c r="D122" s="44">
        <v>11</v>
      </c>
      <c r="E122" s="44">
        <f t="shared" si="5"/>
        <v>86.8</v>
      </c>
      <c r="F122" s="90"/>
      <c r="G122" s="90"/>
      <c r="H122" s="1" t="s">
        <v>110</v>
      </c>
      <c r="I122" s="6">
        <v>16.1</v>
      </c>
      <c r="J122" s="6">
        <v>101.8</v>
      </c>
    </row>
    <row r="123" spans="1:10" ht="12.75">
      <c r="A123" s="15"/>
      <c r="B123" s="58"/>
      <c r="C123" s="2" t="s">
        <v>471</v>
      </c>
      <c r="D123" s="2">
        <v>18.3</v>
      </c>
      <c r="E123" s="2">
        <f t="shared" si="5"/>
        <v>94.1</v>
      </c>
      <c r="F123" s="90"/>
      <c r="G123" s="90"/>
      <c r="H123" s="1" t="s">
        <v>62</v>
      </c>
      <c r="I123" s="6">
        <v>12.2</v>
      </c>
      <c r="J123" s="7">
        <v>114</v>
      </c>
    </row>
    <row r="124" spans="1:10" ht="12.75">
      <c r="A124" s="19" t="s">
        <v>559</v>
      </c>
      <c r="B124" s="58">
        <v>96</v>
      </c>
      <c r="C124" s="44" t="s">
        <v>325</v>
      </c>
      <c r="D124" s="44">
        <v>20.2</v>
      </c>
      <c r="E124" s="44">
        <f t="shared" si="5"/>
        <v>96</v>
      </c>
      <c r="F124" s="90"/>
      <c r="G124" s="90"/>
      <c r="H124" s="30" t="s">
        <v>111</v>
      </c>
      <c r="I124" s="31">
        <v>10.9</v>
      </c>
      <c r="J124" s="31">
        <f>114+I124</f>
        <v>124.9</v>
      </c>
    </row>
    <row r="125" spans="1:10" ht="12.75">
      <c r="A125" s="15" t="s">
        <v>560</v>
      </c>
      <c r="B125" s="58">
        <v>101</v>
      </c>
      <c r="C125" s="2" t="s">
        <v>482</v>
      </c>
      <c r="D125" s="2">
        <v>41.3</v>
      </c>
      <c r="E125" s="2">
        <f t="shared" si="5"/>
        <v>117.1</v>
      </c>
      <c r="F125" s="90"/>
      <c r="G125" s="90"/>
      <c r="H125" s="4" t="s">
        <v>112</v>
      </c>
      <c r="I125" s="4">
        <v>10.9</v>
      </c>
      <c r="J125" s="4">
        <f>114+I125</f>
        <v>124.9</v>
      </c>
    </row>
    <row r="126" spans="1:10" ht="12.75">
      <c r="A126" s="15" t="s">
        <v>561</v>
      </c>
      <c r="B126" s="58">
        <v>102</v>
      </c>
      <c r="C126" s="2" t="s">
        <v>484</v>
      </c>
      <c r="D126" s="2">
        <v>44.4</v>
      </c>
      <c r="E126" s="2">
        <f t="shared" si="5"/>
        <v>120.19999999999999</v>
      </c>
      <c r="F126" s="90"/>
      <c r="G126" s="90"/>
      <c r="H126" s="1" t="s">
        <v>113</v>
      </c>
      <c r="I126" s="6">
        <v>17.6</v>
      </c>
      <c r="J126" s="6">
        <v>131.6</v>
      </c>
    </row>
    <row r="127" spans="1:10" ht="12.75">
      <c r="A127" s="31" t="s">
        <v>326</v>
      </c>
      <c r="B127" s="65">
        <v>102</v>
      </c>
      <c r="C127" s="2" t="s">
        <v>65</v>
      </c>
      <c r="D127" s="2">
        <v>49</v>
      </c>
      <c r="E127" s="2">
        <f t="shared" si="5"/>
        <v>124.8</v>
      </c>
      <c r="F127" s="90"/>
      <c r="G127" s="90"/>
      <c r="H127" s="1" t="s">
        <v>114</v>
      </c>
      <c r="I127" s="6">
        <v>7.9</v>
      </c>
      <c r="J127" s="6">
        <v>139.5</v>
      </c>
    </row>
    <row r="128" spans="1:10" ht="12.75">
      <c r="A128" s="35" t="s">
        <v>116</v>
      </c>
      <c r="B128" s="66">
        <v>103</v>
      </c>
      <c r="C128" s="1" t="s">
        <v>66</v>
      </c>
      <c r="D128" s="1">
        <v>74.6</v>
      </c>
      <c r="E128" s="1">
        <v>150.4</v>
      </c>
      <c r="F128" s="90"/>
      <c r="G128" s="90"/>
      <c r="H128" s="1" t="s">
        <v>31</v>
      </c>
      <c r="I128" s="6">
        <v>11</v>
      </c>
      <c r="J128" s="6">
        <v>150.5</v>
      </c>
    </row>
    <row r="129" spans="1:10" ht="12.75">
      <c r="A129" s="15" t="s">
        <v>562</v>
      </c>
      <c r="B129" s="58">
        <v>103</v>
      </c>
      <c r="C129" s="2" t="s">
        <v>485</v>
      </c>
      <c r="D129" s="2">
        <v>1.8</v>
      </c>
      <c r="E129" s="2">
        <f>150.4+D129</f>
        <v>152.20000000000002</v>
      </c>
      <c r="F129" s="90"/>
      <c r="G129" s="90"/>
      <c r="H129" s="2" t="s">
        <v>115</v>
      </c>
      <c r="I129" s="4">
        <v>3.1</v>
      </c>
      <c r="J129" s="4">
        <f>150.5+I129</f>
        <v>153.6</v>
      </c>
    </row>
    <row r="130" spans="1:10" ht="12.75">
      <c r="A130" s="45" t="s">
        <v>324</v>
      </c>
      <c r="B130" s="62">
        <v>105</v>
      </c>
      <c r="C130" s="30" t="s">
        <v>326</v>
      </c>
      <c r="D130" s="30">
        <v>2.7</v>
      </c>
      <c r="E130" s="30">
        <f>150.4+D130</f>
        <v>153.1</v>
      </c>
      <c r="F130" s="90"/>
      <c r="G130" s="90"/>
      <c r="H130" s="34" t="s">
        <v>116</v>
      </c>
      <c r="I130" s="35">
        <v>3.3</v>
      </c>
      <c r="J130" s="35">
        <f>150.5+I130</f>
        <v>153.8</v>
      </c>
    </row>
    <row r="131" spans="1:10" ht="12.75">
      <c r="A131" s="15" t="s">
        <v>563</v>
      </c>
      <c r="B131" s="58">
        <v>130</v>
      </c>
      <c r="C131" s="1" t="s">
        <v>67</v>
      </c>
      <c r="D131" s="1">
        <v>4.3</v>
      </c>
      <c r="E131" s="1">
        <v>154.7</v>
      </c>
      <c r="F131" s="90"/>
      <c r="G131" s="90"/>
      <c r="H131" s="36"/>
      <c r="I131" s="37"/>
      <c r="J131" s="37"/>
    </row>
    <row r="132" spans="1:10" ht="12.75">
      <c r="A132" s="15"/>
      <c r="B132" s="58"/>
      <c r="C132" s="5" t="s">
        <v>486</v>
      </c>
      <c r="D132" s="4">
        <v>6.6</v>
      </c>
      <c r="E132" s="2">
        <f>154.7+D132</f>
        <v>161.29999999999998</v>
      </c>
      <c r="F132" s="90"/>
      <c r="G132" s="90"/>
      <c r="H132" s="36"/>
      <c r="I132" s="37"/>
      <c r="J132" s="37"/>
    </row>
    <row r="133" spans="1:10" ht="12.75">
      <c r="A133" s="15"/>
      <c r="B133" s="58"/>
      <c r="C133" s="1" t="s">
        <v>68</v>
      </c>
      <c r="D133" s="1">
        <v>13</v>
      </c>
      <c r="E133" s="1">
        <v>167.7</v>
      </c>
      <c r="F133" s="90"/>
      <c r="G133" s="90"/>
      <c r="H133" s="1" t="s">
        <v>118</v>
      </c>
      <c r="I133" s="6">
        <v>15.4</v>
      </c>
      <c r="J133" s="6">
        <v>165.9</v>
      </c>
    </row>
    <row r="134" spans="1:10" ht="12.75">
      <c r="A134" s="19"/>
      <c r="B134" s="58"/>
      <c r="C134" s="30" t="s">
        <v>69</v>
      </c>
      <c r="D134" s="30">
        <v>2.7</v>
      </c>
      <c r="E134" s="30">
        <f aca="true" t="shared" si="6" ref="E134:E139">167.7+D134</f>
        <v>170.39999999999998</v>
      </c>
      <c r="F134" s="90"/>
      <c r="G134" s="90"/>
      <c r="H134" s="1"/>
      <c r="I134" s="6"/>
      <c r="J134" s="6"/>
    </row>
    <row r="135" spans="1:10" ht="12.75">
      <c r="A135" s="15"/>
      <c r="B135" s="58"/>
      <c r="C135" s="2" t="s">
        <v>70</v>
      </c>
      <c r="D135" s="2">
        <v>3</v>
      </c>
      <c r="E135" s="2">
        <f t="shared" si="6"/>
        <v>170.7</v>
      </c>
      <c r="F135" s="90"/>
      <c r="G135" s="90"/>
      <c r="H135" s="1"/>
      <c r="I135" s="6"/>
      <c r="J135" s="6"/>
    </row>
    <row r="136" spans="1:10" ht="12.75">
      <c r="A136" s="15"/>
      <c r="B136" s="58"/>
      <c r="C136" s="2" t="s">
        <v>327</v>
      </c>
      <c r="D136" s="2">
        <v>3.1</v>
      </c>
      <c r="E136" s="2">
        <f t="shared" si="6"/>
        <v>170.79999999999998</v>
      </c>
      <c r="F136" s="90"/>
      <c r="G136" s="90"/>
      <c r="H136" s="1"/>
      <c r="I136" s="6"/>
      <c r="J136" s="6"/>
    </row>
    <row r="137" spans="1:10" ht="12.75">
      <c r="A137" s="15"/>
      <c r="B137" s="58"/>
      <c r="C137" s="30" t="s">
        <v>71</v>
      </c>
      <c r="D137" s="30">
        <v>3.7</v>
      </c>
      <c r="E137" s="30">
        <f t="shared" si="6"/>
        <v>171.39999999999998</v>
      </c>
      <c r="F137" s="90"/>
      <c r="G137" s="90"/>
      <c r="H137" s="1"/>
      <c r="I137" s="6"/>
      <c r="J137" s="6"/>
    </row>
    <row r="138" spans="1:10" ht="12.75">
      <c r="A138" s="15"/>
      <c r="B138" s="58"/>
      <c r="C138" s="2" t="s">
        <v>72</v>
      </c>
      <c r="D138" s="2">
        <v>4</v>
      </c>
      <c r="E138" s="2">
        <f t="shared" si="6"/>
        <v>171.7</v>
      </c>
      <c r="F138" s="90"/>
      <c r="G138" s="90"/>
      <c r="H138" s="1"/>
      <c r="I138" s="6"/>
      <c r="J138" s="6"/>
    </row>
    <row r="139" spans="1:10" ht="12.75">
      <c r="A139" s="15"/>
      <c r="B139" s="58"/>
      <c r="C139" s="2" t="s">
        <v>73</v>
      </c>
      <c r="D139" s="2">
        <v>4.6</v>
      </c>
      <c r="E139" s="2">
        <f t="shared" si="6"/>
        <v>172.29999999999998</v>
      </c>
      <c r="F139" s="90"/>
      <c r="G139" s="90"/>
      <c r="H139" s="1"/>
      <c r="I139" s="6"/>
      <c r="J139" s="6"/>
    </row>
    <row r="140" spans="1:10" ht="12.75">
      <c r="A140" s="15"/>
      <c r="B140" s="58"/>
      <c r="C140" s="1" t="s">
        <v>74</v>
      </c>
      <c r="D140" s="1">
        <v>6.7</v>
      </c>
      <c r="E140" s="1">
        <v>174.4</v>
      </c>
      <c r="F140" s="90"/>
      <c r="G140" s="90"/>
      <c r="H140" s="1"/>
      <c r="I140" s="6"/>
      <c r="J140" s="6"/>
    </row>
    <row r="141" spans="1:10" ht="12.75">
      <c r="A141" s="15"/>
      <c r="B141" s="58"/>
      <c r="C141" s="2" t="s">
        <v>487</v>
      </c>
      <c r="D141" s="2">
        <v>5.4</v>
      </c>
      <c r="E141" s="2">
        <f>174.4+D141</f>
        <v>179.8</v>
      </c>
      <c r="F141" s="90"/>
      <c r="G141" s="90"/>
      <c r="H141" s="2" t="s">
        <v>117</v>
      </c>
      <c r="I141" s="4">
        <v>13.8</v>
      </c>
      <c r="J141" s="4">
        <f>165.9+I141</f>
        <v>179.70000000000002</v>
      </c>
    </row>
    <row r="142" spans="1:7" ht="12.75">
      <c r="A142" s="15"/>
      <c r="B142" s="58"/>
      <c r="C142" s="2" t="s">
        <v>328</v>
      </c>
      <c r="D142" s="2">
        <v>7</v>
      </c>
      <c r="E142" s="2">
        <f>174.4+D142</f>
        <v>181.4</v>
      </c>
      <c r="F142" s="90"/>
      <c r="G142" s="90"/>
    </row>
    <row r="143" spans="1:8" ht="12.75">
      <c r="A143" s="19"/>
      <c r="B143" s="58"/>
      <c r="C143" s="5" t="s">
        <v>488</v>
      </c>
      <c r="D143" s="4">
        <v>18.9</v>
      </c>
      <c r="E143" s="2">
        <f>174.4+D143</f>
        <v>193.3</v>
      </c>
      <c r="F143" s="90"/>
      <c r="G143" s="90"/>
      <c r="H143" s="2"/>
    </row>
    <row r="144" spans="1:7" ht="12.75">
      <c r="A144" s="15"/>
      <c r="B144" s="58"/>
      <c r="C144" s="5" t="s">
        <v>489</v>
      </c>
      <c r="D144" s="4">
        <v>20.7</v>
      </c>
      <c r="E144" s="2">
        <f>174.4+D144</f>
        <v>195.1</v>
      </c>
      <c r="F144" s="90"/>
      <c r="G144" s="90"/>
    </row>
    <row r="145" spans="1:7" ht="12.75">
      <c r="A145" s="15"/>
      <c r="B145" s="58"/>
      <c r="F145" s="14"/>
      <c r="G145" s="14"/>
    </row>
    <row r="146" spans="1:8" ht="12.75">
      <c r="A146" s="15"/>
      <c r="B146" s="58"/>
      <c r="F146" s="14"/>
      <c r="G146" s="14"/>
      <c r="H146" s="2"/>
    </row>
    <row r="147" spans="1:8" ht="12.75">
      <c r="A147" s="19"/>
      <c r="B147" s="58"/>
      <c r="F147" s="14"/>
      <c r="G147" s="14"/>
      <c r="H147" s="2"/>
    </row>
    <row r="148" spans="1:8" ht="12.75">
      <c r="A148" s="15"/>
      <c r="B148" s="58"/>
      <c r="F148" s="14"/>
      <c r="G148" s="14"/>
      <c r="H148" s="2"/>
    </row>
    <row r="149" spans="1:8" ht="12.75">
      <c r="A149" s="15"/>
      <c r="B149" s="58"/>
      <c r="H149" s="2"/>
    </row>
    <row r="150" spans="1:8" ht="12.75">
      <c r="A150" s="15"/>
      <c r="B150" s="58"/>
      <c r="H150" s="2"/>
    </row>
    <row r="151" spans="1:8" ht="12.75">
      <c r="A151" s="15"/>
      <c r="B151" s="58"/>
      <c r="H151" s="2"/>
    </row>
    <row r="152" spans="1:8" ht="12.75">
      <c r="A152" s="15"/>
      <c r="B152" s="58"/>
      <c r="H152" s="2"/>
    </row>
    <row r="153" spans="1:2" ht="12.75">
      <c r="A153" s="19"/>
      <c r="B153" s="58"/>
    </row>
    <row r="154" spans="1:8" ht="12.75">
      <c r="A154" s="15"/>
      <c r="B154" s="58"/>
      <c r="H154" s="2"/>
    </row>
    <row r="155" spans="1:8" ht="12.75">
      <c r="A155" s="15"/>
      <c r="B155" s="58"/>
      <c r="H155" s="2"/>
    </row>
    <row r="156" spans="1:8" ht="12.75">
      <c r="A156" s="19"/>
      <c r="B156" s="58"/>
      <c r="H156" s="2"/>
    </row>
    <row r="157" spans="1:8" ht="12.75">
      <c r="A157" s="19"/>
      <c r="B157" s="58"/>
      <c r="H157" s="2"/>
    </row>
    <row r="158" spans="1:8" ht="12.75">
      <c r="A158" s="19"/>
      <c r="B158" s="58"/>
      <c r="H158" s="2"/>
    </row>
    <row r="159" spans="1:8" ht="12.75">
      <c r="A159" s="15"/>
      <c r="B159" s="58"/>
      <c r="H159" s="2"/>
    </row>
    <row r="160" spans="1:8" ht="12.75">
      <c r="A160" s="15"/>
      <c r="B160" s="58"/>
      <c r="H160" s="2"/>
    </row>
    <row r="161" spans="1:2" ht="12.75">
      <c r="A161" s="15"/>
      <c r="B161" s="58"/>
    </row>
    <row r="162" spans="1:2" ht="12.75">
      <c r="A162" s="15"/>
      <c r="B162" s="58"/>
    </row>
    <row r="163" spans="1:8" ht="12.75">
      <c r="A163" s="15"/>
      <c r="B163" s="58"/>
      <c r="H163" s="2"/>
    </row>
    <row r="164" spans="1:2" ht="12.75">
      <c r="A164" s="15"/>
      <c r="B164" s="58"/>
    </row>
    <row r="165" spans="1:8" ht="12.75">
      <c r="A165" s="19"/>
      <c r="B165" s="58"/>
      <c r="H165" s="2"/>
    </row>
    <row r="166" spans="1:8" ht="12.75">
      <c r="A166" s="15"/>
      <c r="B166" s="58"/>
      <c r="H166" s="2"/>
    </row>
    <row r="167" spans="1:2" ht="12.75">
      <c r="A167" s="15"/>
      <c r="B167" s="58"/>
    </row>
    <row r="168" spans="1:2" ht="12.75">
      <c r="A168" s="15"/>
      <c r="B168" s="58"/>
    </row>
    <row r="169" spans="1:2" ht="12.75">
      <c r="A169" s="19"/>
      <c r="B169" s="58"/>
    </row>
    <row r="170" spans="1:2" ht="12.75">
      <c r="A170" s="15"/>
      <c r="B170" s="58"/>
    </row>
    <row r="171" spans="1:2" ht="12.75">
      <c r="A171" s="15"/>
      <c r="B171" s="58"/>
    </row>
    <row r="172" spans="1:2" ht="12.75">
      <c r="A172" s="15"/>
      <c r="B172" s="58"/>
    </row>
    <row r="173" spans="1:2" ht="12.75">
      <c r="A173" s="19"/>
      <c r="B173" s="58"/>
    </row>
    <row r="174" spans="1:2" ht="12.75">
      <c r="A174" s="19"/>
      <c r="B174" s="58"/>
    </row>
    <row r="175" spans="1:2" ht="12.75">
      <c r="A175" s="15"/>
      <c r="B175" s="58"/>
    </row>
    <row r="176" spans="1:8" ht="12.75">
      <c r="A176" s="15"/>
      <c r="B176" s="58"/>
      <c r="H176" s="2"/>
    </row>
    <row r="177" spans="1:2" ht="12.75">
      <c r="A177" s="15"/>
      <c r="B177" s="58"/>
    </row>
    <row r="178" spans="1:2" ht="12.75">
      <c r="A178" s="15"/>
      <c r="B178" s="58"/>
    </row>
    <row r="179" spans="1:8" ht="12.75">
      <c r="A179" s="19"/>
      <c r="B179" s="58"/>
      <c r="H179" s="2"/>
    </row>
    <row r="180" spans="1:2" ht="12.75">
      <c r="A180" s="19"/>
      <c r="B180" s="58"/>
    </row>
    <row r="181" spans="1:2" ht="12.75">
      <c r="A181" s="19"/>
      <c r="B181" s="58"/>
    </row>
    <row r="182" spans="1:2" ht="12.75">
      <c r="A182" s="15"/>
      <c r="B182" s="58"/>
    </row>
    <row r="183" spans="1:2" ht="12.75">
      <c r="A183" s="15"/>
      <c r="B183" s="58"/>
    </row>
    <row r="184" spans="1:2" ht="12.75">
      <c r="A184" s="15"/>
      <c r="B184" s="58"/>
    </row>
    <row r="185" spans="1:2" ht="12.75">
      <c r="A185" s="15"/>
      <c r="B185" s="58"/>
    </row>
    <row r="186" spans="1:2" ht="12.75">
      <c r="A186" s="15"/>
      <c r="B186" s="58"/>
    </row>
    <row r="187" spans="1:2" ht="12.75">
      <c r="A187" s="15"/>
      <c r="B187" s="58"/>
    </row>
    <row r="188" spans="1:2" ht="12.75">
      <c r="A188" s="15"/>
      <c r="B188" s="58"/>
    </row>
    <row r="189" spans="1:2" ht="12.75">
      <c r="A189" s="15"/>
      <c r="B189" s="58"/>
    </row>
    <row r="190" spans="1:2" ht="12.75">
      <c r="A190" s="15"/>
      <c r="B190" s="58"/>
    </row>
    <row r="191" spans="1:2" ht="12.75">
      <c r="A191" s="15"/>
      <c r="B191" s="58"/>
    </row>
    <row r="192" spans="1:2" ht="12.75">
      <c r="A192" s="15"/>
      <c r="B192" s="58"/>
    </row>
    <row r="193" spans="1:2" ht="12.75">
      <c r="A193" s="15"/>
      <c r="B193" s="58"/>
    </row>
    <row r="194" spans="1:2" ht="12.75">
      <c r="A194" s="15"/>
      <c r="B194" s="58"/>
    </row>
    <row r="195" spans="1:2" ht="12.75">
      <c r="A195" s="15"/>
      <c r="B195" s="58"/>
    </row>
    <row r="196" spans="1:2" ht="12.75">
      <c r="A196" s="15"/>
      <c r="B196" s="58"/>
    </row>
    <row r="197" spans="1:2" ht="12.75">
      <c r="A197" s="15"/>
      <c r="B197" s="58"/>
    </row>
    <row r="198" spans="1:2" ht="12.75">
      <c r="A198" s="15"/>
      <c r="B198" s="58"/>
    </row>
    <row r="199" spans="1:2" ht="12.75">
      <c r="A199" s="15"/>
      <c r="B199" s="58"/>
    </row>
    <row r="200" spans="1:2" ht="12.75">
      <c r="A200" s="15"/>
      <c r="B200" s="58"/>
    </row>
    <row r="201" spans="1:2" ht="12.75">
      <c r="A201" s="15"/>
      <c r="B201" s="58"/>
    </row>
    <row r="202" spans="1:2" ht="12.75">
      <c r="A202" s="15"/>
      <c r="B202" s="58"/>
    </row>
    <row r="203" spans="1:2" ht="12.75">
      <c r="A203" s="15"/>
      <c r="B203" s="58"/>
    </row>
    <row r="204" spans="1:2" ht="12.75">
      <c r="A204" s="15"/>
      <c r="B204" s="58"/>
    </row>
    <row r="205" spans="1:2" ht="12.75">
      <c r="A205" s="15"/>
      <c r="B205" s="58"/>
    </row>
    <row r="206" spans="1:2" ht="12.75">
      <c r="A206" s="15"/>
      <c r="B206" s="58"/>
    </row>
    <row r="207" spans="1:2" ht="12.75">
      <c r="A207" s="15"/>
      <c r="B207" s="58"/>
    </row>
    <row r="208" spans="1:2" ht="12.75">
      <c r="A208" s="15"/>
      <c r="B208" s="58"/>
    </row>
    <row r="209" spans="1:2" ht="12.75">
      <c r="A209" s="15"/>
      <c r="B209" s="58"/>
    </row>
    <row r="210" spans="1:2" ht="12.75">
      <c r="A210" s="15"/>
      <c r="B210" s="58"/>
    </row>
    <row r="211" spans="1:2" ht="12.75">
      <c r="A211" s="15"/>
      <c r="B211" s="58"/>
    </row>
    <row r="212" spans="1:2" ht="12.75">
      <c r="A212" s="15"/>
      <c r="B212" s="58"/>
    </row>
    <row r="213" spans="1:2" ht="12.75">
      <c r="A213" s="15"/>
      <c r="B213" s="58"/>
    </row>
    <row r="214" spans="1:2" ht="12.75">
      <c r="A214" s="15"/>
      <c r="B214" s="58"/>
    </row>
    <row r="215" spans="1:2" ht="12.75">
      <c r="A215" s="15"/>
      <c r="B215" s="58"/>
    </row>
    <row r="216" spans="1:2" ht="12.75">
      <c r="A216" s="15"/>
      <c r="B216" s="58"/>
    </row>
    <row r="217" spans="1:2" ht="12.75">
      <c r="A217" s="15"/>
      <c r="B217" s="58"/>
    </row>
    <row r="218" spans="1:2" ht="12.75">
      <c r="A218" s="15"/>
      <c r="B218" s="58"/>
    </row>
    <row r="219" spans="1:2" ht="12.75">
      <c r="A219" s="15"/>
      <c r="B219" s="58"/>
    </row>
    <row r="220" spans="1:2" ht="12.75">
      <c r="A220" s="15"/>
      <c r="B220" s="58"/>
    </row>
    <row r="221" spans="1:2" ht="12.75">
      <c r="A221" s="15"/>
      <c r="B221" s="58"/>
    </row>
    <row r="222" spans="1:2" ht="12.75">
      <c r="A222" s="15"/>
      <c r="B222" s="58"/>
    </row>
    <row r="223" spans="1:2" ht="12.75">
      <c r="A223" s="15"/>
      <c r="B223" s="58"/>
    </row>
    <row r="224" spans="1:2" ht="12.75">
      <c r="A224" s="15"/>
      <c r="B224" s="58"/>
    </row>
    <row r="225" spans="1:2" ht="12.75">
      <c r="A225" s="15"/>
      <c r="B225" s="58"/>
    </row>
    <row r="226" spans="1:2" ht="12.75">
      <c r="A226" s="15"/>
      <c r="B226" s="58"/>
    </row>
    <row r="227" spans="1:2" ht="12.75">
      <c r="A227" s="15"/>
      <c r="B227" s="58"/>
    </row>
    <row r="228" spans="1:2" ht="12.75">
      <c r="A228" s="15"/>
      <c r="B228" s="58"/>
    </row>
    <row r="229" spans="1:2" ht="12.75">
      <c r="A229" s="15"/>
      <c r="B229" s="58"/>
    </row>
    <row r="230" spans="1:2" ht="12.75">
      <c r="A230" s="15"/>
      <c r="B230" s="58"/>
    </row>
    <row r="231" spans="1:2" ht="12.75">
      <c r="A231" s="15"/>
      <c r="B231" s="58"/>
    </row>
    <row r="232" spans="1:2" ht="12.75">
      <c r="A232" s="15"/>
      <c r="B232" s="58"/>
    </row>
    <row r="233" spans="1:2" ht="12.75">
      <c r="A233" s="15"/>
      <c r="B233" s="58"/>
    </row>
    <row r="234" spans="1:2" ht="12.75">
      <c r="A234" s="15"/>
      <c r="B234" s="58"/>
    </row>
    <row r="235" spans="1:2" ht="12.75">
      <c r="A235" s="15"/>
      <c r="B235" s="58"/>
    </row>
    <row r="236" spans="1:2" ht="12.75">
      <c r="A236" s="15"/>
      <c r="B236" s="58"/>
    </row>
    <row r="237" spans="1:2" ht="12.75">
      <c r="A237" s="15"/>
      <c r="B237" s="58"/>
    </row>
    <row r="238" spans="1:2" ht="12.75">
      <c r="A238" s="15"/>
      <c r="B238" s="58"/>
    </row>
    <row r="239" spans="1:2" ht="12.75">
      <c r="A239" s="15"/>
      <c r="B239" s="58"/>
    </row>
    <row r="240" spans="1:2" ht="12.75">
      <c r="A240" s="15"/>
      <c r="B240" s="58"/>
    </row>
    <row r="241" spans="1:2" ht="12.75">
      <c r="A241" s="15"/>
      <c r="B241" s="58"/>
    </row>
    <row r="242" spans="1:2" ht="12.75">
      <c r="A242" s="15"/>
      <c r="B242" s="58"/>
    </row>
    <row r="243" spans="1:2" ht="12.75">
      <c r="A243" s="15"/>
      <c r="B243" s="58"/>
    </row>
    <row r="244" spans="1:2" ht="12.75">
      <c r="A244" s="15"/>
      <c r="B244" s="58"/>
    </row>
    <row r="245" spans="1:2" ht="12.75">
      <c r="A245" s="15"/>
      <c r="B245" s="58"/>
    </row>
    <row r="246" spans="1:2" ht="12.75">
      <c r="A246" s="15"/>
      <c r="B246" s="58"/>
    </row>
    <row r="247" spans="1:2" ht="12.75">
      <c r="A247" s="15"/>
      <c r="B247" s="58"/>
    </row>
    <row r="248" spans="1:2" ht="12.75">
      <c r="A248" s="19"/>
      <c r="B248" s="58"/>
    </row>
    <row r="249" spans="1:2" ht="12.75">
      <c r="A249" s="15"/>
      <c r="B249" s="58"/>
    </row>
    <row r="250" spans="1:2" ht="12.75">
      <c r="A250" s="15"/>
      <c r="B250" s="58"/>
    </row>
    <row r="251" spans="1:2" ht="12.75">
      <c r="A251" s="15"/>
      <c r="B251" s="58"/>
    </row>
    <row r="252" spans="1:2" ht="12.75">
      <c r="A252" s="15"/>
      <c r="B252" s="58"/>
    </row>
    <row r="253" spans="1:2" ht="12.75">
      <c r="A253" s="19"/>
      <c r="B253" s="58"/>
    </row>
    <row r="254" spans="1:2" ht="12.75">
      <c r="A254" s="15"/>
      <c r="B254" s="58"/>
    </row>
    <row r="255" spans="1:2" ht="12.75">
      <c r="A255" s="15"/>
      <c r="B255" s="58"/>
    </row>
    <row r="256" spans="1:2" ht="12.75">
      <c r="A256" s="15"/>
      <c r="B256" s="58"/>
    </row>
    <row r="257" spans="1:2" ht="12.75">
      <c r="A257" s="15"/>
      <c r="B257" s="58"/>
    </row>
    <row r="258" spans="1:2" ht="12.75">
      <c r="A258" s="15"/>
      <c r="B258" s="58"/>
    </row>
    <row r="259" spans="1:2" ht="12.75">
      <c r="A259" s="19"/>
      <c r="B259" s="58"/>
    </row>
    <row r="260" spans="1:2" ht="12.75">
      <c r="A260" s="15"/>
      <c r="B260" s="58"/>
    </row>
    <row r="261" spans="1:2" ht="12.75">
      <c r="A261" s="15"/>
      <c r="B261" s="58"/>
    </row>
    <row r="262" spans="1:2" ht="12.75">
      <c r="A262" s="15"/>
      <c r="B262" s="58"/>
    </row>
    <row r="263" spans="1:2" ht="12.75">
      <c r="A263" s="19"/>
      <c r="B263" s="58"/>
    </row>
    <row r="264" spans="1:2" ht="12.75">
      <c r="A264" s="19"/>
      <c r="B264" s="58"/>
    </row>
    <row r="265" spans="1:2" ht="12.75">
      <c r="A265" s="15"/>
      <c r="B265" s="58"/>
    </row>
    <row r="266" spans="1:2" ht="12.75">
      <c r="A266" s="15"/>
      <c r="B266" s="58"/>
    </row>
    <row r="267" spans="1:2" ht="12.75">
      <c r="A267" s="15"/>
      <c r="B267" s="58"/>
    </row>
    <row r="268" spans="1:2" ht="12.75">
      <c r="A268" s="19"/>
      <c r="B268" s="58"/>
    </row>
    <row r="269" spans="1:2" ht="12.75">
      <c r="A269" s="15"/>
      <c r="B269" s="58"/>
    </row>
    <row r="270" spans="1:2" ht="12.75">
      <c r="A270" s="15"/>
      <c r="B270" s="58"/>
    </row>
    <row r="271" spans="1:2" ht="12.75">
      <c r="A271" s="15"/>
      <c r="B271" s="58"/>
    </row>
    <row r="272" spans="1:2" ht="12.75">
      <c r="A272" s="15"/>
      <c r="B272" s="58"/>
    </row>
    <row r="273" spans="1:2" ht="12.75">
      <c r="A273" s="19"/>
      <c r="B273" s="58"/>
    </row>
    <row r="274" spans="1:2" ht="12.75">
      <c r="A274" s="15"/>
      <c r="B274" s="58"/>
    </row>
    <row r="275" spans="1:2" ht="12.75">
      <c r="A275" s="15"/>
      <c r="B275" s="58"/>
    </row>
    <row r="276" spans="1:2" ht="12.75">
      <c r="A276" s="15"/>
      <c r="B276" s="58"/>
    </row>
    <row r="277" spans="1:2" ht="12.75">
      <c r="A277" s="15"/>
      <c r="B277" s="58"/>
    </row>
    <row r="278" spans="1:2" ht="12.75">
      <c r="A278" s="15"/>
      <c r="B278" s="58"/>
    </row>
    <row r="279" spans="1:2" ht="12.75">
      <c r="A279" s="15"/>
      <c r="B279" s="58"/>
    </row>
    <row r="280" spans="1:2" ht="12.75">
      <c r="A280" s="15"/>
      <c r="B280" s="58"/>
    </row>
    <row r="281" spans="1:2" ht="12.75">
      <c r="A281" s="15"/>
      <c r="B281" s="58"/>
    </row>
    <row r="282" spans="1:2" ht="12.75">
      <c r="A282" s="15"/>
      <c r="B282" s="58"/>
    </row>
    <row r="283" spans="1:2" ht="12.75">
      <c r="A283" s="15"/>
      <c r="B283" s="58"/>
    </row>
    <row r="284" spans="1:2" ht="12.75">
      <c r="A284" s="15"/>
      <c r="B284" s="58"/>
    </row>
    <row r="285" spans="1:2" ht="12.75">
      <c r="A285" s="15"/>
      <c r="B285" s="58"/>
    </row>
    <row r="286" spans="1:2" ht="12.75">
      <c r="A286" s="15"/>
      <c r="B286" s="58"/>
    </row>
    <row r="287" spans="1:2" ht="12.75">
      <c r="A287" s="15"/>
      <c r="B287" s="58"/>
    </row>
    <row r="288" spans="1:2" ht="12.75">
      <c r="A288" s="15"/>
      <c r="B288" s="58"/>
    </row>
    <row r="289" spans="1:2" ht="12.75">
      <c r="A289" s="15"/>
      <c r="B289" s="58"/>
    </row>
    <row r="290" spans="1:2" ht="12.75">
      <c r="A290" s="15"/>
      <c r="B290" s="58"/>
    </row>
    <row r="291" spans="1:2" ht="12.75">
      <c r="A291" s="15"/>
      <c r="B291" s="58"/>
    </row>
    <row r="292" spans="1:2" ht="12.75">
      <c r="A292" s="15"/>
      <c r="B292" s="58"/>
    </row>
    <row r="293" spans="1:2" ht="12.75">
      <c r="A293" s="15"/>
      <c r="B293" s="58"/>
    </row>
    <row r="294" spans="1:2" ht="12.75">
      <c r="A294" s="19"/>
      <c r="B294" s="58"/>
    </row>
    <row r="295" spans="1:2" ht="12.75">
      <c r="A295" s="15"/>
      <c r="B295" s="58"/>
    </row>
    <row r="296" spans="1:2" ht="12.75">
      <c r="A296" s="15"/>
      <c r="B296" s="58"/>
    </row>
    <row r="297" spans="1:2" ht="12.75">
      <c r="A297" s="15"/>
      <c r="B297" s="58"/>
    </row>
    <row r="298" spans="1:2" ht="12.75">
      <c r="A298" s="15"/>
      <c r="B298" s="58"/>
    </row>
    <row r="299" spans="1:2" ht="12.75">
      <c r="A299" s="15"/>
      <c r="B299" s="58"/>
    </row>
    <row r="300" spans="1:2" ht="12.75">
      <c r="A300" s="15"/>
      <c r="B300" s="58"/>
    </row>
    <row r="301" spans="1:2" ht="12.75">
      <c r="A301" s="15"/>
      <c r="B301" s="58"/>
    </row>
    <row r="302" spans="1:2" ht="12.75">
      <c r="A302" s="15"/>
      <c r="B302" s="58"/>
    </row>
    <row r="303" spans="1:2" ht="12.75">
      <c r="A303" s="15"/>
      <c r="B303" s="58"/>
    </row>
    <row r="304" spans="1:2" ht="12.75">
      <c r="A304" s="15"/>
      <c r="B304" s="58"/>
    </row>
    <row r="305" spans="1:2" ht="12.75">
      <c r="A305" s="15"/>
      <c r="B305" s="58"/>
    </row>
    <row r="306" spans="1:2" ht="12.75">
      <c r="A306" s="15"/>
      <c r="B306" s="58"/>
    </row>
    <row r="307" spans="1:2" ht="12.75">
      <c r="A307" s="15"/>
      <c r="B307" s="58"/>
    </row>
    <row r="308" ht="12.75">
      <c r="A308" s="15"/>
    </row>
  </sheetData>
  <mergeCells count="9">
    <mergeCell ref="G52:G144"/>
    <mergeCell ref="G2:G50"/>
    <mergeCell ref="F2:F34"/>
    <mergeCell ref="F35:F48"/>
    <mergeCell ref="F49:F50"/>
    <mergeCell ref="F52:F54"/>
    <mergeCell ref="F55:F119"/>
    <mergeCell ref="F120:F144"/>
    <mergeCell ref="F51:G5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9"/>
  <sheetViews>
    <sheetView zoomScale="75" zoomScaleNormal="75" workbookViewId="0" topLeftCell="A61">
      <selection activeCell="C61" sqref="C1:C16384"/>
    </sheetView>
  </sheetViews>
  <sheetFormatPr defaultColWidth="11.421875" defaultRowHeight="12.75"/>
  <cols>
    <col min="1" max="1" width="18.28125" style="5" bestFit="1" customWidth="1"/>
    <col min="2" max="2" width="11.7109375" style="67" customWidth="1"/>
    <col min="3" max="3" width="20.57421875" style="4" bestFit="1" customWidth="1"/>
    <col min="4" max="4" width="15.140625" style="4" bestFit="1" customWidth="1"/>
    <col min="5" max="5" width="11.7109375" style="4" bestFit="1" customWidth="1"/>
    <col min="6" max="6" width="24.57421875" style="14" bestFit="1" customWidth="1"/>
    <col min="7" max="7" width="13.8515625" style="14" bestFit="1" customWidth="1"/>
    <col min="8" max="8" width="16.00390625" style="4" bestFit="1" customWidth="1"/>
    <col min="9" max="9" width="15.140625" style="4" bestFit="1" customWidth="1"/>
    <col min="10" max="10" width="11.7109375" style="4" bestFit="1" customWidth="1"/>
  </cols>
  <sheetData>
    <row r="1" spans="1:12" ht="12.75">
      <c r="A1" s="5" t="s">
        <v>642</v>
      </c>
      <c r="B1" s="67" t="s">
        <v>0</v>
      </c>
      <c r="C1" s="2" t="s">
        <v>229</v>
      </c>
      <c r="D1" s="2" t="s">
        <v>75</v>
      </c>
      <c r="E1" s="2" t="s">
        <v>0</v>
      </c>
      <c r="F1" s="14" t="s">
        <v>2</v>
      </c>
      <c r="G1" s="38" t="s">
        <v>82</v>
      </c>
      <c r="H1" s="2" t="s">
        <v>1</v>
      </c>
      <c r="I1" s="2" t="s">
        <v>75</v>
      </c>
      <c r="J1" s="2" t="s">
        <v>0</v>
      </c>
      <c r="K1" s="3"/>
      <c r="L1" s="3"/>
    </row>
    <row r="2" spans="1:10" ht="12.75">
      <c r="A2" s="15"/>
      <c r="B2" s="58"/>
      <c r="C2" s="2" t="s">
        <v>119</v>
      </c>
      <c r="D2" s="2">
        <v>-28.3</v>
      </c>
      <c r="F2" s="93" t="s">
        <v>216</v>
      </c>
      <c r="G2" s="91" t="s">
        <v>227</v>
      </c>
      <c r="H2" s="2" t="s">
        <v>375</v>
      </c>
      <c r="I2" s="2">
        <v>-12.6</v>
      </c>
      <c r="J2" s="2">
        <v>-12.6</v>
      </c>
    </row>
    <row r="3" spans="1:10" ht="12.75">
      <c r="A3" s="15"/>
      <c r="B3" s="58"/>
      <c r="C3" s="2" t="s">
        <v>120</v>
      </c>
      <c r="D3" s="2">
        <v>-14.4</v>
      </c>
      <c r="F3" s="90"/>
      <c r="G3" s="90"/>
      <c r="H3" s="2" t="s">
        <v>376</v>
      </c>
      <c r="I3" s="2">
        <v>-2.2</v>
      </c>
      <c r="J3" s="2">
        <v>-2.2</v>
      </c>
    </row>
    <row r="4" spans="1:10" ht="12.75">
      <c r="A4" s="15"/>
      <c r="B4" s="58"/>
      <c r="F4" s="90"/>
      <c r="G4" s="90"/>
      <c r="H4" s="24" t="s">
        <v>377</v>
      </c>
      <c r="I4" s="24">
        <v>-2</v>
      </c>
      <c r="J4" s="24">
        <v>-2</v>
      </c>
    </row>
    <row r="5" spans="1:10" ht="12.75">
      <c r="A5" s="19" t="s">
        <v>648</v>
      </c>
      <c r="B5" s="58">
        <v>0</v>
      </c>
      <c r="C5" s="26" t="s">
        <v>121</v>
      </c>
      <c r="D5" s="26">
        <v>0</v>
      </c>
      <c r="E5" s="26">
        <v>0</v>
      </c>
      <c r="F5" s="90"/>
      <c r="G5" s="90"/>
      <c r="H5" s="1" t="s">
        <v>378</v>
      </c>
      <c r="I5" s="1">
        <v>0</v>
      </c>
      <c r="J5" s="1">
        <v>0</v>
      </c>
    </row>
    <row r="6" spans="1:10" ht="12.75">
      <c r="A6" s="19"/>
      <c r="B6" s="58"/>
      <c r="C6" s="2" t="s">
        <v>122</v>
      </c>
      <c r="D6" s="2">
        <v>1.2</v>
      </c>
      <c r="E6" s="4">
        <f>0+D6</f>
        <v>1.2</v>
      </c>
      <c r="F6" s="90"/>
      <c r="G6" s="90"/>
      <c r="H6" s="2" t="s">
        <v>379</v>
      </c>
      <c r="I6" s="2">
        <v>1</v>
      </c>
      <c r="J6" s="2">
        <v>1</v>
      </c>
    </row>
    <row r="7" spans="1:10" ht="12.75">
      <c r="A7" s="19"/>
      <c r="B7" s="58"/>
      <c r="C7" s="2" t="s">
        <v>123</v>
      </c>
      <c r="D7" s="2">
        <v>1.9</v>
      </c>
      <c r="E7" s="4">
        <f aca="true" t="shared" si="0" ref="E7:E20">0+D7</f>
        <v>1.9</v>
      </c>
      <c r="F7" s="90"/>
      <c r="G7" s="90"/>
      <c r="H7" s="2" t="s">
        <v>380</v>
      </c>
      <c r="I7" s="2">
        <v>1</v>
      </c>
      <c r="J7" s="2">
        <v>1</v>
      </c>
    </row>
    <row r="8" spans="1:10" ht="12.75">
      <c r="A8" s="19"/>
      <c r="B8" s="58"/>
      <c r="C8" s="2" t="s">
        <v>648</v>
      </c>
      <c r="D8" s="2">
        <v>2.4</v>
      </c>
      <c r="E8" s="4">
        <f t="shared" si="0"/>
        <v>2.4</v>
      </c>
      <c r="F8" s="90"/>
      <c r="G8" s="90"/>
      <c r="H8" s="2" t="s">
        <v>649</v>
      </c>
      <c r="I8" s="2">
        <v>1.9</v>
      </c>
      <c r="J8" s="2">
        <v>1.9</v>
      </c>
    </row>
    <row r="9" spans="1:10" ht="12.75">
      <c r="A9" s="19"/>
      <c r="B9" s="58"/>
      <c r="C9" s="2" t="s">
        <v>124</v>
      </c>
      <c r="D9" s="2">
        <v>2.4</v>
      </c>
      <c r="E9" s="4">
        <f t="shared" si="0"/>
        <v>2.4</v>
      </c>
      <c r="F9" s="90"/>
      <c r="G9" s="90"/>
      <c r="H9" s="2" t="s">
        <v>530</v>
      </c>
      <c r="I9" s="2">
        <v>3.9</v>
      </c>
      <c r="J9" s="2">
        <v>1.9</v>
      </c>
    </row>
    <row r="10" spans="1:10" ht="12.75">
      <c r="A10" s="19"/>
      <c r="B10" s="58"/>
      <c r="F10" s="90"/>
      <c r="G10" s="90"/>
      <c r="H10" s="2"/>
      <c r="I10" s="2"/>
      <c r="J10" s="2"/>
    </row>
    <row r="11" spans="1:10" ht="12.75">
      <c r="A11" s="19"/>
      <c r="B11" s="58"/>
      <c r="C11" s="2" t="s">
        <v>125</v>
      </c>
      <c r="D11" s="2">
        <v>3</v>
      </c>
      <c r="E11" s="4">
        <f t="shared" si="0"/>
        <v>3</v>
      </c>
      <c r="F11" s="90"/>
      <c r="G11" s="90"/>
      <c r="H11" s="2"/>
      <c r="I11" s="2"/>
      <c r="J11" s="2"/>
    </row>
    <row r="12" spans="1:10" ht="12.75">
      <c r="A12" s="19"/>
      <c r="B12" s="58"/>
      <c r="C12" s="2" t="s">
        <v>126</v>
      </c>
      <c r="D12" s="2">
        <v>3.6</v>
      </c>
      <c r="E12" s="4">
        <f t="shared" si="0"/>
        <v>3.6</v>
      </c>
      <c r="F12" s="90"/>
      <c r="G12" s="90"/>
      <c r="H12" s="2"/>
      <c r="I12" s="2"/>
      <c r="J12" s="2"/>
    </row>
    <row r="13" spans="1:10" ht="12.75">
      <c r="A13" s="19"/>
      <c r="B13" s="58"/>
      <c r="C13" s="2" t="s">
        <v>331</v>
      </c>
      <c r="D13" s="2">
        <v>4.1</v>
      </c>
      <c r="E13" s="4">
        <f t="shared" si="0"/>
        <v>4.1</v>
      </c>
      <c r="F13" s="90"/>
      <c r="G13" s="90"/>
      <c r="H13" s="2"/>
      <c r="I13" s="2"/>
      <c r="J13" s="2"/>
    </row>
    <row r="14" spans="1:10" ht="12.75">
      <c r="A14" s="19"/>
      <c r="B14" s="58"/>
      <c r="C14" s="24" t="s">
        <v>333</v>
      </c>
      <c r="D14" s="24">
        <v>4.1</v>
      </c>
      <c r="E14" s="25">
        <f t="shared" si="0"/>
        <v>4.1</v>
      </c>
      <c r="F14" s="90"/>
      <c r="G14" s="90"/>
      <c r="H14" s="2"/>
      <c r="I14" s="2"/>
      <c r="J14" s="2"/>
    </row>
    <row r="15" spans="1:10" ht="12.75">
      <c r="A15" s="19"/>
      <c r="B15" s="58"/>
      <c r="C15" s="2" t="s">
        <v>127</v>
      </c>
      <c r="D15" s="2">
        <v>4.5</v>
      </c>
      <c r="E15" s="4">
        <f t="shared" si="0"/>
        <v>4.5</v>
      </c>
      <c r="F15" s="90"/>
      <c r="G15" s="90"/>
      <c r="H15" s="2"/>
      <c r="I15" s="2"/>
      <c r="J15" s="2"/>
    </row>
    <row r="16" spans="1:10" ht="12.75">
      <c r="A16" s="19"/>
      <c r="B16" s="58"/>
      <c r="C16" s="2" t="s">
        <v>332</v>
      </c>
      <c r="D16" s="2">
        <v>5.3</v>
      </c>
      <c r="E16" s="4">
        <f t="shared" si="0"/>
        <v>5.3</v>
      </c>
      <c r="F16" s="90"/>
      <c r="G16" s="90"/>
      <c r="H16" s="2"/>
      <c r="I16" s="2"/>
      <c r="J16" s="2"/>
    </row>
    <row r="17" spans="1:10" ht="12.75">
      <c r="A17" s="15" t="s">
        <v>649</v>
      </c>
      <c r="B17" s="58">
        <v>6</v>
      </c>
      <c r="C17" s="2" t="s">
        <v>334</v>
      </c>
      <c r="D17" s="2">
        <v>5.6</v>
      </c>
      <c r="E17" s="4">
        <f t="shared" si="0"/>
        <v>5.6</v>
      </c>
      <c r="F17" s="90"/>
      <c r="G17" s="90"/>
      <c r="H17" s="2"/>
      <c r="I17" s="2"/>
      <c r="J17" s="2"/>
    </row>
    <row r="18" spans="1:10" ht="12.75">
      <c r="A18" s="15"/>
      <c r="B18" s="58"/>
      <c r="C18" s="27" t="s">
        <v>330</v>
      </c>
      <c r="D18" s="27">
        <v>7.3</v>
      </c>
      <c r="E18" s="77">
        <f t="shared" si="0"/>
        <v>7.3</v>
      </c>
      <c r="F18" s="90"/>
      <c r="G18" s="90"/>
      <c r="H18" s="2"/>
      <c r="I18" s="2"/>
      <c r="J18" s="2"/>
    </row>
    <row r="19" spans="1:10" ht="12.75">
      <c r="A19" s="15"/>
      <c r="B19" s="58"/>
      <c r="C19" s="24" t="s">
        <v>335</v>
      </c>
      <c r="D19" s="24">
        <v>8.7</v>
      </c>
      <c r="E19" s="25">
        <f t="shared" si="0"/>
        <v>8.7</v>
      </c>
      <c r="F19" s="90"/>
      <c r="G19" s="90"/>
      <c r="H19" s="2"/>
      <c r="I19" s="2"/>
      <c r="J19" s="2"/>
    </row>
    <row r="20" spans="1:10" ht="12.75">
      <c r="A20" s="15" t="s">
        <v>567</v>
      </c>
      <c r="B20" s="58">
        <v>11</v>
      </c>
      <c r="C20" s="2" t="s">
        <v>336</v>
      </c>
      <c r="D20" s="2">
        <v>11.3</v>
      </c>
      <c r="E20" s="4">
        <f t="shared" si="0"/>
        <v>11.3</v>
      </c>
      <c r="F20" s="90"/>
      <c r="G20" s="90"/>
      <c r="H20" s="2" t="s">
        <v>381</v>
      </c>
      <c r="I20" s="2">
        <v>11.1</v>
      </c>
      <c r="J20" s="2">
        <v>11.1</v>
      </c>
    </row>
    <row r="21" spans="1:10" ht="12.75">
      <c r="A21" s="68" t="s">
        <v>330</v>
      </c>
      <c r="B21" s="60">
        <v>15</v>
      </c>
      <c r="C21" s="26" t="s">
        <v>128</v>
      </c>
      <c r="D21" s="26">
        <v>15.1</v>
      </c>
      <c r="E21" s="26">
        <v>15.1</v>
      </c>
      <c r="F21" s="90"/>
      <c r="G21" s="90"/>
      <c r="H21" s="2"/>
      <c r="I21" s="2"/>
      <c r="J21" s="2"/>
    </row>
    <row r="22" spans="1:10" ht="12.75">
      <c r="A22" s="15"/>
      <c r="B22" s="58"/>
      <c r="C22" s="2" t="s">
        <v>337</v>
      </c>
      <c r="D22" s="2">
        <v>0.9</v>
      </c>
      <c r="E22" s="2">
        <f>D22+15.1</f>
        <v>16</v>
      </c>
      <c r="F22" s="90"/>
      <c r="G22" s="90"/>
      <c r="H22" s="2"/>
      <c r="I22" s="2"/>
      <c r="J22" s="2"/>
    </row>
    <row r="23" spans="1:10" ht="12.75">
      <c r="A23" s="15"/>
      <c r="B23" s="58"/>
      <c r="C23" s="2" t="s">
        <v>129</v>
      </c>
      <c r="D23" s="2">
        <v>1.5</v>
      </c>
      <c r="E23" s="2">
        <f aca="true" t="shared" si="1" ref="E23:E46">D23+15.1</f>
        <v>16.6</v>
      </c>
      <c r="F23" s="90"/>
      <c r="G23" s="90"/>
      <c r="H23" s="2"/>
      <c r="I23" s="2"/>
      <c r="J23" s="2"/>
    </row>
    <row r="24" spans="1:10" ht="12.75">
      <c r="A24" s="15"/>
      <c r="B24" s="58"/>
      <c r="C24" s="2" t="s">
        <v>128</v>
      </c>
      <c r="D24" s="2">
        <v>1.7</v>
      </c>
      <c r="E24" s="2">
        <f t="shared" si="1"/>
        <v>16.8</v>
      </c>
      <c r="F24" s="90"/>
      <c r="G24" s="90"/>
      <c r="H24" s="1" t="s">
        <v>201</v>
      </c>
      <c r="I24" s="1">
        <v>16.8</v>
      </c>
      <c r="J24" s="1">
        <v>16.8</v>
      </c>
    </row>
    <row r="25" spans="1:10" ht="12.75">
      <c r="A25" s="15"/>
      <c r="B25" s="58"/>
      <c r="C25" s="2" t="s">
        <v>338</v>
      </c>
      <c r="D25" s="2">
        <v>2.3</v>
      </c>
      <c r="E25" s="2">
        <f t="shared" si="1"/>
        <v>17.4</v>
      </c>
      <c r="F25" s="90"/>
      <c r="G25" s="90"/>
      <c r="H25" s="2" t="s">
        <v>137</v>
      </c>
      <c r="I25" s="2">
        <v>0.7</v>
      </c>
      <c r="J25" s="2">
        <f>16.8+I25</f>
        <v>17.5</v>
      </c>
    </row>
    <row r="26" spans="1:10" ht="12.75">
      <c r="A26" s="15"/>
      <c r="B26" s="58"/>
      <c r="C26" s="24" t="s">
        <v>130</v>
      </c>
      <c r="D26" s="24">
        <v>2.4</v>
      </c>
      <c r="E26" s="24">
        <f t="shared" si="1"/>
        <v>17.5</v>
      </c>
      <c r="F26" s="90"/>
      <c r="G26" s="90"/>
      <c r="H26" s="2"/>
      <c r="I26" s="2"/>
      <c r="J26" s="2"/>
    </row>
    <row r="27" spans="1:10" ht="12.75">
      <c r="A27" s="15"/>
      <c r="B27" s="58"/>
      <c r="C27" s="2" t="s">
        <v>131</v>
      </c>
      <c r="D27" s="2">
        <v>2.5</v>
      </c>
      <c r="E27" s="2">
        <f t="shared" si="1"/>
        <v>17.6</v>
      </c>
      <c r="F27" s="90"/>
      <c r="G27" s="90"/>
      <c r="H27" s="2"/>
      <c r="I27" s="2"/>
      <c r="J27" s="2"/>
    </row>
    <row r="28" spans="1:10" ht="12.75">
      <c r="A28" s="15"/>
      <c r="B28" s="58"/>
      <c r="C28" s="2" t="s">
        <v>132</v>
      </c>
      <c r="D28" s="2">
        <v>2.8</v>
      </c>
      <c r="E28" s="2">
        <f t="shared" si="1"/>
        <v>17.9</v>
      </c>
      <c r="F28" s="90"/>
      <c r="G28" s="90"/>
      <c r="H28" s="2"/>
      <c r="I28" s="2"/>
      <c r="J28" s="2"/>
    </row>
    <row r="29" spans="1:10" ht="12.75">
      <c r="A29" s="15" t="s">
        <v>342</v>
      </c>
      <c r="B29" s="58">
        <v>18</v>
      </c>
      <c r="C29" s="24" t="s">
        <v>133</v>
      </c>
      <c r="D29" s="24">
        <v>2.8</v>
      </c>
      <c r="E29" s="24">
        <f t="shared" si="1"/>
        <v>17.9</v>
      </c>
      <c r="F29" s="90"/>
      <c r="G29" s="90"/>
      <c r="H29" s="2"/>
      <c r="I29" s="2"/>
      <c r="J29" s="2"/>
    </row>
    <row r="30" spans="1:10" ht="12.75">
      <c r="A30" s="15" t="s">
        <v>568</v>
      </c>
      <c r="B30" s="58">
        <v>18</v>
      </c>
      <c r="C30" s="2" t="s">
        <v>339</v>
      </c>
      <c r="D30" s="2">
        <v>3</v>
      </c>
      <c r="E30" s="2">
        <f t="shared" si="1"/>
        <v>18.1</v>
      </c>
      <c r="F30" s="90"/>
      <c r="G30" s="90"/>
      <c r="H30" s="2"/>
      <c r="I30" s="2"/>
      <c r="J30" s="2"/>
    </row>
    <row r="31" spans="1:10" ht="12.75">
      <c r="A31" s="15" t="s">
        <v>569</v>
      </c>
      <c r="B31" s="58">
        <v>19</v>
      </c>
      <c r="C31" s="2" t="s">
        <v>490</v>
      </c>
      <c r="D31" s="2">
        <v>3.1</v>
      </c>
      <c r="E31" s="2">
        <f t="shared" si="1"/>
        <v>18.2</v>
      </c>
      <c r="F31" s="90"/>
      <c r="G31" s="90"/>
      <c r="H31" s="2"/>
      <c r="I31" s="2"/>
      <c r="J31" s="2"/>
    </row>
    <row r="32" spans="1:10" ht="12.75">
      <c r="A32" s="19" t="s">
        <v>570</v>
      </c>
      <c r="B32" s="58">
        <v>19</v>
      </c>
      <c r="C32" s="2" t="s">
        <v>134</v>
      </c>
      <c r="D32" s="2">
        <v>3.4</v>
      </c>
      <c r="E32" s="2">
        <f t="shared" si="1"/>
        <v>18.5</v>
      </c>
      <c r="F32" s="90"/>
      <c r="G32" s="90"/>
      <c r="H32" s="2"/>
      <c r="I32" s="2"/>
      <c r="J32" s="2"/>
    </row>
    <row r="33" spans="1:10" ht="12.75">
      <c r="A33" s="15" t="s">
        <v>490</v>
      </c>
      <c r="B33" s="58">
        <v>20</v>
      </c>
      <c r="C33" s="2" t="s">
        <v>135</v>
      </c>
      <c r="D33" s="2">
        <v>3.7</v>
      </c>
      <c r="E33" s="2">
        <f t="shared" si="1"/>
        <v>18.8</v>
      </c>
      <c r="F33" s="90"/>
      <c r="G33" s="90"/>
      <c r="H33" s="2"/>
      <c r="I33" s="2"/>
      <c r="J33" s="2"/>
    </row>
    <row r="34" spans="1:10" ht="12.75">
      <c r="A34" s="15" t="s">
        <v>571</v>
      </c>
      <c r="B34" s="58">
        <v>21</v>
      </c>
      <c r="C34" s="2" t="s">
        <v>136</v>
      </c>
      <c r="D34" s="2">
        <v>3.7</v>
      </c>
      <c r="E34" s="2">
        <f t="shared" si="1"/>
        <v>18.8</v>
      </c>
      <c r="F34" s="90"/>
      <c r="G34" s="90"/>
      <c r="H34" s="2"/>
      <c r="I34" s="2"/>
      <c r="J34" s="2"/>
    </row>
    <row r="35" spans="1:10" ht="12.75">
      <c r="A35" s="15" t="s">
        <v>572</v>
      </c>
      <c r="B35" s="58">
        <v>22</v>
      </c>
      <c r="C35" s="2" t="s">
        <v>137</v>
      </c>
      <c r="D35" s="2">
        <v>3.8</v>
      </c>
      <c r="E35" s="2">
        <f t="shared" si="1"/>
        <v>18.9</v>
      </c>
      <c r="F35" s="90"/>
      <c r="G35" s="90"/>
      <c r="H35" s="2"/>
      <c r="I35" s="2"/>
      <c r="J35" s="2"/>
    </row>
    <row r="36" spans="1:10" ht="12.75">
      <c r="A36" s="15" t="s">
        <v>573</v>
      </c>
      <c r="B36" s="58">
        <v>23</v>
      </c>
      <c r="C36" s="24" t="s">
        <v>329</v>
      </c>
      <c r="D36" s="24">
        <v>3.8</v>
      </c>
      <c r="E36" s="24">
        <f t="shared" si="1"/>
        <v>18.9</v>
      </c>
      <c r="F36" s="90"/>
      <c r="G36" s="90"/>
      <c r="H36" s="2"/>
      <c r="I36" s="2"/>
      <c r="J36" s="2"/>
    </row>
    <row r="37" spans="1:10" ht="12.75">
      <c r="A37" s="15" t="s">
        <v>574</v>
      </c>
      <c r="B37" s="58">
        <v>23</v>
      </c>
      <c r="C37" s="2" t="s">
        <v>138</v>
      </c>
      <c r="D37" s="2">
        <v>3.8</v>
      </c>
      <c r="E37" s="2">
        <f t="shared" si="1"/>
        <v>18.9</v>
      </c>
      <c r="F37" s="90"/>
      <c r="G37" s="90"/>
      <c r="H37" s="2"/>
      <c r="I37" s="2"/>
      <c r="J37" s="2"/>
    </row>
    <row r="38" spans="1:10" ht="12.75">
      <c r="A38" s="45" t="s">
        <v>340</v>
      </c>
      <c r="B38" s="62">
        <v>24</v>
      </c>
      <c r="C38" s="2" t="s">
        <v>139</v>
      </c>
      <c r="D38" s="2">
        <v>3.9</v>
      </c>
      <c r="E38" s="2">
        <f t="shared" si="1"/>
        <v>19</v>
      </c>
      <c r="F38" s="90"/>
      <c r="G38" s="90"/>
      <c r="H38" s="2"/>
      <c r="I38" s="2"/>
      <c r="J38" s="2"/>
    </row>
    <row r="39" spans="1:10" ht="12.75">
      <c r="A39" s="19" t="s">
        <v>575</v>
      </c>
      <c r="B39" s="58">
        <v>25</v>
      </c>
      <c r="C39" s="2" t="s">
        <v>140</v>
      </c>
      <c r="D39" s="2">
        <v>4.1</v>
      </c>
      <c r="E39" s="2">
        <f t="shared" si="1"/>
        <v>19.2</v>
      </c>
      <c r="F39" s="90"/>
      <c r="G39" s="90"/>
      <c r="H39" s="2"/>
      <c r="I39" s="2"/>
      <c r="J39" s="2"/>
    </row>
    <row r="40" spans="1:10" ht="12.75">
      <c r="A40" s="15" t="s">
        <v>576</v>
      </c>
      <c r="B40" s="58">
        <v>26</v>
      </c>
      <c r="C40" s="44" t="s">
        <v>340</v>
      </c>
      <c r="D40" s="44">
        <v>5.1</v>
      </c>
      <c r="E40" s="44">
        <f t="shared" si="1"/>
        <v>20.2</v>
      </c>
      <c r="F40" s="90"/>
      <c r="G40" s="90"/>
      <c r="H40" s="2"/>
      <c r="I40" s="2"/>
      <c r="J40" s="2"/>
    </row>
    <row r="41" spans="1:12" ht="12.75">
      <c r="A41" s="15" t="s">
        <v>577</v>
      </c>
      <c r="B41" s="58">
        <v>26</v>
      </c>
      <c r="C41" s="2" t="s">
        <v>341</v>
      </c>
      <c r="D41" s="2">
        <v>5.4</v>
      </c>
      <c r="E41" s="2">
        <f t="shared" si="1"/>
        <v>20.5</v>
      </c>
      <c r="F41" s="90"/>
      <c r="G41" s="90"/>
      <c r="H41" s="2"/>
      <c r="I41" s="2"/>
      <c r="J41" s="2"/>
      <c r="K41" s="3"/>
      <c r="L41" s="3"/>
    </row>
    <row r="42" spans="1:10" ht="12.75">
      <c r="A42" s="54" t="s">
        <v>352</v>
      </c>
      <c r="B42" s="61">
        <v>27</v>
      </c>
      <c r="C42" s="24" t="s">
        <v>141</v>
      </c>
      <c r="D42" s="24">
        <v>5.4</v>
      </c>
      <c r="E42" s="24">
        <f t="shared" si="1"/>
        <v>20.5</v>
      </c>
      <c r="F42" s="90"/>
      <c r="G42" s="90"/>
      <c r="H42" s="2"/>
      <c r="I42" s="2"/>
      <c r="J42" s="2"/>
    </row>
    <row r="43" spans="1:10" ht="12.75">
      <c r="A43" s="25" t="s">
        <v>329</v>
      </c>
      <c r="B43" s="59">
        <v>28</v>
      </c>
      <c r="C43" s="2" t="s">
        <v>491</v>
      </c>
      <c r="D43" s="2">
        <v>5.5</v>
      </c>
      <c r="E43" s="2">
        <f t="shared" si="1"/>
        <v>20.6</v>
      </c>
      <c r="F43" s="90"/>
      <c r="G43" s="90"/>
      <c r="H43" s="2"/>
      <c r="I43" s="2"/>
      <c r="J43" s="2"/>
    </row>
    <row r="44" spans="1:10" ht="12.75">
      <c r="A44" s="15" t="s">
        <v>578</v>
      </c>
      <c r="B44" s="58">
        <v>29</v>
      </c>
      <c r="C44" s="2" t="s">
        <v>342</v>
      </c>
      <c r="D44" s="2">
        <v>6.2</v>
      </c>
      <c r="E44" s="2">
        <f t="shared" si="1"/>
        <v>21.3</v>
      </c>
      <c r="F44" s="90"/>
      <c r="G44" s="90"/>
      <c r="H44" s="2" t="s">
        <v>382</v>
      </c>
      <c r="I44" s="2">
        <v>4.9</v>
      </c>
      <c r="J44" s="2">
        <f>16.8+I44</f>
        <v>21.700000000000003</v>
      </c>
    </row>
    <row r="45" spans="1:12" ht="12.75">
      <c r="A45" s="15" t="s">
        <v>579</v>
      </c>
      <c r="B45" s="58">
        <v>29</v>
      </c>
      <c r="C45" s="24" t="s">
        <v>142</v>
      </c>
      <c r="D45" s="24">
        <v>7.8</v>
      </c>
      <c r="E45" s="24">
        <f t="shared" si="1"/>
        <v>22.9</v>
      </c>
      <c r="F45" s="90"/>
      <c r="G45" s="90"/>
      <c r="H45" s="2"/>
      <c r="I45" s="2"/>
      <c r="J45" s="2"/>
      <c r="K45" s="3"/>
      <c r="L45" s="3"/>
    </row>
    <row r="46" spans="1:12" ht="12.75">
      <c r="A46" s="15" t="s">
        <v>580</v>
      </c>
      <c r="B46" s="58">
        <v>29</v>
      </c>
      <c r="C46" s="24" t="s">
        <v>143</v>
      </c>
      <c r="D46" s="24">
        <v>8.6</v>
      </c>
      <c r="E46" s="24">
        <f t="shared" si="1"/>
        <v>23.7</v>
      </c>
      <c r="F46" s="90"/>
      <c r="G46" s="90"/>
      <c r="H46" s="2"/>
      <c r="I46" s="2"/>
      <c r="J46" s="2"/>
      <c r="K46" s="3"/>
      <c r="L46" s="3"/>
    </row>
    <row r="47" spans="1:10" ht="12.75">
      <c r="A47" s="15" t="s">
        <v>500</v>
      </c>
      <c r="B47" s="58">
        <v>29</v>
      </c>
      <c r="C47" s="1" t="s">
        <v>144</v>
      </c>
      <c r="D47" s="1">
        <v>10.5</v>
      </c>
      <c r="E47" s="1">
        <f>D47+15.1</f>
        <v>25.6</v>
      </c>
      <c r="F47" s="100" t="s">
        <v>217</v>
      </c>
      <c r="G47" s="90"/>
      <c r="H47" s="2" t="s">
        <v>383</v>
      </c>
      <c r="I47" s="2">
        <v>7.8</v>
      </c>
      <c r="J47" s="2">
        <f>16.8+I47</f>
        <v>24.6</v>
      </c>
    </row>
    <row r="48" spans="1:10" ht="12.75">
      <c r="A48" s="15" t="s">
        <v>581</v>
      </c>
      <c r="B48" s="58">
        <v>29</v>
      </c>
      <c r="C48" s="2" t="s">
        <v>343</v>
      </c>
      <c r="D48" s="2">
        <v>0</v>
      </c>
      <c r="E48" s="2">
        <f aca="true" t="shared" si="2" ref="E48:E58">D48+25.6</f>
        <v>25.6</v>
      </c>
      <c r="F48" s="90"/>
      <c r="G48" s="90"/>
      <c r="H48" s="2"/>
      <c r="I48" s="2"/>
      <c r="J48" s="2"/>
    </row>
    <row r="49" spans="1:7" ht="12.75">
      <c r="A49" s="15" t="s">
        <v>582</v>
      </c>
      <c r="B49" s="58">
        <v>30</v>
      </c>
      <c r="C49" s="76" t="s">
        <v>344</v>
      </c>
      <c r="D49" s="76">
        <v>4.7</v>
      </c>
      <c r="E49" s="76">
        <f t="shared" si="2"/>
        <v>30.3</v>
      </c>
      <c r="F49" s="90"/>
      <c r="G49" s="90"/>
    </row>
    <row r="50" spans="1:10" ht="12.75">
      <c r="A50" s="19" t="s">
        <v>583</v>
      </c>
      <c r="B50" s="58">
        <v>30</v>
      </c>
      <c r="C50" s="2" t="s">
        <v>145</v>
      </c>
      <c r="D50" s="2">
        <v>5.4</v>
      </c>
      <c r="E50" s="2">
        <f t="shared" si="2"/>
        <v>31</v>
      </c>
      <c r="F50" s="90"/>
      <c r="G50" s="90"/>
      <c r="H50" s="1"/>
      <c r="I50" s="1"/>
      <c r="J50" s="1"/>
    </row>
    <row r="51" spans="1:10" ht="12.75">
      <c r="A51" s="45" t="s">
        <v>584</v>
      </c>
      <c r="B51" s="62">
        <v>30</v>
      </c>
      <c r="C51" s="2" t="s">
        <v>526</v>
      </c>
      <c r="D51" s="2">
        <v>5.8</v>
      </c>
      <c r="E51" s="2">
        <f t="shared" si="2"/>
        <v>31.400000000000002</v>
      </c>
      <c r="F51" s="90"/>
      <c r="G51" s="90"/>
      <c r="H51" s="1"/>
      <c r="I51" s="1"/>
      <c r="J51" s="1"/>
    </row>
    <row r="52" spans="1:10" ht="12.75">
      <c r="A52" s="45" t="s">
        <v>585</v>
      </c>
      <c r="B52" s="62">
        <v>30</v>
      </c>
      <c r="C52" s="2" t="s">
        <v>146</v>
      </c>
      <c r="D52" s="2">
        <v>7</v>
      </c>
      <c r="E52" s="2">
        <f t="shared" si="2"/>
        <v>32.6</v>
      </c>
      <c r="F52" s="90"/>
      <c r="G52" s="90"/>
      <c r="H52" s="1"/>
      <c r="I52" s="1"/>
      <c r="J52" s="1"/>
    </row>
    <row r="53" spans="1:10" ht="12.75">
      <c r="A53" s="15" t="s">
        <v>586</v>
      </c>
      <c r="B53" s="58">
        <v>31</v>
      </c>
      <c r="C53" s="76" t="s">
        <v>345</v>
      </c>
      <c r="D53" s="76">
        <v>7.7</v>
      </c>
      <c r="E53" s="76">
        <f t="shared" si="2"/>
        <v>33.300000000000004</v>
      </c>
      <c r="F53" s="90"/>
      <c r="G53" s="90"/>
      <c r="H53" s="1"/>
      <c r="I53" s="1"/>
      <c r="J53" s="1"/>
    </row>
    <row r="54" spans="1:10" ht="12.75">
      <c r="A54" s="45" t="s">
        <v>386</v>
      </c>
      <c r="B54" s="62">
        <v>32</v>
      </c>
      <c r="C54" s="2" t="s">
        <v>346</v>
      </c>
      <c r="D54" s="2">
        <v>11.7</v>
      </c>
      <c r="E54" s="2">
        <f t="shared" si="2"/>
        <v>37.3</v>
      </c>
      <c r="F54" s="90"/>
      <c r="G54" s="90"/>
      <c r="H54" s="1"/>
      <c r="I54" s="1"/>
      <c r="J54" s="1"/>
    </row>
    <row r="55" spans="1:10" ht="12.75">
      <c r="A55" s="15" t="s">
        <v>388</v>
      </c>
      <c r="B55" s="58">
        <v>32</v>
      </c>
      <c r="C55" s="2" t="s">
        <v>492</v>
      </c>
      <c r="D55" s="2">
        <v>11.7</v>
      </c>
      <c r="E55" s="2">
        <f t="shared" si="2"/>
        <v>37.3</v>
      </c>
      <c r="F55" s="102" t="s">
        <v>218</v>
      </c>
      <c r="G55" s="90"/>
      <c r="H55" s="1"/>
      <c r="I55" s="1"/>
      <c r="J55" s="1"/>
    </row>
    <row r="56" spans="1:10" ht="12.75">
      <c r="A56" s="15" t="s">
        <v>587</v>
      </c>
      <c r="B56" s="58">
        <v>32</v>
      </c>
      <c r="C56" s="2" t="s">
        <v>520</v>
      </c>
      <c r="D56" s="2">
        <v>11.7</v>
      </c>
      <c r="E56" s="2">
        <f t="shared" si="2"/>
        <v>37.3</v>
      </c>
      <c r="F56" s="90"/>
      <c r="G56" s="90"/>
      <c r="H56" s="1"/>
      <c r="I56" s="1"/>
      <c r="J56" s="1"/>
    </row>
    <row r="57" spans="1:10" ht="12.75">
      <c r="A57" s="54" t="s">
        <v>354</v>
      </c>
      <c r="B57" s="61">
        <v>32</v>
      </c>
      <c r="C57" s="2" t="s">
        <v>644</v>
      </c>
      <c r="D57" s="2">
        <v>11.8</v>
      </c>
      <c r="E57" s="2">
        <f t="shared" si="2"/>
        <v>37.400000000000006</v>
      </c>
      <c r="F57" s="90"/>
      <c r="G57" s="90"/>
      <c r="H57" s="1"/>
      <c r="I57" s="1"/>
      <c r="J57" s="1"/>
    </row>
    <row r="58" spans="1:12" ht="12.75">
      <c r="A58" s="15" t="s">
        <v>588</v>
      </c>
      <c r="B58" s="58">
        <v>33</v>
      </c>
      <c r="C58" s="1" t="s">
        <v>147</v>
      </c>
      <c r="D58" s="1">
        <v>11.9</v>
      </c>
      <c r="E58" s="1">
        <f t="shared" si="2"/>
        <v>37.5</v>
      </c>
      <c r="F58" s="90"/>
      <c r="G58" s="90"/>
      <c r="H58" s="1"/>
      <c r="I58" s="1"/>
      <c r="J58" s="1"/>
      <c r="K58" s="3"/>
      <c r="L58" s="3"/>
    </row>
    <row r="59" spans="1:12" ht="12.75">
      <c r="A59" s="15" t="s">
        <v>589</v>
      </c>
      <c r="B59" s="58">
        <v>33</v>
      </c>
      <c r="C59" s="2" t="s">
        <v>494</v>
      </c>
      <c r="D59" s="2">
        <v>0</v>
      </c>
      <c r="E59" s="2">
        <f aca="true" t="shared" si="3" ref="E59:E119">D59+37.5</f>
        <v>37.5</v>
      </c>
      <c r="F59" s="90"/>
      <c r="G59" s="90"/>
      <c r="H59" s="1"/>
      <c r="I59" s="1"/>
      <c r="J59" s="1"/>
      <c r="K59" s="3"/>
      <c r="L59" s="3"/>
    </row>
    <row r="60" spans="1:12" ht="12.75">
      <c r="A60" s="15" t="s">
        <v>590</v>
      </c>
      <c r="B60" s="58">
        <v>33</v>
      </c>
      <c r="C60" s="2" t="s">
        <v>493</v>
      </c>
      <c r="D60" s="2">
        <v>0</v>
      </c>
      <c r="E60" s="2">
        <f t="shared" si="3"/>
        <v>37.5</v>
      </c>
      <c r="F60" s="90"/>
      <c r="G60" s="90"/>
      <c r="H60" s="1"/>
      <c r="I60" s="1"/>
      <c r="J60" s="1"/>
      <c r="K60" s="3"/>
      <c r="L60" s="3"/>
    </row>
    <row r="61" spans="1:10" ht="12.75">
      <c r="A61" s="69" t="s">
        <v>148</v>
      </c>
      <c r="B61" s="70">
        <v>33</v>
      </c>
      <c r="C61" s="2" t="s">
        <v>496</v>
      </c>
      <c r="D61" s="2">
        <v>0</v>
      </c>
      <c r="E61" s="2">
        <f t="shared" si="3"/>
        <v>37.5</v>
      </c>
      <c r="F61" s="90"/>
      <c r="G61" s="90"/>
      <c r="H61" s="1"/>
      <c r="I61" s="1"/>
      <c r="J61" s="1"/>
    </row>
    <row r="62" spans="1:10" ht="12.75">
      <c r="A62" s="19" t="s">
        <v>591</v>
      </c>
      <c r="B62" s="58">
        <v>33</v>
      </c>
      <c r="C62" s="2" t="s">
        <v>495</v>
      </c>
      <c r="D62" s="2">
        <v>0</v>
      </c>
      <c r="E62" s="2">
        <f t="shared" si="3"/>
        <v>37.5</v>
      </c>
      <c r="F62" s="90"/>
      <c r="G62" s="90"/>
      <c r="H62" s="1"/>
      <c r="I62" s="1"/>
      <c r="J62" s="1"/>
    </row>
    <row r="63" spans="1:10" ht="12.75">
      <c r="A63" s="54" t="s">
        <v>149</v>
      </c>
      <c r="B63" s="61">
        <v>33</v>
      </c>
      <c r="C63" s="57" t="s">
        <v>347</v>
      </c>
      <c r="D63" s="57">
        <v>0</v>
      </c>
      <c r="E63" s="57">
        <f t="shared" si="3"/>
        <v>37.5</v>
      </c>
      <c r="F63" s="90"/>
      <c r="G63" s="90"/>
      <c r="H63" s="1"/>
      <c r="I63" s="1"/>
      <c r="J63" s="1"/>
    </row>
    <row r="64" spans="1:10" ht="12.75">
      <c r="A64" s="15" t="s">
        <v>592</v>
      </c>
      <c r="B64" s="58">
        <v>34</v>
      </c>
      <c r="C64" s="2" t="s">
        <v>348</v>
      </c>
      <c r="D64" s="2">
        <v>0</v>
      </c>
      <c r="E64" s="2">
        <f t="shared" si="3"/>
        <v>37.5</v>
      </c>
      <c r="F64" s="90"/>
      <c r="G64" s="90"/>
      <c r="H64" s="1"/>
      <c r="I64" s="1"/>
      <c r="J64" s="1"/>
    </row>
    <row r="65" spans="1:10" ht="12.75">
      <c r="A65" s="15" t="s">
        <v>593</v>
      </c>
      <c r="B65" s="58">
        <v>34</v>
      </c>
      <c r="C65" s="2" t="s">
        <v>349</v>
      </c>
      <c r="D65" s="2">
        <v>0</v>
      </c>
      <c r="E65" s="2">
        <f t="shared" si="3"/>
        <v>37.5</v>
      </c>
      <c r="F65" s="90"/>
      <c r="G65" s="90"/>
      <c r="H65" s="1"/>
      <c r="I65" s="1"/>
      <c r="J65" s="1"/>
    </row>
    <row r="66" spans="1:12" ht="12.75">
      <c r="A66" s="45" t="s">
        <v>353</v>
      </c>
      <c r="B66" s="62">
        <v>35</v>
      </c>
      <c r="C66" s="2" t="s">
        <v>350</v>
      </c>
      <c r="D66" s="2">
        <v>0</v>
      </c>
      <c r="E66" s="2">
        <f t="shared" si="3"/>
        <v>37.5</v>
      </c>
      <c r="F66" s="90"/>
      <c r="G66" s="90"/>
      <c r="H66" s="1"/>
      <c r="I66" s="1"/>
      <c r="J66" s="1"/>
      <c r="K66" s="3"/>
      <c r="L66" s="3"/>
    </row>
    <row r="67" spans="1:12" ht="12.75">
      <c r="A67" s="19" t="s">
        <v>358</v>
      </c>
      <c r="B67" s="58">
        <v>35</v>
      </c>
      <c r="C67" s="2" t="s">
        <v>351</v>
      </c>
      <c r="D67" s="2">
        <v>0</v>
      </c>
      <c r="E67" s="2">
        <f t="shared" si="3"/>
        <v>37.5</v>
      </c>
      <c r="F67" s="90"/>
      <c r="G67" s="90"/>
      <c r="H67" s="1"/>
      <c r="I67" s="1"/>
      <c r="J67" s="1"/>
      <c r="K67" s="3"/>
      <c r="L67" s="3"/>
    </row>
    <row r="68" spans="1:12" ht="12.75">
      <c r="A68" s="45" t="s">
        <v>356</v>
      </c>
      <c r="B68" s="62">
        <v>35</v>
      </c>
      <c r="C68" s="40" t="s">
        <v>148</v>
      </c>
      <c r="D68" s="40">
        <v>0</v>
      </c>
      <c r="E68" s="40">
        <f t="shared" si="3"/>
        <v>37.5</v>
      </c>
      <c r="F68" s="90"/>
      <c r="G68" s="90"/>
      <c r="H68" s="1"/>
      <c r="I68" s="1"/>
      <c r="J68" s="1"/>
      <c r="K68" s="3"/>
      <c r="L68" s="3"/>
    </row>
    <row r="69" spans="1:12" ht="12.75">
      <c r="A69" s="15" t="s">
        <v>594</v>
      </c>
      <c r="B69" s="58">
        <v>36</v>
      </c>
      <c r="C69" s="42" t="s">
        <v>149</v>
      </c>
      <c r="D69" s="42">
        <v>0</v>
      </c>
      <c r="E69" s="42">
        <f t="shared" si="3"/>
        <v>37.5</v>
      </c>
      <c r="F69" s="39" t="s">
        <v>219</v>
      </c>
      <c r="G69" s="90"/>
      <c r="H69" s="1"/>
      <c r="I69" s="1"/>
      <c r="J69" s="1"/>
      <c r="K69" s="3"/>
      <c r="L69" s="3"/>
    </row>
    <row r="70" spans="1:12" ht="12.75">
      <c r="A70" s="15" t="s">
        <v>595</v>
      </c>
      <c r="B70" s="58">
        <v>36</v>
      </c>
      <c r="C70" s="2" t="s">
        <v>497</v>
      </c>
      <c r="D70" s="2">
        <v>0.5</v>
      </c>
      <c r="E70" s="2">
        <f t="shared" si="3"/>
        <v>38</v>
      </c>
      <c r="F70" s="41" t="s">
        <v>220</v>
      </c>
      <c r="G70" s="90"/>
      <c r="H70" s="1"/>
      <c r="I70" s="1"/>
      <c r="J70" s="1"/>
      <c r="K70" s="3"/>
      <c r="L70" s="3"/>
    </row>
    <row r="71" spans="1:12" ht="12.75">
      <c r="A71" s="15" t="s">
        <v>596</v>
      </c>
      <c r="B71" s="58">
        <v>37</v>
      </c>
      <c r="C71" s="2" t="s">
        <v>498</v>
      </c>
      <c r="D71" s="2">
        <v>0.6</v>
      </c>
      <c r="E71" s="2">
        <f t="shared" si="3"/>
        <v>38.1</v>
      </c>
      <c r="F71" s="95" t="s">
        <v>221</v>
      </c>
      <c r="G71" s="90"/>
      <c r="H71" s="1"/>
      <c r="I71" s="1"/>
      <c r="J71" s="1"/>
      <c r="K71" s="3"/>
      <c r="L71" s="3"/>
    </row>
    <row r="72" spans="1:12" ht="12.75">
      <c r="A72" s="15" t="s">
        <v>597</v>
      </c>
      <c r="B72" s="58">
        <v>37</v>
      </c>
      <c r="C72" s="42" t="s">
        <v>352</v>
      </c>
      <c r="D72" s="42">
        <v>0.8</v>
      </c>
      <c r="E72" s="42">
        <f t="shared" si="3"/>
        <v>38.3</v>
      </c>
      <c r="F72" s="90"/>
      <c r="G72" s="90"/>
      <c r="H72" s="1"/>
      <c r="I72" s="1"/>
      <c r="J72" s="1"/>
      <c r="K72" s="3"/>
      <c r="L72" s="3"/>
    </row>
    <row r="73" spans="1:12" ht="12.75">
      <c r="A73" s="15"/>
      <c r="B73" s="58"/>
      <c r="C73" s="44" t="s">
        <v>353</v>
      </c>
      <c r="D73" s="44">
        <v>0.9</v>
      </c>
      <c r="E73" s="44">
        <f t="shared" si="3"/>
        <v>38.4</v>
      </c>
      <c r="F73" s="90"/>
      <c r="G73" s="103" t="s">
        <v>84</v>
      </c>
      <c r="H73" s="1"/>
      <c r="I73" s="1"/>
      <c r="J73" s="1"/>
      <c r="K73" s="3"/>
      <c r="L73" s="3"/>
    </row>
    <row r="74" spans="1:12" ht="12.75">
      <c r="A74" s="15"/>
      <c r="B74" s="58"/>
      <c r="C74" s="2" t="s">
        <v>521</v>
      </c>
      <c r="D74" s="2">
        <v>1</v>
      </c>
      <c r="E74" s="2">
        <f t="shared" si="3"/>
        <v>38.5</v>
      </c>
      <c r="F74" s="96" t="s">
        <v>222</v>
      </c>
      <c r="G74" s="90"/>
      <c r="K74" s="3"/>
      <c r="L74" s="3"/>
    </row>
    <row r="75" spans="1:12" ht="12.75">
      <c r="A75" s="15"/>
      <c r="B75" s="58"/>
      <c r="C75" s="2" t="s">
        <v>499</v>
      </c>
      <c r="D75" s="2">
        <v>1</v>
      </c>
      <c r="E75" s="2">
        <f t="shared" si="3"/>
        <v>38.5</v>
      </c>
      <c r="F75" s="90"/>
      <c r="G75" s="89" t="s">
        <v>228</v>
      </c>
      <c r="H75" s="43" t="s">
        <v>384</v>
      </c>
      <c r="I75" s="43">
        <v>13.4</v>
      </c>
      <c r="J75" s="43">
        <v>30.2</v>
      </c>
      <c r="K75" s="3"/>
      <c r="L75" s="3"/>
    </row>
    <row r="76" spans="1:12" ht="12.75">
      <c r="A76" s="15"/>
      <c r="B76" s="58"/>
      <c r="C76" s="42" t="s">
        <v>354</v>
      </c>
      <c r="D76" s="42">
        <v>1</v>
      </c>
      <c r="E76" s="42">
        <f t="shared" si="3"/>
        <v>38.5</v>
      </c>
      <c r="F76" s="90"/>
      <c r="G76" s="90"/>
      <c r="H76" s="1"/>
      <c r="I76" s="1"/>
      <c r="J76" s="1"/>
      <c r="K76" s="3"/>
      <c r="L76" s="3"/>
    </row>
    <row r="77" spans="1:12" ht="12.75">
      <c r="A77" s="15"/>
      <c r="B77" s="58"/>
      <c r="C77" s="2" t="s">
        <v>150</v>
      </c>
      <c r="D77" s="2">
        <v>1.1</v>
      </c>
      <c r="E77" s="2">
        <f t="shared" si="3"/>
        <v>38.6</v>
      </c>
      <c r="F77" s="90"/>
      <c r="G77" s="90"/>
      <c r="H77" s="1"/>
      <c r="I77" s="1"/>
      <c r="J77" s="1"/>
      <c r="K77" s="3"/>
      <c r="L77" s="3"/>
    </row>
    <row r="78" spans="1:12" ht="12.75">
      <c r="A78" s="15"/>
      <c r="B78" s="58"/>
      <c r="C78" s="2" t="s">
        <v>500</v>
      </c>
      <c r="D78" s="2">
        <v>1.2</v>
      </c>
      <c r="E78" s="2">
        <f t="shared" si="3"/>
        <v>38.7</v>
      </c>
      <c r="F78" s="90"/>
      <c r="G78" s="90"/>
      <c r="H78" s="1"/>
      <c r="I78" s="1"/>
      <c r="J78" s="1"/>
      <c r="K78" s="3"/>
      <c r="L78" s="3"/>
    </row>
    <row r="79" spans="1:12" ht="12.75">
      <c r="A79" s="15"/>
      <c r="B79" s="58"/>
      <c r="C79" s="2" t="s">
        <v>151</v>
      </c>
      <c r="D79" s="2">
        <v>1.3</v>
      </c>
      <c r="E79" s="2">
        <f t="shared" si="3"/>
        <v>38.8</v>
      </c>
      <c r="F79" s="90"/>
      <c r="G79" s="90"/>
      <c r="H79" s="1"/>
      <c r="I79" s="1"/>
      <c r="J79" s="1"/>
      <c r="K79" s="3"/>
      <c r="L79" s="3"/>
    </row>
    <row r="80" spans="1:12" ht="12.75">
      <c r="A80" s="15"/>
      <c r="B80" s="58"/>
      <c r="C80" s="2" t="s">
        <v>152</v>
      </c>
      <c r="D80" s="2">
        <v>1.4</v>
      </c>
      <c r="E80" s="2">
        <f t="shared" si="3"/>
        <v>38.9</v>
      </c>
      <c r="F80" s="90"/>
      <c r="G80" s="90"/>
      <c r="H80" s="1"/>
      <c r="I80" s="1"/>
      <c r="J80" s="1"/>
      <c r="K80" s="3"/>
      <c r="L80" s="3"/>
    </row>
    <row r="81" spans="1:12" ht="12.75">
      <c r="A81" s="15"/>
      <c r="B81" s="58"/>
      <c r="C81" s="2" t="s">
        <v>153</v>
      </c>
      <c r="D81" s="2">
        <v>1.4</v>
      </c>
      <c r="E81" s="2">
        <f t="shared" si="3"/>
        <v>38.9</v>
      </c>
      <c r="F81" s="90"/>
      <c r="G81" s="90"/>
      <c r="H81" s="1"/>
      <c r="I81" s="1"/>
      <c r="J81" s="1"/>
      <c r="K81" s="3"/>
      <c r="L81" s="3"/>
    </row>
    <row r="82" spans="1:12" ht="12.75">
      <c r="A82" s="15" t="s">
        <v>598</v>
      </c>
      <c r="B82" s="58">
        <v>39</v>
      </c>
      <c r="C82" s="2" t="s">
        <v>154</v>
      </c>
      <c r="D82" s="2">
        <v>1.5</v>
      </c>
      <c r="E82" s="2">
        <f t="shared" si="3"/>
        <v>39</v>
      </c>
      <c r="F82" s="90"/>
      <c r="G82" s="90"/>
      <c r="H82" s="1"/>
      <c r="I82" s="1"/>
      <c r="J82" s="1"/>
      <c r="K82" s="3"/>
      <c r="L82" s="3"/>
    </row>
    <row r="83" spans="1:12" ht="12.75">
      <c r="A83" s="15"/>
      <c r="B83" s="58"/>
      <c r="C83" s="2" t="s">
        <v>155</v>
      </c>
      <c r="D83" s="2">
        <v>1.6</v>
      </c>
      <c r="E83" s="2">
        <f t="shared" si="3"/>
        <v>39.1</v>
      </c>
      <c r="F83" s="90"/>
      <c r="G83" s="90"/>
      <c r="H83" s="1"/>
      <c r="I83" s="1"/>
      <c r="J83" s="1"/>
      <c r="K83" s="3"/>
      <c r="L83" s="3"/>
    </row>
    <row r="84" spans="1:12" ht="12.75">
      <c r="A84" s="15"/>
      <c r="B84" s="58"/>
      <c r="C84" s="44" t="s">
        <v>156</v>
      </c>
      <c r="D84" s="44">
        <v>1.7</v>
      </c>
      <c r="E84" s="44">
        <f t="shared" si="3"/>
        <v>39.2</v>
      </c>
      <c r="F84" s="90"/>
      <c r="G84" s="90"/>
      <c r="H84" s="1"/>
      <c r="I84" s="1"/>
      <c r="J84" s="1"/>
      <c r="K84" s="3"/>
      <c r="L84" s="3"/>
    </row>
    <row r="85" spans="1:12" ht="12.75">
      <c r="A85" s="15"/>
      <c r="B85" s="58"/>
      <c r="C85" s="2" t="s">
        <v>157</v>
      </c>
      <c r="D85" s="2">
        <v>1.8</v>
      </c>
      <c r="E85" s="2">
        <f t="shared" si="3"/>
        <v>39.3</v>
      </c>
      <c r="F85" s="90"/>
      <c r="G85" s="90"/>
      <c r="H85" s="1"/>
      <c r="I85" s="1"/>
      <c r="J85" s="1"/>
      <c r="K85" s="3"/>
      <c r="L85" s="3"/>
    </row>
    <row r="86" spans="1:12" ht="12.75">
      <c r="A86" s="15"/>
      <c r="B86" s="58"/>
      <c r="C86" s="2" t="s">
        <v>158</v>
      </c>
      <c r="D86" s="2">
        <v>1.8</v>
      </c>
      <c r="E86" s="2">
        <f t="shared" si="3"/>
        <v>39.3</v>
      </c>
      <c r="F86" s="90"/>
      <c r="G86" s="90"/>
      <c r="H86" s="1"/>
      <c r="I86" s="1"/>
      <c r="J86" s="1"/>
      <c r="K86" s="3"/>
      <c r="L86" s="3"/>
    </row>
    <row r="87" spans="1:12" ht="12.75">
      <c r="A87" s="15"/>
      <c r="B87" s="58"/>
      <c r="C87" s="2" t="s">
        <v>513</v>
      </c>
      <c r="D87" s="2">
        <v>2</v>
      </c>
      <c r="E87" s="2">
        <f t="shared" si="3"/>
        <v>39.5</v>
      </c>
      <c r="F87" s="90"/>
      <c r="G87" s="90"/>
      <c r="H87" s="1"/>
      <c r="I87" s="1"/>
      <c r="J87" s="1"/>
      <c r="K87" s="3"/>
      <c r="L87" s="3"/>
    </row>
    <row r="88" spans="1:12" ht="12.75">
      <c r="A88" s="15"/>
      <c r="B88" s="58"/>
      <c r="C88" s="2" t="s">
        <v>159</v>
      </c>
      <c r="D88" s="2">
        <v>2</v>
      </c>
      <c r="E88" s="2">
        <f t="shared" si="3"/>
        <v>39.5</v>
      </c>
      <c r="F88" s="90"/>
      <c r="G88" s="90"/>
      <c r="H88" s="1"/>
      <c r="I88" s="1"/>
      <c r="J88" s="1"/>
      <c r="K88" s="3"/>
      <c r="L88" s="3"/>
    </row>
    <row r="89" spans="1:12" ht="12.75">
      <c r="A89" s="15"/>
      <c r="B89" s="58"/>
      <c r="C89" s="2" t="s">
        <v>160</v>
      </c>
      <c r="D89" s="2">
        <v>2.1</v>
      </c>
      <c r="E89" s="2">
        <f t="shared" si="3"/>
        <v>39.6</v>
      </c>
      <c r="F89" s="90"/>
      <c r="G89" s="90"/>
      <c r="H89" s="1"/>
      <c r="I89" s="1"/>
      <c r="J89" s="1"/>
      <c r="K89" s="3"/>
      <c r="L89" s="3"/>
    </row>
    <row r="90" spans="1:12" ht="12.75">
      <c r="A90" s="15"/>
      <c r="B90" s="58"/>
      <c r="C90" s="2" t="s">
        <v>161</v>
      </c>
      <c r="D90" s="2">
        <v>2.1</v>
      </c>
      <c r="E90" s="2">
        <f t="shared" si="3"/>
        <v>39.6</v>
      </c>
      <c r="F90" s="90"/>
      <c r="G90" s="90"/>
      <c r="H90" s="1"/>
      <c r="I90" s="1"/>
      <c r="J90" s="1"/>
      <c r="K90" s="3"/>
      <c r="L90" s="3"/>
    </row>
    <row r="91" spans="1:10" ht="12.75">
      <c r="A91" s="15"/>
      <c r="B91" s="58"/>
      <c r="C91" s="2" t="s">
        <v>162</v>
      </c>
      <c r="D91" s="2">
        <v>2.1</v>
      </c>
      <c r="E91" s="2">
        <f t="shared" si="3"/>
        <v>39.6</v>
      </c>
      <c r="F91" s="90"/>
      <c r="G91" s="90"/>
      <c r="H91" s="1"/>
      <c r="I91" s="1"/>
      <c r="J91" s="1"/>
    </row>
    <row r="92" spans="1:12" ht="12.75">
      <c r="A92" s="15"/>
      <c r="B92" s="58"/>
      <c r="C92" s="44" t="s">
        <v>163</v>
      </c>
      <c r="D92" s="44">
        <v>2.1</v>
      </c>
      <c r="E92" s="44">
        <f t="shared" si="3"/>
        <v>39.6</v>
      </c>
      <c r="F92" s="90"/>
      <c r="G92" s="90"/>
      <c r="H92" s="1"/>
      <c r="I92" s="1"/>
      <c r="J92" s="1"/>
      <c r="K92" s="3"/>
      <c r="L92" s="3"/>
    </row>
    <row r="93" spans="1:12" ht="12.75">
      <c r="A93" s="15"/>
      <c r="B93" s="58"/>
      <c r="C93" s="2" t="s">
        <v>164</v>
      </c>
      <c r="D93" s="2">
        <v>2.1</v>
      </c>
      <c r="E93" s="2">
        <f t="shared" si="3"/>
        <v>39.6</v>
      </c>
      <c r="F93" s="90"/>
      <c r="G93" s="90"/>
      <c r="H93" s="1"/>
      <c r="I93" s="1"/>
      <c r="J93" s="1"/>
      <c r="K93" s="3"/>
      <c r="L93" s="3"/>
    </row>
    <row r="94" spans="1:12" ht="12.75">
      <c r="A94" s="15"/>
      <c r="B94" s="58"/>
      <c r="C94" s="2" t="s">
        <v>165</v>
      </c>
      <c r="D94" s="2">
        <v>2.2</v>
      </c>
      <c r="E94" s="2">
        <f t="shared" si="3"/>
        <v>39.7</v>
      </c>
      <c r="F94" s="90"/>
      <c r="G94" s="90"/>
      <c r="H94" s="1"/>
      <c r="I94" s="1"/>
      <c r="J94" s="1"/>
      <c r="K94" s="3"/>
      <c r="L94" s="3"/>
    </row>
    <row r="95" spans="1:12" ht="12.75">
      <c r="A95" s="15"/>
      <c r="B95" s="58"/>
      <c r="C95" s="2" t="s">
        <v>166</v>
      </c>
      <c r="D95" s="2">
        <v>2.3</v>
      </c>
      <c r="E95" s="2">
        <f t="shared" si="3"/>
        <v>39.8</v>
      </c>
      <c r="F95" s="90"/>
      <c r="G95" s="90"/>
      <c r="H95" s="1"/>
      <c r="I95" s="1"/>
      <c r="J95" s="1"/>
      <c r="K95" s="3"/>
      <c r="L95" s="3"/>
    </row>
    <row r="96" spans="1:12" ht="12.75">
      <c r="A96" s="15"/>
      <c r="B96" s="58"/>
      <c r="C96" s="2" t="s">
        <v>167</v>
      </c>
      <c r="D96" s="2">
        <v>2.3</v>
      </c>
      <c r="E96" s="2">
        <f t="shared" si="3"/>
        <v>39.8</v>
      </c>
      <c r="F96" s="90"/>
      <c r="G96" s="90"/>
      <c r="H96" s="1"/>
      <c r="I96" s="1"/>
      <c r="J96" s="1"/>
      <c r="K96" s="3"/>
      <c r="L96" s="3"/>
    </row>
    <row r="97" spans="1:12" ht="12.75">
      <c r="A97" s="15"/>
      <c r="B97" s="58"/>
      <c r="C97" s="2" t="s">
        <v>168</v>
      </c>
      <c r="D97" s="2">
        <v>2.3</v>
      </c>
      <c r="E97" s="2">
        <f t="shared" si="3"/>
        <v>39.8</v>
      </c>
      <c r="F97" s="90"/>
      <c r="G97" s="90"/>
      <c r="H97" s="1"/>
      <c r="I97" s="1"/>
      <c r="J97" s="1"/>
      <c r="K97" s="3"/>
      <c r="L97" s="3"/>
    </row>
    <row r="98" spans="1:12" ht="12.75">
      <c r="A98" s="15"/>
      <c r="B98" s="58"/>
      <c r="C98" s="2" t="s">
        <v>169</v>
      </c>
      <c r="D98" s="2">
        <v>2.5</v>
      </c>
      <c r="E98" s="2">
        <f t="shared" si="3"/>
        <v>40</v>
      </c>
      <c r="F98" s="90"/>
      <c r="G98" s="90"/>
      <c r="H98" s="1"/>
      <c r="I98" s="1"/>
      <c r="J98" s="1"/>
      <c r="K98" s="3"/>
      <c r="L98" s="3"/>
    </row>
    <row r="99" spans="1:12" ht="12.75">
      <c r="A99" s="15"/>
      <c r="B99" s="58"/>
      <c r="C99" s="2" t="s">
        <v>170</v>
      </c>
      <c r="D99" s="2">
        <v>2.6</v>
      </c>
      <c r="E99" s="2">
        <f t="shared" si="3"/>
        <v>40.1</v>
      </c>
      <c r="F99" s="90"/>
      <c r="G99" s="90"/>
      <c r="H99" s="1"/>
      <c r="I99" s="1"/>
      <c r="J99" s="1"/>
      <c r="K99" s="3"/>
      <c r="L99" s="3"/>
    </row>
    <row r="100" spans="1:10" ht="12.75">
      <c r="A100" s="15"/>
      <c r="B100" s="58"/>
      <c r="C100" s="2" t="s">
        <v>171</v>
      </c>
      <c r="D100" s="2">
        <v>2.7</v>
      </c>
      <c r="E100" s="2">
        <f t="shared" si="3"/>
        <v>40.2</v>
      </c>
      <c r="F100" s="90"/>
      <c r="G100" s="90"/>
      <c r="H100" s="1"/>
      <c r="I100" s="1"/>
      <c r="J100" s="1"/>
    </row>
    <row r="101" spans="1:10" ht="12.75">
      <c r="A101" s="15"/>
      <c r="B101" s="58"/>
      <c r="C101" s="2" t="s">
        <v>156</v>
      </c>
      <c r="D101" s="2">
        <v>2.9</v>
      </c>
      <c r="E101" s="2">
        <f t="shared" si="3"/>
        <v>40.4</v>
      </c>
      <c r="F101" s="90"/>
      <c r="G101" s="90"/>
      <c r="H101" s="1"/>
      <c r="I101" s="1"/>
      <c r="J101" s="1"/>
    </row>
    <row r="102" spans="1:12" ht="12.75">
      <c r="A102" s="15"/>
      <c r="B102" s="58"/>
      <c r="C102" s="2" t="s">
        <v>172</v>
      </c>
      <c r="D102" s="2">
        <v>2.9</v>
      </c>
      <c r="E102" s="2">
        <f t="shared" si="3"/>
        <v>40.4</v>
      </c>
      <c r="F102" s="90"/>
      <c r="G102" s="90"/>
      <c r="H102" s="1"/>
      <c r="I102" s="1"/>
      <c r="J102" s="1"/>
      <c r="K102" s="3"/>
      <c r="L102" s="3"/>
    </row>
    <row r="103" spans="1:12" ht="12.75">
      <c r="A103" s="15"/>
      <c r="B103" s="58"/>
      <c r="C103" s="2" t="s">
        <v>173</v>
      </c>
      <c r="D103" s="2">
        <v>2.9</v>
      </c>
      <c r="E103" s="2">
        <f t="shared" si="3"/>
        <v>40.4</v>
      </c>
      <c r="F103" s="90"/>
      <c r="G103" s="90"/>
      <c r="H103" s="1"/>
      <c r="I103" s="1"/>
      <c r="J103" s="1"/>
      <c r="K103" s="3"/>
      <c r="L103" s="3"/>
    </row>
    <row r="104" spans="1:10" ht="12.75">
      <c r="A104" s="15"/>
      <c r="B104" s="58"/>
      <c r="C104" s="2" t="s">
        <v>355</v>
      </c>
      <c r="D104" s="2">
        <v>2.9</v>
      </c>
      <c r="E104" s="2">
        <f t="shared" si="3"/>
        <v>40.4</v>
      </c>
      <c r="F104" s="90"/>
      <c r="G104" s="90"/>
      <c r="H104" s="1"/>
      <c r="I104" s="1"/>
      <c r="J104" s="1"/>
    </row>
    <row r="105" spans="1:10" ht="12.75">
      <c r="A105" s="15"/>
      <c r="B105" s="58"/>
      <c r="C105" s="2" t="s">
        <v>136</v>
      </c>
      <c r="D105" s="2">
        <v>3</v>
      </c>
      <c r="E105" s="2">
        <f t="shared" si="3"/>
        <v>40.5</v>
      </c>
      <c r="F105" s="90"/>
      <c r="G105" s="90"/>
      <c r="H105" s="1"/>
      <c r="I105" s="1"/>
      <c r="J105" s="1"/>
    </row>
    <row r="106" spans="1:10" ht="12.75">
      <c r="A106" s="15"/>
      <c r="B106" s="58"/>
      <c r="C106" s="2" t="s">
        <v>174</v>
      </c>
      <c r="D106" s="2">
        <v>3.2</v>
      </c>
      <c r="E106" s="2">
        <f t="shared" si="3"/>
        <v>40.7</v>
      </c>
      <c r="F106" s="90"/>
      <c r="G106" s="90"/>
      <c r="H106" s="1"/>
      <c r="I106" s="1"/>
      <c r="J106" s="1"/>
    </row>
    <row r="107" spans="1:12" ht="12.75">
      <c r="A107" s="15"/>
      <c r="B107" s="58"/>
      <c r="C107" s="2" t="s">
        <v>175</v>
      </c>
      <c r="D107" s="2">
        <v>3.2</v>
      </c>
      <c r="E107" s="2">
        <f t="shared" si="3"/>
        <v>40.7</v>
      </c>
      <c r="F107" s="90"/>
      <c r="G107" s="90"/>
      <c r="H107" s="1"/>
      <c r="I107" s="1"/>
      <c r="J107" s="1"/>
      <c r="K107" s="3"/>
      <c r="L107" s="3"/>
    </row>
    <row r="108" spans="1:10" ht="12.75">
      <c r="A108" s="15"/>
      <c r="B108" s="58"/>
      <c r="C108" s="44" t="s">
        <v>356</v>
      </c>
      <c r="D108" s="44">
        <v>3.2</v>
      </c>
      <c r="E108" s="44">
        <f t="shared" si="3"/>
        <v>40.7</v>
      </c>
      <c r="F108" s="90"/>
      <c r="G108" s="90"/>
      <c r="H108" s="1"/>
      <c r="I108" s="1"/>
      <c r="J108" s="1"/>
    </row>
    <row r="109" spans="1:12" ht="12.75">
      <c r="A109" s="19" t="s">
        <v>599</v>
      </c>
      <c r="B109" s="58">
        <v>41</v>
      </c>
      <c r="C109" s="2" t="s">
        <v>176</v>
      </c>
      <c r="D109" s="2">
        <v>3.5</v>
      </c>
      <c r="E109" s="2">
        <f t="shared" si="3"/>
        <v>41</v>
      </c>
      <c r="F109" s="90"/>
      <c r="G109" s="90"/>
      <c r="H109" s="1"/>
      <c r="I109" s="1"/>
      <c r="J109" s="1"/>
      <c r="K109" s="3"/>
      <c r="L109" s="3"/>
    </row>
    <row r="110" spans="1:10" ht="12.75">
      <c r="A110" s="19"/>
      <c r="B110" s="58"/>
      <c r="C110" s="2" t="s">
        <v>177</v>
      </c>
      <c r="D110" s="2">
        <v>3.7</v>
      </c>
      <c r="E110" s="2">
        <f t="shared" si="3"/>
        <v>41.2</v>
      </c>
      <c r="F110" s="90"/>
      <c r="G110" s="90"/>
      <c r="H110" s="1"/>
      <c r="I110" s="1"/>
      <c r="J110" s="1"/>
    </row>
    <row r="111" spans="1:10" ht="12.75">
      <c r="A111" s="19"/>
      <c r="B111" s="58"/>
      <c r="C111" s="44" t="s">
        <v>584</v>
      </c>
      <c r="D111" s="44">
        <v>4</v>
      </c>
      <c r="E111" s="44">
        <f t="shared" si="3"/>
        <v>41.5</v>
      </c>
      <c r="F111" s="90"/>
      <c r="G111" s="90"/>
      <c r="H111" s="1"/>
      <c r="I111" s="1"/>
      <c r="J111" s="1"/>
    </row>
    <row r="112" spans="1:10" ht="12.75">
      <c r="A112" s="19"/>
      <c r="B112" s="58"/>
      <c r="C112" s="2" t="s">
        <v>178</v>
      </c>
      <c r="D112" s="2">
        <v>4.1</v>
      </c>
      <c r="E112" s="2">
        <f t="shared" si="3"/>
        <v>41.6</v>
      </c>
      <c r="F112" s="90"/>
      <c r="G112" s="90"/>
      <c r="H112" s="1"/>
      <c r="I112" s="1"/>
      <c r="J112" s="1"/>
    </row>
    <row r="113" spans="1:10" ht="12.75">
      <c r="A113" s="19"/>
      <c r="B113" s="58"/>
      <c r="C113" s="2" t="s">
        <v>179</v>
      </c>
      <c r="D113" s="2">
        <v>4.1</v>
      </c>
      <c r="E113" s="2">
        <f t="shared" si="3"/>
        <v>41.6</v>
      </c>
      <c r="F113" s="90"/>
      <c r="G113" s="90"/>
      <c r="H113" s="1"/>
      <c r="I113" s="1"/>
      <c r="J113" s="1"/>
    </row>
    <row r="114" spans="1:10" ht="12.75">
      <c r="A114" s="15" t="s">
        <v>600</v>
      </c>
      <c r="B114" s="58">
        <v>42</v>
      </c>
      <c r="C114" s="2" t="s">
        <v>357</v>
      </c>
      <c r="D114" s="2">
        <v>5</v>
      </c>
      <c r="E114" s="2">
        <f t="shared" si="3"/>
        <v>42.5</v>
      </c>
      <c r="F114" s="23" t="s">
        <v>223</v>
      </c>
      <c r="G114" s="90"/>
      <c r="H114" s="1"/>
      <c r="I114" s="1"/>
      <c r="J114" s="1"/>
    </row>
    <row r="115" spans="1:10" ht="12.75">
      <c r="A115" s="35" t="s">
        <v>391</v>
      </c>
      <c r="B115" s="66">
        <v>42</v>
      </c>
      <c r="C115" s="2" t="s">
        <v>522</v>
      </c>
      <c r="D115" s="2">
        <v>5.2</v>
      </c>
      <c r="E115" s="2">
        <f t="shared" si="3"/>
        <v>42.7</v>
      </c>
      <c r="F115" s="98" t="s">
        <v>224</v>
      </c>
      <c r="G115" s="90"/>
      <c r="H115" s="2" t="s">
        <v>385</v>
      </c>
      <c r="I115" s="2">
        <v>13.4</v>
      </c>
      <c r="J115" s="2">
        <f>30.2+I115</f>
        <v>43.6</v>
      </c>
    </row>
    <row r="116" spans="1:10" ht="12.75">
      <c r="A116" s="15"/>
      <c r="B116" s="58"/>
      <c r="C116" s="2" t="s">
        <v>650</v>
      </c>
      <c r="D116" s="2">
        <v>7.1</v>
      </c>
      <c r="E116" s="2">
        <f t="shared" si="3"/>
        <v>44.6</v>
      </c>
      <c r="F116" s="90"/>
      <c r="G116" s="90"/>
      <c r="H116" s="43" t="s">
        <v>386</v>
      </c>
      <c r="I116" s="43">
        <v>14.6</v>
      </c>
      <c r="J116" s="43">
        <v>44.8</v>
      </c>
    </row>
    <row r="117" spans="1:10" ht="12.75">
      <c r="A117" s="15" t="s">
        <v>601</v>
      </c>
      <c r="B117" s="58">
        <v>43</v>
      </c>
      <c r="C117" s="30" t="s">
        <v>180</v>
      </c>
      <c r="D117" s="30">
        <v>7.4</v>
      </c>
      <c r="E117" s="30">
        <f t="shared" si="3"/>
        <v>44.9</v>
      </c>
      <c r="F117" s="90"/>
      <c r="G117" s="90"/>
      <c r="H117" s="2" t="s">
        <v>387</v>
      </c>
      <c r="I117" s="2">
        <v>0</v>
      </c>
      <c r="J117" s="2">
        <f>44.8+I117</f>
        <v>44.8</v>
      </c>
    </row>
    <row r="118" spans="1:10" ht="12.75">
      <c r="A118" s="15" t="s">
        <v>602</v>
      </c>
      <c r="B118" s="58">
        <v>44</v>
      </c>
      <c r="C118" s="2" t="s">
        <v>358</v>
      </c>
      <c r="D118" s="2">
        <v>8</v>
      </c>
      <c r="E118" s="2">
        <f t="shared" si="3"/>
        <v>45.5</v>
      </c>
      <c r="F118" s="90"/>
      <c r="G118" s="90"/>
      <c r="H118" s="2" t="s">
        <v>388</v>
      </c>
      <c r="I118" s="2">
        <v>1.3</v>
      </c>
      <c r="J118" s="2">
        <f aca="true" t="shared" si="4" ref="J118:J124">44.8+I118</f>
        <v>46.099999999999994</v>
      </c>
    </row>
    <row r="119" spans="1:10" ht="12.75">
      <c r="A119" s="15"/>
      <c r="B119" s="58"/>
      <c r="C119" s="2" t="s">
        <v>181</v>
      </c>
      <c r="D119" s="2">
        <v>8.1</v>
      </c>
      <c r="E119" s="2">
        <f t="shared" si="3"/>
        <v>45.6</v>
      </c>
      <c r="F119" s="90"/>
      <c r="G119" s="90"/>
      <c r="H119" s="44" t="s">
        <v>163</v>
      </c>
      <c r="I119" s="44">
        <v>3.8</v>
      </c>
      <c r="J119" s="44">
        <f>44.8+I119</f>
        <v>48.599999999999994</v>
      </c>
    </row>
    <row r="120" spans="1:10" ht="12.75">
      <c r="A120" s="19" t="s">
        <v>651</v>
      </c>
      <c r="B120" s="58">
        <v>46</v>
      </c>
      <c r="C120" s="1" t="s">
        <v>182</v>
      </c>
      <c r="D120" s="1">
        <v>10.8</v>
      </c>
      <c r="E120" s="1">
        <f>D120+37.5</f>
        <v>48.3</v>
      </c>
      <c r="F120" s="90"/>
      <c r="G120" s="90"/>
      <c r="H120" s="2" t="s">
        <v>147</v>
      </c>
      <c r="I120" s="2">
        <v>3.9</v>
      </c>
      <c r="J120" s="2">
        <f t="shared" si="4"/>
        <v>48.699999999999996</v>
      </c>
    </row>
    <row r="121" spans="1:10" ht="12.75">
      <c r="A121" s="15" t="s">
        <v>603</v>
      </c>
      <c r="B121" s="58">
        <v>48</v>
      </c>
      <c r="C121" s="2" t="s">
        <v>183</v>
      </c>
      <c r="D121" s="2">
        <v>3.6</v>
      </c>
      <c r="E121" s="4">
        <f aca="true" t="shared" si="5" ref="E121:E129">48.3+D121</f>
        <v>51.9</v>
      </c>
      <c r="F121" s="90"/>
      <c r="G121" s="90"/>
      <c r="H121" s="2" t="s">
        <v>389</v>
      </c>
      <c r="I121" s="2">
        <v>3.9</v>
      </c>
      <c r="J121" s="2">
        <f t="shared" si="4"/>
        <v>48.699999999999996</v>
      </c>
    </row>
    <row r="122" spans="1:10" ht="12.75">
      <c r="A122" s="35" t="s">
        <v>360</v>
      </c>
      <c r="B122" s="66">
        <v>50</v>
      </c>
      <c r="C122" s="2" t="s">
        <v>184</v>
      </c>
      <c r="D122" s="2">
        <v>5.1</v>
      </c>
      <c r="E122" s="4">
        <f t="shared" si="5"/>
        <v>53.4</v>
      </c>
      <c r="F122" s="90"/>
      <c r="G122" s="90"/>
      <c r="H122" s="30" t="s">
        <v>180</v>
      </c>
      <c r="I122" s="30">
        <v>7.3</v>
      </c>
      <c r="J122" s="30">
        <f t="shared" si="4"/>
        <v>52.099999999999994</v>
      </c>
    </row>
    <row r="123" spans="1:10" ht="12.75">
      <c r="A123" s="15" t="s">
        <v>604</v>
      </c>
      <c r="B123" s="58">
        <v>57</v>
      </c>
      <c r="C123" s="2" t="s">
        <v>185</v>
      </c>
      <c r="D123" s="2">
        <v>8.2</v>
      </c>
      <c r="E123" s="4">
        <f t="shared" si="5"/>
        <v>56.5</v>
      </c>
      <c r="F123" s="101" t="s">
        <v>225</v>
      </c>
      <c r="G123" s="90"/>
      <c r="H123" s="2" t="s">
        <v>181</v>
      </c>
      <c r="I123" s="2">
        <v>8.6</v>
      </c>
      <c r="J123" s="2">
        <f t="shared" si="4"/>
        <v>53.4</v>
      </c>
    </row>
    <row r="124" spans="1:10" ht="12.75">
      <c r="A124" s="15" t="s">
        <v>605</v>
      </c>
      <c r="B124" s="58">
        <v>57</v>
      </c>
      <c r="C124" s="2" t="s">
        <v>186</v>
      </c>
      <c r="D124" s="2">
        <v>9.1</v>
      </c>
      <c r="E124" s="4">
        <f t="shared" si="5"/>
        <v>57.4</v>
      </c>
      <c r="F124" s="90"/>
      <c r="G124" s="90"/>
      <c r="H124" s="4" t="s">
        <v>531</v>
      </c>
      <c r="I124" s="4">
        <v>9</v>
      </c>
      <c r="J124" s="2">
        <f t="shared" si="4"/>
        <v>53.8</v>
      </c>
    </row>
    <row r="125" spans="1:10" ht="12.75">
      <c r="A125" s="48" t="s">
        <v>606</v>
      </c>
      <c r="B125" s="73">
        <v>57</v>
      </c>
      <c r="C125" s="2" t="s">
        <v>523</v>
      </c>
      <c r="D125" s="2">
        <v>9.8</v>
      </c>
      <c r="E125" s="4">
        <f t="shared" si="5"/>
        <v>58.099999999999994</v>
      </c>
      <c r="F125" s="90"/>
      <c r="G125" s="90"/>
      <c r="J125" s="2"/>
    </row>
    <row r="126" spans="1:10" ht="12.75">
      <c r="A126" s="45" t="s">
        <v>364</v>
      </c>
      <c r="B126" s="62">
        <v>58</v>
      </c>
      <c r="C126" s="2" t="s">
        <v>515</v>
      </c>
      <c r="D126" s="2">
        <v>10.3</v>
      </c>
      <c r="E126" s="4">
        <f t="shared" si="5"/>
        <v>58.599999999999994</v>
      </c>
      <c r="F126" s="90"/>
      <c r="G126" s="90"/>
      <c r="J126" s="2"/>
    </row>
    <row r="127" spans="1:10" ht="12.75">
      <c r="A127" s="19" t="s">
        <v>607</v>
      </c>
      <c r="B127" s="58">
        <v>58</v>
      </c>
      <c r="C127" s="2" t="s">
        <v>187</v>
      </c>
      <c r="D127" s="2">
        <v>13.2</v>
      </c>
      <c r="E127" s="4">
        <f t="shared" si="5"/>
        <v>61.5</v>
      </c>
      <c r="F127" s="90"/>
      <c r="G127" s="90"/>
      <c r="H127" s="1" t="s">
        <v>390</v>
      </c>
      <c r="I127" s="1">
        <v>14.6</v>
      </c>
      <c r="J127" s="1">
        <v>59.4</v>
      </c>
    </row>
    <row r="128" spans="1:10" ht="12.75">
      <c r="A128" s="45" t="s">
        <v>365</v>
      </c>
      <c r="B128" s="62">
        <v>58</v>
      </c>
      <c r="C128" s="2" t="s">
        <v>359</v>
      </c>
      <c r="D128" s="2">
        <v>16.4</v>
      </c>
      <c r="E128" s="4">
        <f t="shared" si="5"/>
        <v>64.69999999999999</v>
      </c>
      <c r="F128" s="90"/>
      <c r="G128" s="90"/>
      <c r="H128" s="34" t="s">
        <v>391</v>
      </c>
      <c r="I128" s="34">
        <v>4.8</v>
      </c>
      <c r="J128" s="34">
        <f aca="true" t="shared" si="6" ref="J128:J133">59.4+I128</f>
        <v>64.2</v>
      </c>
    </row>
    <row r="129" spans="1:10" ht="12.75">
      <c r="A129" s="71" t="s">
        <v>362</v>
      </c>
      <c r="B129" s="66">
        <v>60</v>
      </c>
      <c r="C129" s="2" t="s">
        <v>514</v>
      </c>
      <c r="D129" s="2">
        <v>17.8</v>
      </c>
      <c r="E129" s="4">
        <f t="shared" si="5"/>
        <v>66.1</v>
      </c>
      <c r="F129" s="90"/>
      <c r="G129" s="90"/>
      <c r="H129" s="2" t="s">
        <v>392</v>
      </c>
      <c r="I129" s="2">
        <v>8</v>
      </c>
      <c r="J129" s="2">
        <f t="shared" si="6"/>
        <v>67.4</v>
      </c>
    </row>
    <row r="130" spans="1:10" ht="12.75">
      <c r="A130" s="72" t="s">
        <v>608</v>
      </c>
      <c r="B130" s="73">
        <v>60</v>
      </c>
      <c r="C130" s="1" t="s">
        <v>188</v>
      </c>
      <c r="D130" s="1">
        <v>20.2</v>
      </c>
      <c r="E130" s="1">
        <f>D130+48.3</f>
        <v>68.5</v>
      </c>
      <c r="F130" s="90"/>
      <c r="G130" s="90"/>
      <c r="H130" s="2" t="s">
        <v>393</v>
      </c>
      <c r="I130" s="2">
        <v>8.2</v>
      </c>
      <c r="J130" s="2">
        <f t="shared" si="6"/>
        <v>67.6</v>
      </c>
    </row>
    <row r="131" spans="1:10" ht="12.75">
      <c r="A131" s="19" t="s">
        <v>363</v>
      </c>
      <c r="B131" s="58">
        <v>62</v>
      </c>
      <c r="C131" s="34" t="s">
        <v>360</v>
      </c>
      <c r="D131" s="34">
        <v>5.7</v>
      </c>
      <c r="E131" s="34">
        <f>D131+68.5</f>
        <v>74.2</v>
      </c>
      <c r="F131" s="90"/>
      <c r="G131" s="90"/>
      <c r="H131" s="2" t="s">
        <v>187</v>
      </c>
      <c r="I131" s="2">
        <v>9.8</v>
      </c>
      <c r="J131" s="2">
        <f t="shared" si="6"/>
        <v>69.2</v>
      </c>
    </row>
    <row r="132" spans="1:10" ht="12.75">
      <c r="A132" s="15" t="s">
        <v>609</v>
      </c>
      <c r="B132" s="58">
        <v>63</v>
      </c>
      <c r="C132" s="2" t="s">
        <v>189</v>
      </c>
      <c r="D132" s="2">
        <v>6.2</v>
      </c>
      <c r="E132" s="2">
        <f>D132+68.5</f>
        <v>74.7</v>
      </c>
      <c r="F132" s="90"/>
      <c r="G132" s="90"/>
      <c r="H132" s="2" t="s">
        <v>394</v>
      </c>
      <c r="I132" s="2">
        <v>9.6</v>
      </c>
      <c r="J132" s="2">
        <f t="shared" si="6"/>
        <v>69</v>
      </c>
    </row>
    <row r="133" spans="1:10" ht="12.75">
      <c r="A133" s="71" t="s">
        <v>367</v>
      </c>
      <c r="B133" s="66">
        <v>71</v>
      </c>
      <c r="C133" s="2" t="s">
        <v>190</v>
      </c>
      <c r="D133" s="2">
        <v>13</v>
      </c>
      <c r="E133" s="2">
        <f>D133+68.5</f>
        <v>81.5</v>
      </c>
      <c r="F133" s="90"/>
      <c r="G133" s="90"/>
      <c r="H133" s="47" t="s">
        <v>395</v>
      </c>
      <c r="I133" s="47">
        <v>11.9</v>
      </c>
      <c r="J133" s="47">
        <f t="shared" si="6"/>
        <v>71.3</v>
      </c>
    </row>
    <row r="134" spans="1:10" ht="12.75">
      <c r="A134" s="35" t="s">
        <v>366</v>
      </c>
      <c r="B134" s="66">
        <v>74</v>
      </c>
      <c r="C134" s="1" t="s">
        <v>191</v>
      </c>
      <c r="D134" s="1">
        <v>16.8</v>
      </c>
      <c r="E134" s="1">
        <f>D134+68.5</f>
        <v>85.3</v>
      </c>
      <c r="F134" s="90"/>
      <c r="G134" s="90"/>
      <c r="H134" s="1" t="s">
        <v>189</v>
      </c>
      <c r="I134" s="1">
        <v>14.2</v>
      </c>
      <c r="J134" s="1">
        <v>73.6</v>
      </c>
    </row>
    <row r="135" spans="1:10" ht="12.75">
      <c r="A135" s="15" t="s">
        <v>613</v>
      </c>
      <c r="B135" s="58">
        <v>84</v>
      </c>
      <c r="C135" s="2" t="s">
        <v>361</v>
      </c>
      <c r="D135" s="2">
        <v>4.6</v>
      </c>
      <c r="E135" s="2">
        <f aca="true" t="shared" si="7" ref="E135:E147">D135+85.3</f>
        <v>89.89999999999999</v>
      </c>
      <c r="F135" s="90"/>
      <c r="G135" s="90"/>
      <c r="H135" s="2" t="s">
        <v>396</v>
      </c>
      <c r="I135" s="2">
        <v>6.6</v>
      </c>
      <c r="J135" s="2">
        <f>73.6+I135</f>
        <v>80.19999999999999</v>
      </c>
    </row>
    <row r="136" spans="1:10" ht="12.75">
      <c r="A136" s="15" t="s">
        <v>610</v>
      </c>
      <c r="B136" s="58">
        <v>84</v>
      </c>
      <c r="C136" s="2" t="s">
        <v>501</v>
      </c>
      <c r="D136" s="2">
        <v>4.8</v>
      </c>
      <c r="E136" s="2">
        <f t="shared" si="7"/>
        <v>90.1</v>
      </c>
      <c r="F136" s="90"/>
      <c r="G136" s="90"/>
      <c r="H136" s="2" t="s">
        <v>397</v>
      </c>
      <c r="I136" s="2">
        <v>6.6</v>
      </c>
      <c r="J136" s="2">
        <f>73.6+I136</f>
        <v>80.19999999999999</v>
      </c>
    </row>
    <row r="137" spans="1:10" ht="12.75">
      <c r="A137" s="15" t="s">
        <v>369</v>
      </c>
      <c r="B137" s="58">
        <v>84</v>
      </c>
      <c r="C137" s="2" t="s">
        <v>192</v>
      </c>
      <c r="D137" s="2">
        <v>5</v>
      </c>
      <c r="E137" s="2">
        <f t="shared" si="7"/>
        <v>90.3</v>
      </c>
      <c r="F137" s="90"/>
      <c r="G137" s="90"/>
      <c r="H137" s="2" t="s">
        <v>363</v>
      </c>
      <c r="I137" s="2">
        <v>7.3</v>
      </c>
      <c r="J137" s="2">
        <f>73.6+I137</f>
        <v>80.89999999999999</v>
      </c>
    </row>
    <row r="138" spans="1:10" ht="12.75">
      <c r="A138" s="15"/>
      <c r="B138" s="58"/>
      <c r="C138" s="2" t="s">
        <v>516</v>
      </c>
      <c r="D138" s="2">
        <v>5.6</v>
      </c>
      <c r="E138" s="2">
        <f t="shared" si="7"/>
        <v>90.89999999999999</v>
      </c>
      <c r="F138" s="90"/>
      <c r="G138" s="90"/>
      <c r="H138" s="46" t="s">
        <v>194</v>
      </c>
      <c r="I138" s="46">
        <v>10.8</v>
      </c>
      <c r="J138" s="46">
        <v>84.4</v>
      </c>
    </row>
    <row r="139" spans="1:10" ht="12.75">
      <c r="A139" s="15"/>
      <c r="B139" s="58"/>
      <c r="C139" s="47" t="s">
        <v>193</v>
      </c>
      <c r="D139" s="47">
        <v>5.7</v>
      </c>
      <c r="E139" s="47">
        <f t="shared" si="7"/>
        <v>91</v>
      </c>
      <c r="F139" s="90"/>
      <c r="G139" s="90"/>
      <c r="H139" s="51"/>
      <c r="I139" s="51"/>
      <c r="J139" s="51"/>
    </row>
    <row r="140" spans="1:10" ht="12.75">
      <c r="A140" s="15"/>
      <c r="B140" s="58"/>
      <c r="C140" s="34" t="s">
        <v>362</v>
      </c>
      <c r="D140" s="34">
        <v>5.9</v>
      </c>
      <c r="E140" s="34">
        <f t="shared" si="7"/>
        <v>91.2</v>
      </c>
      <c r="F140" s="90"/>
      <c r="G140" s="90"/>
      <c r="H140" s="51"/>
      <c r="I140" s="51"/>
      <c r="J140" s="51"/>
    </row>
    <row r="141" spans="1:10" ht="12.75">
      <c r="A141" s="15"/>
      <c r="B141" s="58"/>
      <c r="C141" s="2" t="s">
        <v>363</v>
      </c>
      <c r="D141" s="2">
        <v>6.1</v>
      </c>
      <c r="E141" s="2">
        <f t="shared" si="7"/>
        <v>91.39999999999999</v>
      </c>
      <c r="F141" s="90"/>
      <c r="G141" s="90"/>
      <c r="H141" s="51"/>
      <c r="I141" s="51"/>
      <c r="J141" s="51"/>
    </row>
    <row r="142" spans="1:10" ht="12.75">
      <c r="A142" s="15"/>
      <c r="B142" s="58"/>
      <c r="C142" s="47" t="s">
        <v>194</v>
      </c>
      <c r="D142" s="47">
        <v>7.3</v>
      </c>
      <c r="E142" s="47">
        <f t="shared" si="7"/>
        <v>92.6</v>
      </c>
      <c r="F142" s="90"/>
      <c r="G142" s="90"/>
      <c r="H142" s="44" t="s">
        <v>364</v>
      </c>
      <c r="I142" s="44">
        <v>7.6</v>
      </c>
      <c r="J142" s="44">
        <f>84.4+I142</f>
        <v>92</v>
      </c>
    </row>
    <row r="143" spans="1:10" ht="12.75">
      <c r="A143" s="15"/>
      <c r="B143" s="58"/>
      <c r="C143" s="44" t="s">
        <v>364</v>
      </c>
      <c r="D143" s="44">
        <v>7.9</v>
      </c>
      <c r="E143" s="44">
        <f t="shared" si="7"/>
        <v>93.2</v>
      </c>
      <c r="F143" s="90"/>
      <c r="G143" s="90"/>
      <c r="H143" s="2"/>
      <c r="I143" s="2"/>
      <c r="J143" s="2"/>
    </row>
    <row r="144" spans="1:10" ht="12.75">
      <c r="A144" s="15"/>
      <c r="B144" s="58"/>
      <c r="C144" s="44" t="s">
        <v>365</v>
      </c>
      <c r="D144" s="44">
        <v>8</v>
      </c>
      <c r="E144" s="44">
        <f t="shared" si="7"/>
        <v>93.3</v>
      </c>
      <c r="F144" s="90"/>
      <c r="G144" s="90"/>
      <c r="H144" s="2"/>
      <c r="I144" s="2"/>
      <c r="J144" s="2"/>
    </row>
    <row r="145" spans="1:10" ht="12.75">
      <c r="A145" s="15"/>
      <c r="B145" s="58"/>
      <c r="C145" s="2" t="s">
        <v>195</v>
      </c>
      <c r="D145" s="2">
        <v>9</v>
      </c>
      <c r="E145" s="2">
        <f t="shared" si="7"/>
        <v>94.3</v>
      </c>
      <c r="F145" s="90"/>
      <c r="G145" s="90"/>
      <c r="H145" s="45" t="s">
        <v>365</v>
      </c>
      <c r="I145" s="44">
        <v>9.9</v>
      </c>
      <c r="J145" s="44">
        <f>84.4+I145</f>
        <v>94.30000000000001</v>
      </c>
    </row>
    <row r="146" spans="1:10" ht="12.75">
      <c r="A146" s="15"/>
      <c r="B146" s="58"/>
      <c r="C146" s="2" t="s">
        <v>196</v>
      </c>
      <c r="D146" s="2">
        <v>9.2</v>
      </c>
      <c r="E146" s="2">
        <f t="shared" si="7"/>
        <v>94.5</v>
      </c>
      <c r="F146" s="90"/>
      <c r="G146" s="90"/>
      <c r="H146" s="2" t="s">
        <v>401</v>
      </c>
      <c r="I146" s="2">
        <v>11.2</v>
      </c>
      <c r="J146" s="2">
        <f>84.4+I146</f>
        <v>95.60000000000001</v>
      </c>
    </row>
    <row r="147" spans="1:10" ht="12.75">
      <c r="A147" s="15"/>
      <c r="B147" s="58"/>
      <c r="C147" s="1" t="s">
        <v>197</v>
      </c>
      <c r="D147" s="1">
        <v>10.9</v>
      </c>
      <c r="E147" s="1">
        <f t="shared" si="7"/>
        <v>96.2</v>
      </c>
      <c r="F147" s="90"/>
      <c r="G147" s="90"/>
      <c r="H147" s="1" t="s">
        <v>398</v>
      </c>
      <c r="I147" s="1">
        <v>13.4</v>
      </c>
      <c r="J147" s="1">
        <v>97.8</v>
      </c>
    </row>
    <row r="148" spans="1:10" ht="12.75">
      <c r="A148" s="50" t="s">
        <v>370</v>
      </c>
      <c r="B148" s="74">
        <v>98</v>
      </c>
      <c r="C148" s="2" t="s">
        <v>198</v>
      </c>
      <c r="D148" s="2">
        <v>2.3</v>
      </c>
      <c r="E148" s="4">
        <f>96.2+D148</f>
        <v>98.5</v>
      </c>
      <c r="F148" s="90"/>
      <c r="G148" s="90"/>
      <c r="H148" s="1"/>
      <c r="I148" s="1"/>
      <c r="J148" s="1"/>
    </row>
    <row r="149" spans="1:10" ht="12.75">
      <c r="A149" s="15"/>
      <c r="B149" s="58"/>
      <c r="C149" s="2" t="s">
        <v>199</v>
      </c>
      <c r="D149" s="2">
        <v>3.3</v>
      </c>
      <c r="E149" s="4">
        <f aca="true" t="shared" si="8" ref="E149:E157">96.2+D149</f>
        <v>99.5</v>
      </c>
      <c r="F149" s="90"/>
      <c r="G149" s="90"/>
      <c r="H149" s="1"/>
      <c r="I149" s="1"/>
      <c r="J149" s="1"/>
    </row>
    <row r="150" spans="1:10" ht="12.75">
      <c r="A150" s="50" t="s">
        <v>373</v>
      </c>
      <c r="B150" s="74">
        <v>105</v>
      </c>
      <c r="C150" s="2" t="s">
        <v>200</v>
      </c>
      <c r="D150" s="2">
        <v>3.7</v>
      </c>
      <c r="E150" s="4">
        <f t="shared" si="8"/>
        <v>99.9</v>
      </c>
      <c r="F150" s="90"/>
      <c r="G150" s="90"/>
      <c r="H150" s="2" t="s">
        <v>399</v>
      </c>
      <c r="I150" s="2">
        <v>5</v>
      </c>
      <c r="J150" s="2">
        <f>97.8+I150</f>
        <v>102.8</v>
      </c>
    </row>
    <row r="151" spans="1:10" ht="12.75">
      <c r="A151" s="15" t="s">
        <v>611</v>
      </c>
      <c r="B151" s="58">
        <v>106</v>
      </c>
      <c r="C151" s="2" t="s">
        <v>201</v>
      </c>
      <c r="D151" s="2">
        <v>5.2</v>
      </c>
      <c r="E151" s="4">
        <f t="shared" si="8"/>
        <v>101.4</v>
      </c>
      <c r="F151" s="90"/>
      <c r="G151" s="90"/>
      <c r="H151" s="2" t="s">
        <v>408</v>
      </c>
      <c r="I151" s="2">
        <v>7.4</v>
      </c>
      <c r="J151" s="2">
        <f>97.8+I151</f>
        <v>105.2</v>
      </c>
    </row>
    <row r="152" spans="1:10" ht="12.75">
      <c r="A152" s="50" t="s">
        <v>612</v>
      </c>
      <c r="B152" s="74">
        <v>108</v>
      </c>
      <c r="C152" s="2" t="s">
        <v>202</v>
      </c>
      <c r="D152" s="2">
        <v>11.9</v>
      </c>
      <c r="E152" s="4">
        <f t="shared" si="8"/>
        <v>108.10000000000001</v>
      </c>
      <c r="F152" s="90"/>
      <c r="G152" s="90"/>
      <c r="H152" s="2"/>
      <c r="I152" s="2"/>
      <c r="J152" s="2"/>
    </row>
    <row r="153" spans="1:10" ht="12.75">
      <c r="A153" s="19"/>
      <c r="B153" s="58"/>
      <c r="C153" s="2" t="s">
        <v>524</v>
      </c>
      <c r="D153" s="2">
        <v>12.5</v>
      </c>
      <c r="E153" s="4">
        <f t="shared" si="8"/>
        <v>108.7</v>
      </c>
      <c r="F153" s="90"/>
      <c r="G153" s="90"/>
      <c r="H153" s="2"/>
      <c r="I153" s="2"/>
      <c r="J153" s="2"/>
    </row>
    <row r="154" spans="1:10" ht="12.75">
      <c r="A154" s="19"/>
      <c r="B154" s="58"/>
      <c r="C154" s="34" t="s">
        <v>366</v>
      </c>
      <c r="D154" s="34">
        <v>12.6</v>
      </c>
      <c r="E154" s="35">
        <f t="shared" si="8"/>
        <v>108.8</v>
      </c>
      <c r="F154" s="90"/>
      <c r="G154" s="90"/>
      <c r="H154" s="2"/>
      <c r="I154" s="2"/>
      <c r="J154" s="2"/>
    </row>
    <row r="155" spans="1:10" ht="12.75">
      <c r="A155" s="15"/>
      <c r="B155" s="58"/>
      <c r="C155" s="34" t="s">
        <v>367</v>
      </c>
      <c r="D155" s="34">
        <v>13.1</v>
      </c>
      <c r="E155" s="35">
        <f t="shared" si="8"/>
        <v>109.3</v>
      </c>
      <c r="F155" s="90"/>
      <c r="G155" s="90"/>
      <c r="H155" s="2"/>
      <c r="I155" s="2"/>
      <c r="J155" s="2"/>
    </row>
    <row r="156" spans="1:10" ht="12.75">
      <c r="A156" s="15"/>
      <c r="B156" s="58"/>
      <c r="C156" s="2" t="s">
        <v>368</v>
      </c>
      <c r="D156" s="2">
        <v>13.6</v>
      </c>
      <c r="E156" s="4">
        <f t="shared" si="8"/>
        <v>109.8</v>
      </c>
      <c r="F156" s="90"/>
      <c r="G156" s="90"/>
      <c r="H156" s="2"/>
      <c r="I156" s="2"/>
      <c r="J156" s="2"/>
    </row>
    <row r="157" spans="1:10" ht="12.75">
      <c r="A157" s="15"/>
      <c r="B157" s="58"/>
      <c r="C157" s="2" t="s">
        <v>203</v>
      </c>
      <c r="D157" s="2">
        <v>14.1</v>
      </c>
      <c r="E157" s="4">
        <f t="shared" si="8"/>
        <v>110.3</v>
      </c>
      <c r="F157" s="90"/>
      <c r="G157" s="90"/>
      <c r="H157" s="2"/>
      <c r="I157" s="2"/>
      <c r="J157" s="2"/>
    </row>
    <row r="158" spans="1:10" ht="12.75">
      <c r="A158" s="15"/>
      <c r="B158" s="58"/>
      <c r="C158" s="46" t="s">
        <v>204</v>
      </c>
      <c r="D158" s="46">
        <v>18.3</v>
      </c>
      <c r="E158" s="46">
        <f>D158+96.2</f>
        <v>114.5</v>
      </c>
      <c r="F158" s="90"/>
      <c r="G158" s="90"/>
      <c r="H158" s="1" t="s">
        <v>402</v>
      </c>
      <c r="I158" s="1">
        <v>17.9</v>
      </c>
      <c r="J158" s="1">
        <v>115.7</v>
      </c>
    </row>
    <row r="159" spans="1:10" ht="12.75">
      <c r="A159" s="15"/>
      <c r="B159" s="58"/>
      <c r="C159" s="47" t="s">
        <v>205</v>
      </c>
      <c r="D159" s="47">
        <v>0</v>
      </c>
      <c r="E159" s="48">
        <f>114.5+D159</f>
        <v>114.5</v>
      </c>
      <c r="F159" s="90"/>
      <c r="G159" s="90"/>
      <c r="H159" s="1"/>
      <c r="I159" s="1"/>
      <c r="J159" s="1"/>
    </row>
    <row r="160" spans="1:10" ht="12.75">
      <c r="A160" s="15"/>
      <c r="B160" s="58"/>
      <c r="C160" s="2" t="s">
        <v>206</v>
      </c>
      <c r="D160" s="2">
        <v>5.4</v>
      </c>
      <c r="E160" s="4">
        <f>114.5+D160</f>
        <v>119.9</v>
      </c>
      <c r="F160" s="99" t="s">
        <v>226</v>
      </c>
      <c r="G160" s="90"/>
      <c r="H160" s="1"/>
      <c r="I160" s="1"/>
      <c r="J160" s="1"/>
    </row>
    <row r="161" spans="1:10" ht="12.75">
      <c r="A161" s="15"/>
      <c r="B161" s="58"/>
      <c r="C161" s="2" t="s">
        <v>207</v>
      </c>
      <c r="D161" s="2">
        <v>5.9</v>
      </c>
      <c r="E161" s="4">
        <f>114.5+D161</f>
        <v>120.4</v>
      </c>
      <c r="F161" s="90"/>
      <c r="G161" s="90"/>
      <c r="H161" s="1"/>
      <c r="I161" s="1"/>
      <c r="J161" s="1"/>
    </row>
    <row r="162" spans="1:10" ht="12.75">
      <c r="A162" s="15"/>
      <c r="B162" s="58"/>
      <c r="C162" s="2" t="s">
        <v>208</v>
      </c>
      <c r="D162" s="2">
        <v>6.2</v>
      </c>
      <c r="E162" s="4">
        <f>114.5+D162</f>
        <v>120.7</v>
      </c>
      <c r="F162" s="90"/>
      <c r="G162" s="90"/>
      <c r="H162" s="1"/>
      <c r="I162" s="1"/>
      <c r="J162" s="1"/>
    </row>
    <row r="163" spans="1:10" ht="12.75">
      <c r="A163" s="19"/>
      <c r="B163" s="58"/>
      <c r="C163" s="2" t="s">
        <v>369</v>
      </c>
      <c r="D163" s="2">
        <v>8.3</v>
      </c>
      <c r="E163" s="4">
        <f>114.5+D163</f>
        <v>122.8</v>
      </c>
      <c r="F163" s="90"/>
      <c r="G163" s="90"/>
      <c r="H163" s="2" t="s">
        <v>403</v>
      </c>
      <c r="I163" s="2">
        <v>7.3</v>
      </c>
      <c r="J163" s="2">
        <f>115.7+I163</f>
        <v>123</v>
      </c>
    </row>
    <row r="164" spans="1:10" ht="12.75">
      <c r="A164" s="15"/>
      <c r="B164" s="58"/>
      <c r="C164" s="1" t="s">
        <v>209</v>
      </c>
      <c r="D164" s="1">
        <v>20.4</v>
      </c>
      <c r="E164" s="1">
        <f>D164+114.5</f>
        <v>134.9</v>
      </c>
      <c r="F164" s="90"/>
      <c r="G164" s="90"/>
      <c r="H164" s="2" t="s">
        <v>404</v>
      </c>
      <c r="I164" s="2">
        <v>20.7</v>
      </c>
      <c r="J164" s="2">
        <f>115.7+I164</f>
        <v>136.4</v>
      </c>
    </row>
    <row r="165" spans="1:10" ht="12.75">
      <c r="A165" s="15"/>
      <c r="B165" s="58"/>
      <c r="C165" s="49" t="s">
        <v>370</v>
      </c>
      <c r="D165" s="49">
        <v>7.4</v>
      </c>
      <c r="E165" s="49">
        <f>D165+134.9</f>
        <v>142.3</v>
      </c>
      <c r="F165" s="90"/>
      <c r="G165" s="90"/>
      <c r="H165" s="2" t="s">
        <v>532</v>
      </c>
      <c r="I165" s="2">
        <v>22.4</v>
      </c>
      <c r="J165" s="2">
        <f>115.7+I165</f>
        <v>138.1</v>
      </c>
    </row>
    <row r="166" spans="1:10" ht="12.75">
      <c r="A166" s="15"/>
      <c r="B166" s="58"/>
      <c r="C166" s="2" t="s">
        <v>371</v>
      </c>
      <c r="D166" s="2">
        <v>10.4</v>
      </c>
      <c r="E166" s="2">
        <f aca="true" t="shared" si="9" ref="E166:E171">D166+134.9</f>
        <v>145.3</v>
      </c>
      <c r="F166" s="90"/>
      <c r="G166" s="90"/>
      <c r="H166" s="75" t="s">
        <v>370</v>
      </c>
      <c r="I166" s="75">
        <v>29</v>
      </c>
      <c r="J166" s="75">
        <v>144.7</v>
      </c>
    </row>
    <row r="167" spans="1:10" ht="12.75">
      <c r="A167" s="15"/>
      <c r="B167" s="58"/>
      <c r="C167" s="2" t="s">
        <v>372</v>
      </c>
      <c r="D167" s="2">
        <v>12.3</v>
      </c>
      <c r="E167" s="2">
        <f t="shared" si="9"/>
        <v>147.20000000000002</v>
      </c>
      <c r="F167" s="90"/>
      <c r="G167" s="90"/>
      <c r="H167" s="1"/>
      <c r="I167" s="1"/>
      <c r="J167" s="1"/>
    </row>
    <row r="168" spans="1:10" ht="12.75">
      <c r="A168" s="19"/>
      <c r="B168" s="58"/>
      <c r="C168" s="2" t="s">
        <v>210</v>
      </c>
      <c r="D168" s="2">
        <v>13.7</v>
      </c>
      <c r="E168" s="2">
        <f t="shared" si="9"/>
        <v>148.6</v>
      </c>
      <c r="F168" s="90"/>
      <c r="G168" s="90"/>
      <c r="H168" s="1"/>
      <c r="I168" s="1"/>
      <c r="J168" s="1"/>
    </row>
    <row r="169" spans="1:10" ht="12.75">
      <c r="A169" s="15"/>
      <c r="B169" s="58"/>
      <c r="C169" s="2" t="s">
        <v>211</v>
      </c>
      <c r="D169" s="2">
        <v>13.9</v>
      </c>
      <c r="E169" s="2">
        <f t="shared" si="9"/>
        <v>148.8</v>
      </c>
      <c r="F169" s="90"/>
      <c r="G169" s="90"/>
      <c r="H169" s="1"/>
      <c r="I169" s="1"/>
      <c r="J169" s="1"/>
    </row>
    <row r="170" spans="1:10" ht="12.75">
      <c r="A170" s="15"/>
      <c r="B170" s="58"/>
      <c r="C170" s="49" t="s">
        <v>173</v>
      </c>
      <c r="D170" s="49">
        <v>14.3</v>
      </c>
      <c r="E170" s="49">
        <f t="shared" si="9"/>
        <v>149.20000000000002</v>
      </c>
      <c r="F170" s="90"/>
      <c r="G170" s="90"/>
      <c r="H170" s="1"/>
      <c r="I170" s="1"/>
      <c r="J170" s="1"/>
    </row>
    <row r="171" spans="1:10" ht="12.75">
      <c r="A171" s="15"/>
      <c r="B171" s="58"/>
      <c r="C171" s="49" t="s">
        <v>373</v>
      </c>
      <c r="D171" s="49">
        <v>14.8</v>
      </c>
      <c r="E171" s="49">
        <f t="shared" si="9"/>
        <v>149.70000000000002</v>
      </c>
      <c r="F171" s="90"/>
      <c r="G171" s="90"/>
      <c r="H171" s="1"/>
      <c r="I171" s="1"/>
      <c r="J171" s="1"/>
    </row>
    <row r="172" spans="1:10" ht="12.75">
      <c r="A172" s="15"/>
      <c r="B172" s="58"/>
      <c r="C172" s="1" t="s">
        <v>212</v>
      </c>
      <c r="D172" s="1">
        <v>16</v>
      </c>
      <c r="E172" s="1">
        <f>D172+134.9</f>
        <v>150.9</v>
      </c>
      <c r="F172" s="90"/>
      <c r="G172" s="90"/>
      <c r="H172" s="1"/>
      <c r="I172" s="1"/>
      <c r="J172" s="1"/>
    </row>
    <row r="173" spans="1:10" ht="12.75">
      <c r="A173" s="15"/>
      <c r="B173" s="58"/>
      <c r="C173" s="49" t="s">
        <v>213</v>
      </c>
      <c r="D173" s="49">
        <v>0</v>
      </c>
      <c r="E173" s="50">
        <f>150.9+D173</f>
        <v>150.9</v>
      </c>
      <c r="F173" s="90"/>
      <c r="G173" s="90"/>
      <c r="H173" s="49" t="s">
        <v>405</v>
      </c>
      <c r="I173" s="49">
        <v>10.7</v>
      </c>
      <c r="J173" s="49">
        <f>144.7+I173</f>
        <v>155.39999999999998</v>
      </c>
    </row>
    <row r="174" spans="1:10" ht="12.75">
      <c r="A174" s="15"/>
      <c r="B174" s="58"/>
      <c r="C174" s="2" t="s">
        <v>214</v>
      </c>
      <c r="D174" s="2">
        <v>3</v>
      </c>
      <c r="E174" s="4">
        <f>150.9+D174</f>
        <v>153.9</v>
      </c>
      <c r="F174" s="90"/>
      <c r="G174" s="90"/>
      <c r="H174" s="49" t="s">
        <v>406</v>
      </c>
      <c r="I174" s="49">
        <v>12.9</v>
      </c>
      <c r="J174" s="49">
        <f>144.7+I174</f>
        <v>157.6</v>
      </c>
    </row>
    <row r="175" spans="1:10" ht="12.75">
      <c r="A175" s="15"/>
      <c r="B175" s="58"/>
      <c r="C175" s="2" t="s">
        <v>215</v>
      </c>
      <c r="D175" s="2">
        <v>3</v>
      </c>
      <c r="E175" s="4">
        <f>150.9+D175</f>
        <v>153.9</v>
      </c>
      <c r="F175" s="90"/>
      <c r="G175" s="90"/>
      <c r="H175" s="2" t="s">
        <v>400</v>
      </c>
      <c r="I175" s="2">
        <v>13.9</v>
      </c>
      <c r="J175" s="2">
        <f>144.7+I175</f>
        <v>158.6</v>
      </c>
    </row>
    <row r="176" spans="1:10" ht="12.75">
      <c r="A176" s="15"/>
      <c r="B176" s="58"/>
      <c r="C176" s="2" t="s">
        <v>525</v>
      </c>
      <c r="D176" s="2">
        <v>5.2</v>
      </c>
      <c r="E176" s="4">
        <f>150.9+D176</f>
        <v>156.1</v>
      </c>
      <c r="F176" s="90"/>
      <c r="G176" s="90"/>
      <c r="H176" s="1" t="s">
        <v>407</v>
      </c>
      <c r="I176" s="1">
        <v>15.6</v>
      </c>
      <c r="J176" s="1">
        <v>160.3</v>
      </c>
    </row>
    <row r="177" spans="1:10" ht="12.75">
      <c r="A177" s="15"/>
      <c r="B177" s="58"/>
      <c r="C177" s="2" t="s">
        <v>374</v>
      </c>
      <c r="D177" s="2">
        <v>66.7</v>
      </c>
      <c r="E177" s="4">
        <f>150.9+D177</f>
        <v>217.60000000000002</v>
      </c>
      <c r="F177" s="90"/>
      <c r="G177" s="90"/>
      <c r="I177" s="2"/>
      <c r="J177" s="2"/>
    </row>
    <row r="178" spans="1:10" ht="12.75">
      <c r="A178" s="15"/>
      <c r="B178" s="58"/>
      <c r="I178" s="2"/>
      <c r="J178" s="2"/>
    </row>
    <row r="179" spans="1:10" ht="12.75">
      <c r="A179" s="15"/>
      <c r="B179" s="58"/>
      <c r="H179" s="2"/>
      <c r="I179" s="2"/>
      <c r="J179" s="2"/>
    </row>
    <row r="180" spans="1:10" ht="12.75">
      <c r="A180" s="15"/>
      <c r="B180" s="58"/>
      <c r="H180" s="2"/>
      <c r="I180" s="2"/>
      <c r="J180" s="2"/>
    </row>
    <row r="181" spans="1:9" ht="12.75">
      <c r="A181" s="15"/>
      <c r="B181" s="58"/>
      <c r="H181" s="2"/>
      <c r="I181" s="2"/>
    </row>
    <row r="182" spans="1:9" ht="12.75">
      <c r="A182" s="15"/>
      <c r="B182" s="58"/>
      <c r="F182" s="21"/>
      <c r="G182" s="38"/>
      <c r="H182" s="2"/>
      <c r="I182" s="2"/>
    </row>
    <row r="183" spans="1:9" ht="12.75">
      <c r="A183" s="15"/>
      <c r="B183" s="58"/>
      <c r="F183" s="13"/>
      <c r="G183" s="38"/>
      <c r="H183" s="2"/>
      <c r="I183" s="2"/>
    </row>
    <row r="184" spans="1:10" ht="12.75">
      <c r="A184" s="15"/>
      <c r="B184" s="58"/>
      <c r="F184" s="13"/>
      <c r="G184" s="38"/>
      <c r="H184" s="2"/>
      <c r="I184" s="2"/>
      <c r="J184" s="2"/>
    </row>
    <row r="185" spans="1:10" ht="12.75">
      <c r="A185" s="15"/>
      <c r="B185" s="58"/>
      <c r="F185" s="21"/>
      <c r="G185" s="38"/>
      <c r="H185" s="2"/>
      <c r="I185" s="2"/>
      <c r="J185" s="2"/>
    </row>
    <row r="186" spans="1:9" ht="12.75">
      <c r="A186" s="19"/>
      <c r="B186" s="58"/>
      <c r="F186" s="13"/>
      <c r="G186" s="38"/>
      <c r="H186" s="2"/>
      <c r="I186" s="2"/>
    </row>
    <row r="187" spans="1:9" ht="12.75">
      <c r="A187" s="19"/>
      <c r="B187" s="58"/>
      <c r="F187" s="13"/>
      <c r="G187" s="38"/>
      <c r="H187" s="2"/>
      <c r="I187" s="2"/>
    </row>
    <row r="188" spans="1:9" ht="12.75">
      <c r="A188" s="15"/>
      <c r="B188" s="58"/>
      <c r="F188" s="13"/>
      <c r="G188" s="38"/>
      <c r="H188" s="2"/>
      <c r="I188" s="2"/>
    </row>
    <row r="189" spans="1:9" ht="12.75">
      <c r="A189" s="15"/>
      <c r="B189" s="58"/>
      <c r="F189" s="13"/>
      <c r="G189" s="38"/>
      <c r="H189" s="2"/>
      <c r="I189" s="2"/>
    </row>
    <row r="190" spans="1:9" ht="12.75">
      <c r="A190" s="15"/>
      <c r="B190" s="58"/>
      <c r="F190" s="13"/>
      <c r="G190" s="38"/>
      <c r="H190" s="2"/>
      <c r="I190" s="2"/>
    </row>
    <row r="191" spans="1:9" ht="12.75">
      <c r="A191" s="19"/>
      <c r="B191" s="58"/>
      <c r="F191" s="21"/>
      <c r="G191" s="38"/>
      <c r="H191" s="2"/>
      <c r="I191" s="2"/>
    </row>
    <row r="192" spans="1:9" ht="12.75">
      <c r="A192" s="15"/>
      <c r="B192" s="58"/>
      <c r="F192" s="21"/>
      <c r="G192" s="38"/>
      <c r="H192" s="2"/>
      <c r="I192" s="2"/>
    </row>
    <row r="193" spans="1:9" ht="12.75">
      <c r="A193" s="19"/>
      <c r="B193" s="58"/>
      <c r="F193" s="21"/>
      <c r="G193" s="38"/>
      <c r="H193" s="2"/>
      <c r="I193" s="2"/>
    </row>
    <row r="194" spans="1:9" ht="12.75">
      <c r="A194" s="19"/>
      <c r="B194" s="58"/>
      <c r="F194" s="13"/>
      <c r="G194" s="38"/>
      <c r="H194" s="2"/>
      <c r="I194" s="2"/>
    </row>
    <row r="195" spans="1:9" ht="12.75">
      <c r="A195" s="15"/>
      <c r="B195" s="58"/>
      <c r="F195" s="21"/>
      <c r="G195" s="38"/>
      <c r="H195" s="2"/>
      <c r="I195" s="2"/>
    </row>
    <row r="196" spans="1:9" ht="12.75">
      <c r="A196" s="19"/>
      <c r="B196" s="58"/>
      <c r="F196" s="13"/>
      <c r="G196" s="38"/>
      <c r="H196" s="2"/>
      <c r="I196" s="2"/>
    </row>
    <row r="197" spans="1:10" ht="12.75">
      <c r="A197" s="19"/>
      <c r="B197" s="58"/>
      <c r="F197" s="13"/>
      <c r="G197" s="38"/>
      <c r="H197" s="2"/>
      <c r="I197" s="2"/>
      <c r="J197" s="2"/>
    </row>
    <row r="198" spans="1:10" ht="12.75">
      <c r="A198" s="15"/>
      <c r="B198" s="58"/>
      <c r="F198" s="13"/>
      <c r="G198" s="38"/>
      <c r="H198" s="2"/>
      <c r="I198" s="2"/>
      <c r="J198" s="2"/>
    </row>
    <row r="199" spans="1:9" ht="12.75">
      <c r="A199" s="15"/>
      <c r="B199" s="58"/>
      <c r="F199" s="13"/>
      <c r="G199" s="38"/>
      <c r="H199" s="2"/>
      <c r="I199" s="2"/>
    </row>
    <row r="200" spans="1:9" ht="12.75">
      <c r="A200" s="19"/>
      <c r="B200" s="58"/>
      <c r="F200" s="21"/>
      <c r="H200" s="2"/>
      <c r="I200" s="2"/>
    </row>
    <row r="201" spans="1:9" ht="12.75">
      <c r="A201" s="19"/>
      <c r="B201" s="58"/>
      <c r="F201" s="21"/>
      <c r="H201" s="2"/>
      <c r="I201" s="2"/>
    </row>
    <row r="202" spans="1:9" ht="12.75">
      <c r="A202" s="15"/>
      <c r="B202" s="58"/>
      <c r="F202" s="21"/>
      <c r="H202" s="2"/>
      <c r="I202" s="2"/>
    </row>
    <row r="203" spans="1:10" ht="12.75">
      <c r="A203" s="15"/>
      <c r="B203" s="58"/>
      <c r="F203" s="21"/>
      <c r="H203" s="2"/>
      <c r="I203" s="2"/>
      <c r="J203" s="2"/>
    </row>
    <row r="204" spans="1:10" ht="12.75">
      <c r="A204" s="19"/>
      <c r="B204" s="58"/>
      <c r="F204" s="21"/>
      <c r="H204" s="2"/>
      <c r="I204" s="2"/>
      <c r="J204" s="2"/>
    </row>
    <row r="205" spans="1:10" ht="12.75">
      <c r="A205" s="15"/>
      <c r="B205" s="58"/>
      <c r="F205" s="13"/>
      <c r="H205" s="2"/>
      <c r="I205" s="2"/>
      <c r="J205" s="2"/>
    </row>
    <row r="206" spans="1:10" ht="12.75">
      <c r="A206" s="15"/>
      <c r="B206" s="58"/>
      <c r="F206" s="13"/>
      <c r="H206" s="2"/>
      <c r="I206" s="2"/>
      <c r="J206" s="2"/>
    </row>
    <row r="207" spans="1:10" ht="12.75">
      <c r="A207" s="15"/>
      <c r="B207" s="58"/>
      <c r="F207" s="13"/>
      <c r="H207" s="2"/>
      <c r="I207" s="2"/>
      <c r="J207" s="2"/>
    </row>
    <row r="208" spans="1:10" ht="12.75">
      <c r="A208" s="19"/>
      <c r="B208" s="58"/>
      <c r="F208" s="21"/>
      <c r="H208" s="2"/>
      <c r="I208" s="2"/>
      <c r="J208" s="2"/>
    </row>
    <row r="209" spans="1:10" ht="12.75">
      <c r="A209" s="15"/>
      <c r="B209" s="58"/>
      <c r="F209" s="21"/>
      <c r="H209" s="2"/>
      <c r="I209" s="2"/>
      <c r="J209" s="2"/>
    </row>
    <row r="210" spans="1:10" ht="12.75">
      <c r="A210" s="15"/>
      <c r="B210" s="58"/>
      <c r="F210" s="13"/>
      <c r="H210" s="2"/>
      <c r="I210" s="2"/>
      <c r="J210" s="2"/>
    </row>
    <row r="211" spans="1:10" ht="12.75">
      <c r="A211" s="15"/>
      <c r="B211" s="58"/>
      <c r="F211" s="13"/>
      <c r="H211" s="2"/>
      <c r="I211" s="2"/>
      <c r="J211" s="2"/>
    </row>
    <row r="212" spans="1:10" ht="12.75">
      <c r="A212" s="19"/>
      <c r="B212" s="58"/>
      <c r="F212" s="13"/>
      <c r="H212" s="2"/>
      <c r="I212" s="2"/>
      <c r="J212" s="2"/>
    </row>
    <row r="213" spans="1:10" ht="12.75">
      <c r="A213" s="15"/>
      <c r="B213" s="58"/>
      <c r="F213" s="21"/>
      <c r="H213" s="2"/>
      <c r="I213" s="2"/>
      <c r="J213" s="2"/>
    </row>
    <row r="214" spans="1:10" ht="12.75">
      <c r="A214" s="19"/>
      <c r="B214" s="58"/>
      <c r="F214" s="13"/>
      <c r="H214" s="2"/>
      <c r="I214" s="2"/>
      <c r="J214" s="2"/>
    </row>
    <row r="215" spans="1:10" ht="12.75">
      <c r="A215" s="15"/>
      <c r="B215" s="58"/>
      <c r="F215" s="13"/>
      <c r="H215" s="2"/>
      <c r="I215" s="2"/>
      <c r="J215" s="2"/>
    </row>
    <row r="216" spans="1:10" ht="12.75">
      <c r="A216" s="15"/>
      <c r="B216" s="58"/>
      <c r="F216" s="13"/>
      <c r="H216" s="2"/>
      <c r="I216" s="2"/>
      <c r="J216" s="2"/>
    </row>
    <row r="217" spans="1:10" ht="12.75">
      <c r="A217" s="19"/>
      <c r="B217" s="58"/>
      <c r="F217" s="13"/>
      <c r="H217" s="2"/>
      <c r="I217" s="2"/>
      <c r="J217" s="2"/>
    </row>
    <row r="218" spans="1:10" ht="12.75">
      <c r="A218" s="15"/>
      <c r="B218" s="58"/>
      <c r="F218" s="13"/>
      <c r="H218" s="2"/>
      <c r="I218" s="2"/>
      <c r="J218" s="2"/>
    </row>
    <row r="219" spans="1:10" ht="12.75">
      <c r="A219" s="15"/>
      <c r="B219" s="58"/>
      <c r="F219" s="13"/>
      <c r="H219" s="2"/>
      <c r="I219" s="2"/>
      <c r="J219" s="2"/>
    </row>
    <row r="220" spans="1:10" ht="12.75">
      <c r="A220" s="15"/>
      <c r="B220" s="58"/>
      <c r="F220" s="13"/>
      <c r="H220" s="2"/>
      <c r="I220" s="2"/>
      <c r="J220" s="2"/>
    </row>
    <row r="221" spans="1:10" ht="12.75">
      <c r="A221" s="19"/>
      <c r="B221" s="58"/>
      <c r="F221" s="13"/>
      <c r="H221" s="2"/>
      <c r="I221" s="2"/>
      <c r="J221" s="2"/>
    </row>
    <row r="222" spans="1:10" ht="12.75">
      <c r="A222" s="19"/>
      <c r="B222" s="58"/>
      <c r="F222" s="13"/>
      <c r="H222" s="2"/>
      <c r="I222" s="2"/>
      <c r="J222" s="2"/>
    </row>
    <row r="223" spans="1:10" ht="12.75">
      <c r="A223" s="15"/>
      <c r="B223" s="58"/>
      <c r="F223" s="13"/>
      <c r="H223" s="2"/>
      <c r="I223" s="2"/>
      <c r="J223" s="2"/>
    </row>
    <row r="224" spans="1:10" ht="12.75">
      <c r="A224" s="15"/>
      <c r="B224" s="58"/>
      <c r="F224" s="13"/>
      <c r="H224" s="2"/>
      <c r="I224" s="2"/>
      <c r="J224" s="2"/>
    </row>
    <row r="225" spans="1:10" ht="12.75">
      <c r="A225" s="15"/>
      <c r="B225" s="58"/>
      <c r="F225" s="13"/>
      <c r="H225" s="2"/>
      <c r="I225" s="2"/>
      <c r="J225" s="2"/>
    </row>
    <row r="226" spans="1:10" ht="12.75">
      <c r="A226" s="15"/>
      <c r="B226" s="58"/>
      <c r="F226" s="13"/>
      <c r="H226" s="2"/>
      <c r="I226" s="2"/>
      <c r="J226" s="2"/>
    </row>
    <row r="227" spans="1:10" ht="12.75">
      <c r="A227" s="19"/>
      <c r="B227" s="58"/>
      <c r="F227" s="13"/>
      <c r="H227" s="2"/>
      <c r="I227" s="2"/>
      <c r="J227" s="2"/>
    </row>
    <row r="228" spans="1:9" ht="12.75">
      <c r="A228" s="19"/>
      <c r="B228" s="58"/>
      <c r="F228" s="13"/>
      <c r="H228" s="2"/>
      <c r="I228" s="2"/>
    </row>
    <row r="229" spans="1:10" ht="12.75">
      <c r="A229" s="15"/>
      <c r="B229" s="58"/>
      <c r="F229" s="13"/>
      <c r="H229" s="2"/>
      <c r="I229" s="2"/>
      <c r="J229" s="2"/>
    </row>
    <row r="230" spans="1:10" ht="12.75">
      <c r="A230" s="15"/>
      <c r="B230" s="58"/>
      <c r="F230" s="13"/>
      <c r="H230" s="2"/>
      <c r="I230" s="2"/>
      <c r="J230" s="2"/>
    </row>
    <row r="231" spans="1:10" ht="12.75">
      <c r="A231" s="15"/>
      <c r="B231" s="58"/>
      <c r="F231" s="13"/>
      <c r="H231" s="2"/>
      <c r="I231" s="2"/>
      <c r="J231" s="2"/>
    </row>
    <row r="232" spans="1:10" ht="12.75">
      <c r="A232" s="15"/>
      <c r="B232" s="58"/>
      <c r="F232" s="13"/>
      <c r="H232" s="2"/>
      <c r="I232" s="2"/>
      <c r="J232" s="2"/>
    </row>
    <row r="233" spans="1:10" ht="12.75">
      <c r="A233" s="15"/>
      <c r="B233" s="58"/>
      <c r="F233" s="13"/>
      <c r="H233" s="2"/>
      <c r="I233" s="2"/>
      <c r="J233" s="2"/>
    </row>
    <row r="234" spans="1:10" ht="12.75">
      <c r="A234" s="15"/>
      <c r="B234" s="58"/>
      <c r="F234" s="13"/>
      <c r="H234" s="2"/>
      <c r="I234" s="2"/>
      <c r="J234" s="2"/>
    </row>
    <row r="235" spans="1:10" ht="12.75">
      <c r="A235" s="15"/>
      <c r="B235" s="58"/>
      <c r="F235" s="13"/>
      <c r="H235" s="2"/>
      <c r="I235" s="2"/>
      <c r="J235" s="2"/>
    </row>
    <row r="236" spans="1:10" ht="12.75">
      <c r="A236" s="19"/>
      <c r="B236" s="58"/>
      <c r="F236" s="13"/>
      <c r="H236" s="2"/>
      <c r="I236" s="2"/>
      <c r="J236" s="2"/>
    </row>
    <row r="237" spans="1:9" ht="12.75">
      <c r="A237" s="19"/>
      <c r="B237" s="58"/>
      <c r="F237" s="13"/>
      <c r="H237" s="2"/>
      <c r="I237" s="2"/>
    </row>
    <row r="238" spans="1:9" ht="12.75">
      <c r="A238" s="15"/>
      <c r="B238" s="58"/>
      <c r="F238" s="13"/>
      <c r="H238" s="2"/>
      <c r="I238" s="2"/>
    </row>
    <row r="239" spans="1:10" ht="12.75">
      <c r="A239" s="19"/>
      <c r="B239" s="58"/>
      <c r="F239" s="13"/>
      <c r="H239" s="2"/>
      <c r="I239" s="2"/>
      <c r="J239" s="2"/>
    </row>
    <row r="240" spans="1:10" ht="12.75">
      <c r="A240" s="15"/>
      <c r="B240" s="58"/>
      <c r="F240" s="13"/>
      <c r="H240" s="2"/>
      <c r="I240" s="2"/>
      <c r="J240" s="2"/>
    </row>
    <row r="241" spans="1:9" ht="12.75">
      <c r="A241" s="15"/>
      <c r="B241" s="58"/>
      <c r="F241" s="13"/>
      <c r="H241" s="2"/>
      <c r="I241" s="2"/>
    </row>
    <row r="242" spans="1:10" ht="12.75">
      <c r="A242" s="15"/>
      <c r="B242" s="58"/>
      <c r="F242" s="13"/>
      <c r="H242" s="2"/>
      <c r="I242" s="2"/>
      <c r="J242" s="2"/>
    </row>
    <row r="243" spans="1:9" ht="12.75">
      <c r="A243" s="15"/>
      <c r="B243" s="58"/>
      <c r="F243" s="13"/>
      <c r="H243" s="2"/>
      <c r="I243" s="2"/>
    </row>
    <row r="244" spans="1:10" ht="12.75">
      <c r="A244" s="15"/>
      <c r="B244" s="58"/>
      <c r="F244" s="13"/>
      <c r="H244" s="1"/>
      <c r="I244" s="1"/>
      <c r="J244" s="2"/>
    </row>
    <row r="245" spans="1:9" ht="12.75">
      <c r="A245" s="15"/>
      <c r="B245" s="58"/>
      <c r="F245" s="13"/>
      <c r="H245" s="1"/>
      <c r="I245" s="1"/>
    </row>
    <row r="246" spans="1:9" ht="12.75">
      <c r="A246" s="19"/>
      <c r="B246" s="58"/>
      <c r="F246" s="13"/>
      <c r="H246" s="1"/>
      <c r="I246" s="1"/>
    </row>
    <row r="247" spans="1:9" ht="12.75">
      <c r="A247" s="15"/>
      <c r="B247" s="58"/>
      <c r="F247" s="13"/>
      <c r="H247" s="1"/>
      <c r="I247" s="1"/>
    </row>
    <row r="248" spans="1:9" ht="12.75">
      <c r="A248" s="15"/>
      <c r="B248" s="58"/>
      <c r="F248" s="13"/>
      <c r="H248" s="1"/>
      <c r="I248" s="1"/>
    </row>
    <row r="249" spans="1:6" ht="12.75">
      <c r="A249" s="15"/>
      <c r="B249" s="58"/>
      <c r="F249" s="13"/>
    </row>
    <row r="250" spans="1:6" ht="12.75">
      <c r="A250" s="19"/>
      <c r="B250" s="58"/>
      <c r="F250" s="13"/>
    </row>
    <row r="251" spans="1:6" ht="12.75">
      <c r="A251" s="15"/>
      <c r="B251" s="58"/>
      <c r="F251" s="13"/>
    </row>
    <row r="252" spans="1:9" ht="12.75">
      <c r="A252" s="15"/>
      <c r="B252" s="58"/>
      <c r="F252" s="13"/>
      <c r="H252" s="2"/>
      <c r="I252" s="2"/>
    </row>
    <row r="253" spans="1:9" ht="12.75">
      <c r="A253" s="15"/>
      <c r="B253" s="58"/>
      <c r="F253" s="13"/>
      <c r="H253" s="2"/>
      <c r="I253" s="2"/>
    </row>
    <row r="254" spans="1:6" ht="12.75">
      <c r="A254" s="19"/>
      <c r="B254" s="58"/>
      <c r="F254" s="13"/>
    </row>
    <row r="255" spans="1:6" ht="12.75">
      <c r="A255" s="15"/>
      <c r="B255" s="58"/>
      <c r="F255" s="21"/>
    </row>
    <row r="256" spans="1:9" ht="12.75">
      <c r="A256" s="15"/>
      <c r="B256" s="58"/>
      <c r="F256" s="21"/>
      <c r="H256" s="2"/>
      <c r="I256" s="2"/>
    </row>
    <row r="257" spans="1:9" ht="12.75">
      <c r="A257" s="15"/>
      <c r="B257" s="58"/>
      <c r="F257" s="21"/>
      <c r="H257" s="2"/>
      <c r="I257" s="2"/>
    </row>
    <row r="258" spans="1:6" ht="12.75">
      <c r="A258" s="15"/>
      <c r="B258" s="58"/>
      <c r="F258" s="21"/>
    </row>
    <row r="259" spans="1:6" ht="12.75">
      <c r="A259" s="15"/>
      <c r="B259" s="58"/>
      <c r="F259" s="21"/>
    </row>
    <row r="260" spans="1:9" ht="12.75">
      <c r="A260" s="15"/>
      <c r="B260" s="58"/>
      <c r="F260" s="21"/>
      <c r="H260" s="2"/>
      <c r="I260" s="2"/>
    </row>
    <row r="261" spans="1:6" ht="12.75">
      <c r="A261" s="15"/>
      <c r="B261" s="58"/>
      <c r="F261" s="21"/>
    </row>
    <row r="262" spans="1:6" ht="12.75">
      <c r="A262" s="15"/>
      <c r="B262" s="58"/>
      <c r="F262" s="21"/>
    </row>
    <row r="263" spans="1:9" ht="12.75">
      <c r="A263" s="15"/>
      <c r="B263" s="58"/>
      <c r="F263" s="21"/>
      <c r="H263" s="2"/>
      <c r="I263" s="2"/>
    </row>
    <row r="264" spans="1:9" ht="12.75">
      <c r="A264" s="19"/>
      <c r="B264" s="58"/>
      <c r="F264" s="21"/>
      <c r="H264" s="2"/>
      <c r="I264" s="2"/>
    </row>
    <row r="265" spans="1:6" ht="12.75">
      <c r="A265" s="15"/>
      <c r="B265" s="58"/>
      <c r="F265" s="21"/>
    </row>
    <row r="266" spans="1:9" ht="12.75">
      <c r="A266" s="15"/>
      <c r="B266" s="58"/>
      <c r="F266" s="21"/>
      <c r="H266" s="1"/>
      <c r="I266" s="1"/>
    </row>
    <row r="267" spans="1:9" ht="12.75">
      <c r="A267" s="15"/>
      <c r="B267" s="58"/>
      <c r="F267" s="21"/>
      <c r="H267" s="1"/>
      <c r="I267" s="1"/>
    </row>
    <row r="268" spans="1:9" ht="12.75">
      <c r="A268" s="15"/>
      <c r="B268" s="58"/>
      <c r="F268" s="21"/>
      <c r="H268" s="1"/>
      <c r="I268" s="1"/>
    </row>
    <row r="269" spans="1:9" ht="12.75">
      <c r="A269" s="15"/>
      <c r="B269" s="58"/>
      <c r="F269" s="21"/>
      <c r="H269" s="1"/>
      <c r="I269" s="1"/>
    </row>
    <row r="270" spans="1:9" ht="12.75">
      <c r="A270" s="19"/>
      <c r="B270" s="58"/>
      <c r="F270" s="21"/>
      <c r="H270" s="1"/>
      <c r="I270" s="1"/>
    </row>
    <row r="271" spans="1:6" ht="12.75">
      <c r="A271" s="15"/>
      <c r="B271" s="58"/>
      <c r="F271" s="21"/>
    </row>
    <row r="272" spans="1:6" ht="12.75">
      <c r="A272" s="15"/>
      <c r="B272" s="58"/>
      <c r="F272" s="21"/>
    </row>
    <row r="273" spans="1:6" ht="12.75">
      <c r="A273" s="15"/>
      <c r="B273" s="58"/>
      <c r="F273" s="21"/>
    </row>
    <row r="274" spans="1:9" ht="12.75">
      <c r="A274" s="15"/>
      <c r="B274" s="58"/>
      <c r="F274" s="21"/>
      <c r="H274" s="2"/>
      <c r="I274" s="2"/>
    </row>
    <row r="275" spans="1:6" ht="12.75">
      <c r="A275" s="15"/>
      <c r="B275" s="58"/>
      <c r="F275" s="21"/>
    </row>
    <row r="276" spans="1:9" ht="12.75">
      <c r="A276" s="15"/>
      <c r="B276" s="58"/>
      <c r="F276" s="21"/>
      <c r="H276" s="1"/>
      <c r="I276" s="1"/>
    </row>
    <row r="277" spans="1:9" ht="12.75">
      <c r="A277" s="15"/>
      <c r="B277" s="58"/>
      <c r="F277" s="21"/>
      <c r="H277" s="1"/>
      <c r="I277" s="1"/>
    </row>
    <row r="278" spans="1:9" ht="12.75">
      <c r="A278" s="15"/>
      <c r="B278" s="58"/>
      <c r="F278" s="21"/>
      <c r="H278" s="1"/>
      <c r="I278" s="1"/>
    </row>
    <row r="279" spans="1:9" ht="12.75">
      <c r="A279" s="15"/>
      <c r="B279" s="58"/>
      <c r="F279" s="21"/>
      <c r="H279" s="1"/>
      <c r="I279" s="1"/>
    </row>
    <row r="280" spans="1:6" ht="12.75">
      <c r="A280" s="15"/>
      <c r="B280" s="58"/>
      <c r="F280" s="21"/>
    </row>
    <row r="281" spans="1:6" ht="12.75">
      <c r="A281" s="15"/>
      <c r="B281" s="58"/>
      <c r="F281" s="21"/>
    </row>
    <row r="282" spans="1:6" ht="12.75">
      <c r="A282" s="15"/>
      <c r="B282" s="58"/>
      <c r="F282" s="21"/>
    </row>
    <row r="283" spans="1:6" ht="12.75">
      <c r="A283" s="15"/>
      <c r="B283" s="58"/>
      <c r="F283" s="21"/>
    </row>
    <row r="284" spans="1:6" ht="12.75">
      <c r="A284" s="15"/>
      <c r="B284" s="58"/>
      <c r="F284" s="21"/>
    </row>
    <row r="285" spans="1:9" ht="12.75">
      <c r="A285" s="19"/>
      <c r="B285" s="58"/>
      <c r="F285" s="21"/>
      <c r="H285" s="2"/>
      <c r="I285" s="2"/>
    </row>
    <row r="286" spans="1:9" ht="12.75">
      <c r="A286" s="15"/>
      <c r="B286" s="58"/>
      <c r="F286" s="21"/>
      <c r="H286" s="2"/>
      <c r="I286" s="2"/>
    </row>
    <row r="287" spans="1:9" ht="12.75">
      <c r="A287" s="15"/>
      <c r="B287" s="58"/>
      <c r="F287" s="21"/>
      <c r="H287" s="2"/>
      <c r="I287" s="2"/>
    </row>
    <row r="288" spans="1:6" ht="12.75">
      <c r="A288" s="15"/>
      <c r="B288" s="58"/>
      <c r="F288" s="21"/>
    </row>
    <row r="289" spans="1:6" ht="12.75">
      <c r="A289" s="15"/>
      <c r="B289" s="58"/>
      <c r="F289" s="21"/>
    </row>
    <row r="290" spans="1:9" ht="12.75">
      <c r="A290" s="19"/>
      <c r="B290" s="58"/>
      <c r="F290" s="21"/>
      <c r="H290" s="1"/>
      <c r="I290" s="1"/>
    </row>
    <row r="291" spans="1:9" ht="12.75">
      <c r="A291" s="15"/>
      <c r="B291" s="58"/>
      <c r="F291" s="21"/>
      <c r="H291" s="1"/>
      <c r="I291" s="1"/>
    </row>
    <row r="292" spans="1:9" ht="12.75">
      <c r="A292" s="19"/>
      <c r="B292" s="58"/>
      <c r="F292" s="21"/>
      <c r="H292" s="1"/>
      <c r="I292" s="1"/>
    </row>
    <row r="293" spans="1:6" ht="12.75">
      <c r="A293" s="19"/>
      <c r="B293" s="58"/>
      <c r="F293" s="21"/>
    </row>
    <row r="294" spans="1:9" ht="12.75">
      <c r="A294" s="15"/>
      <c r="B294" s="58"/>
      <c r="F294" s="21"/>
      <c r="H294" s="2"/>
      <c r="I294" s="2"/>
    </row>
    <row r="295" spans="1:9" ht="12.75">
      <c r="A295" s="19"/>
      <c r="B295" s="58"/>
      <c r="F295" s="21"/>
      <c r="H295" s="2"/>
      <c r="I295" s="2"/>
    </row>
    <row r="296" spans="1:9" ht="12.75">
      <c r="A296" s="15"/>
      <c r="B296" s="58"/>
      <c r="F296" s="21"/>
      <c r="H296" s="2"/>
      <c r="I296" s="2"/>
    </row>
    <row r="297" spans="1:9" ht="12.75">
      <c r="A297" s="15"/>
      <c r="B297" s="58"/>
      <c r="F297" s="21"/>
      <c r="H297" s="2"/>
      <c r="I297" s="2"/>
    </row>
    <row r="298" spans="1:9" ht="12.75">
      <c r="A298" s="19"/>
      <c r="B298" s="58"/>
      <c r="F298" s="21"/>
      <c r="H298" s="2"/>
      <c r="I298" s="2"/>
    </row>
    <row r="299" spans="1:9" ht="12.75">
      <c r="A299" s="15"/>
      <c r="B299" s="58"/>
      <c r="F299" s="21"/>
      <c r="H299" s="2"/>
      <c r="I299" s="2"/>
    </row>
    <row r="300" spans="1:9" ht="12.75">
      <c r="A300" s="19"/>
      <c r="B300" s="58"/>
      <c r="F300" s="21"/>
      <c r="H300" s="2"/>
      <c r="I300" s="2"/>
    </row>
    <row r="301" spans="1:9" ht="12.75">
      <c r="A301" s="19"/>
      <c r="B301" s="58"/>
      <c r="F301" s="21"/>
      <c r="H301" s="2"/>
      <c r="I301" s="2"/>
    </row>
    <row r="302" spans="1:9" ht="12.75">
      <c r="A302" s="15"/>
      <c r="B302" s="58"/>
      <c r="F302" s="21"/>
      <c r="H302" s="2"/>
      <c r="I302" s="2"/>
    </row>
    <row r="303" spans="1:9" ht="12.75">
      <c r="A303" s="15"/>
      <c r="B303" s="58"/>
      <c r="F303" s="21"/>
      <c r="H303" s="2"/>
      <c r="I303" s="2"/>
    </row>
    <row r="304" spans="1:9" ht="12.75">
      <c r="A304" s="15"/>
      <c r="B304" s="58"/>
      <c r="F304" s="21"/>
      <c r="H304" s="2"/>
      <c r="I304" s="2"/>
    </row>
    <row r="305" spans="1:9" ht="12.75">
      <c r="A305" s="15"/>
      <c r="B305" s="58"/>
      <c r="F305" s="21"/>
      <c r="H305" s="2"/>
      <c r="I305" s="2"/>
    </row>
    <row r="306" spans="1:9" ht="12.75">
      <c r="A306" s="15"/>
      <c r="B306" s="58"/>
      <c r="F306" s="21"/>
      <c r="H306" s="2"/>
      <c r="I306" s="2"/>
    </row>
    <row r="307" spans="1:9" ht="12.75">
      <c r="A307" s="19"/>
      <c r="B307" s="58"/>
      <c r="F307" s="21"/>
      <c r="H307" s="2"/>
      <c r="I307" s="2"/>
    </row>
    <row r="308" spans="1:9" ht="12.75">
      <c r="A308" s="15"/>
      <c r="B308" s="58"/>
      <c r="F308" s="21"/>
      <c r="H308" s="2"/>
      <c r="I308" s="2"/>
    </row>
    <row r="309" spans="1:9" ht="12.75">
      <c r="A309" s="15"/>
      <c r="B309" s="58"/>
      <c r="F309" s="21"/>
      <c r="H309" s="2"/>
      <c r="I309" s="2"/>
    </row>
    <row r="310" spans="1:9" ht="12.75">
      <c r="A310" s="19"/>
      <c r="B310" s="58"/>
      <c r="F310" s="21"/>
      <c r="H310" s="2"/>
      <c r="I310" s="2"/>
    </row>
    <row r="311" spans="1:9" ht="12.75">
      <c r="A311" s="15"/>
      <c r="B311" s="58"/>
      <c r="F311" s="21"/>
      <c r="H311" s="2"/>
      <c r="I311" s="2"/>
    </row>
    <row r="312" spans="1:9" ht="12.75">
      <c r="A312" s="15"/>
      <c r="B312" s="58"/>
      <c r="F312" s="21"/>
      <c r="H312" s="2"/>
      <c r="I312" s="2"/>
    </row>
    <row r="313" spans="1:9" ht="12.75">
      <c r="A313" s="15"/>
      <c r="B313" s="58"/>
      <c r="F313" s="21"/>
      <c r="H313" s="2"/>
      <c r="I313" s="2"/>
    </row>
    <row r="314" spans="1:9" ht="12.75">
      <c r="A314" s="19"/>
      <c r="B314" s="58"/>
      <c r="F314" s="21"/>
      <c r="H314" s="2"/>
      <c r="I314" s="2"/>
    </row>
    <row r="315" spans="1:9" ht="12.75">
      <c r="A315" s="19"/>
      <c r="B315" s="58"/>
      <c r="F315" s="21"/>
      <c r="H315" s="2"/>
      <c r="I315" s="2"/>
    </row>
    <row r="316" spans="1:9" ht="12.75">
      <c r="A316" s="15"/>
      <c r="B316" s="58"/>
      <c r="F316" s="21"/>
      <c r="H316" s="2"/>
      <c r="I316" s="2"/>
    </row>
    <row r="317" spans="1:9" ht="12.75">
      <c r="A317" s="15"/>
      <c r="B317" s="58"/>
      <c r="F317" s="21"/>
      <c r="H317" s="2"/>
      <c r="I317" s="2"/>
    </row>
    <row r="318" spans="1:9" ht="12.75">
      <c r="A318" s="15"/>
      <c r="B318" s="58"/>
      <c r="F318" s="21"/>
      <c r="H318" s="2"/>
      <c r="I318" s="2"/>
    </row>
    <row r="319" spans="1:9" ht="12.75">
      <c r="A319" s="15"/>
      <c r="B319" s="58"/>
      <c r="F319" s="21"/>
      <c r="H319" s="2"/>
      <c r="I319" s="2"/>
    </row>
    <row r="320" spans="1:9" ht="12.75">
      <c r="A320" s="15"/>
      <c r="B320" s="58"/>
      <c r="F320" s="21"/>
      <c r="H320" s="2"/>
      <c r="I320" s="2"/>
    </row>
    <row r="321" spans="1:9" ht="12.75">
      <c r="A321" s="19"/>
      <c r="B321" s="58"/>
      <c r="F321" s="21"/>
      <c r="H321" s="2"/>
      <c r="I321" s="2"/>
    </row>
    <row r="322" spans="1:9" ht="12.75">
      <c r="A322" s="15"/>
      <c r="B322" s="58"/>
      <c r="F322" s="21"/>
      <c r="H322" s="2"/>
      <c r="I322" s="2"/>
    </row>
    <row r="323" spans="1:9" ht="12.75">
      <c r="A323" s="15"/>
      <c r="B323" s="58"/>
      <c r="F323" s="21"/>
      <c r="H323" s="2"/>
      <c r="I323" s="2"/>
    </row>
    <row r="324" spans="1:9" ht="12.75">
      <c r="A324" s="19"/>
      <c r="B324" s="58"/>
      <c r="F324" s="21"/>
      <c r="H324" s="2"/>
      <c r="I324" s="2"/>
    </row>
    <row r="325" spans="1:9" ht="12.75">
      <c r="A325" s="15"/>
      <c r="B325" s="58"/>
      <c r="F325" s="21"/>
      <c r="H325" s="2"/>
      <c r="I325" s="2"/>
    </row>
    <row r="326" spans="1:9" ht="12.75">
      <c r="A326" s="15"/>
      <c r="B326" s="58"/>
      <c r="F326" s="21"/>
      <c r="H326" s="2"/>
      <c r="I326" s="2"/>
    </row>
    <row r="327" spans="1:9" ht="12.75">
      <c r="A327" s="15"/>
      <c r="B327" s="58"/>
      <c r="F327" s="21"/>
      <c r="H327" s="2"/>
      <c r="I327" s="2"/>
    </row>
    <row r="328" spans="1:9" ht="12.75">
      <c r="A328" s="19"/>
      <c r="B328" s="58"/>
      <c r="F328" s="21"/>
      <c r="H328" s="2"/>
      <c r="I328" s="2"/>
    </row>
    <row r="329" spans="1:9" ht="12.75">
      <c r="A329" s="19"/>
      <c r="B329" s="58"/>
      <c r="F329" s="21"/>
      <c r="H329" s="2"/>
      <c r="I329" s="2"/>
    </row>
    <row r="330" spans="1:9" ht="12.75">
      <c r="A330" s="19"/>
      <c r="B330" s="58"/>
      <c r="F330" s="21"/>
      <c r="H330" s="2"/>
      <c r="I330" s="2"/>
    </row>
    <row r="331" spans="1:9" ht="12.75">
      <c r="A331" s="15"/>
      <c r="B331" s="58"/>
      <c r="F331" s="21"/>
      <c r="H331" s="2"/>
      <c r="I331" s="2"/>
    </row>
    <row r="332" spans="1:9" ht="12.75">
      <c r="A332" s="15"/>
      <c r="B332" s="58"/>
      <c r="F332" s="21"/>
      <c r="H332" s="2"/>
      <c r="I332" s="2"/>
    </row>
    <row r="333" spans="1:9" ht="12.75">
      <c r="A333" s="15"/>
      <c r="B333" s="58"/>
      <c r="F333" s="21"/>
      <c r="H333" s="2"/>
      <c r="I333" s="2"/>
    </row>
    <row r="334" spans="1:9" ht="12.75">
      <c r="A334" s="15"/>
      <c r="F334" s="21"/>
      <c r="H334" s="2"/>
      <c r="I334" s="2"/>
    </row>
    <row r="335" spans="1:6" ht="12.75">
      <c r="A335" s="19"/>
      <c r="F335" s="21"/>
    </row>
    <row r="336" ht="12.75">
      <c r="F336" s="21"/>
    </row>
    <row r="337" ht="12.75">
      <c r="F337" s="21"/>
    </row>
    <row r="338" ht="12.75">
      <c r="F338" s="21"/>
    </row>
    <row r="339" ht="12.75">
      <c r="F339" s="21"/>
    </row>
  </sheetData>
  <mergeCells count="11">
    <mergeCell ref="F2:F46"/>
    <mergeCell ref="F160:F177"/>
    <mergeCell ref="G75:G177"/>
    <mergeCell ref="F47:F54"/>
    <mergeCell ref="F74:F113"/>
    <mergeCell ref="F115:F122"/>
    <mergeCell ref="F123:F159"/>
    <mergeCell ref="F55:F68"/>
    <mergeCell ref="F71:F73"/>
    <mergeCell ref="G73:G74"/>
    <mergeCell ref="G2:G7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1"/>
  <sheetViews>
    <sheetView zoomScale="75" zoomScaleNormal="75" workbookViewId="0" topLeftCell="A22">
      <selection activeCell="F42" sqref="F42:G43"/>
    </sheetView>
  </sheetViews>
  <sheetFormatPr defaultColWidth="11.421875" defaultRowHeight="12.75"/>
  <cols>
    <col min="1" max="1" width="18.28125" style="11" bestFit="1" customWidth="1"/>
    <col min="2" max="2" width="11.7109375" style="79" customWidth="1"/>
    <col min="3" max="3" width="25.7109375" style="11" bestFit="1" customWidth="1"/>
    <col min="4" max="4" width="15.140625" style="0" bestFit="1" customWidth="1"/>
    <col min="5" max="5" width="11.7109375" style="0" bestFit="1" customWidth="1"/>
    <col min="6" max="6" width="19.140625" style="21" bestFit="1" customWidth="1"/>
    <col min="7" max="7" width="13.8515625" style="14" bestFit="1" customWidth="1"/>
    <col min="8" max="8" width="16.28125" style="4" bestFit="1" customWidth="1"/>
    <col min="9" max="9" width="15.140625" style="4" bestFit="1" customWidth="1"/>
    <col min="10" max="10" width="11.7109375" style="4" bestFit="1" customWidth="1"/>
  </cols>
  <sheetData>
    <row r="1" spans="1:10" ht="12.75">
      <c r="A1" s="5" t="s">
        <v>642</v>
      </c>
      <c r="B1" s="67" t="s">
        <v>0</v>
      </c>
      <c r="C1" s="2" t="s">
        <v>229</v>
      </c>
      <c r="D1" s="2" t="s">
        <v>75</v>
      </c>
      <c r="E1" s="2" t="s">
        <v>0</v>
      </c>
      <c r="F1" s="52" t="s">
        <v>2</v>
      </c>
      <c r="G1" s="38" t="s">
        <v>82</v>
      </c>
      <c r="H1" s="2" t="s">
        <v>1</v>
      </c>
      <c r="I1" s="2" t="s">
        <v>75</v>
      </c>
      <c r="J1" s="2" t="s">
        <v>0</v>
      </c>
    </row>
    <row r="2" spans="1:10" ht="12.75">
      <c r="A2" s="19" t="s">
        <v>652</v>
      </c>
      <c r="B2" s="58">
        <v>0</v>
      </c>
      <c r="C2" s="6" t="s">
        <v>230</v>
      </c>
      <c r="D2" s="8">
        <v>0</v>
      </c>
      <c r="E2" s="8">
        <v>0</v>
      </c>
      <c r="F2" s="93" t="s">
        <v>281</v>
      </c>
      <c r="G2" s="104" t="s">
        <v>467</v>
      </c>
      <c r="H2" s="2"/>
      <c r="I2" s="2"/>
      <c r="J2" s="2"/>
    </row>
    <row r="3" spans="1:10" ht="12.75">
      <c r="A3" s="19" t="s">
        <v>448</v>
      </c>
      <c r="B3" s="58">
        <v>10</v>
      </c>
      <c r="C3" s="5" t="s">
        <v>231</v>
      </c>
      <c r="D3" s="4">
        <v>12</v>
      </c>
      <c r="E3" s="10">
        <f>0+D3</f>
        <v>12</v>
      </c>
      <c r="F3" s="90"/>
      <c r="G3" s="105"/>
      <c r="H3" s="2"/>
      <c r="I3" s="2"/>
      <c r="J3" s="2"/>
    </row>
    <row r="4" spans="1:10" ht="12.75">
      <c r="A4" s="19"/>
      <c r="B4" s="58"/>
      <c r="C4" s="5" t="s">
        <v>502</v>
      </c>
      <c r="D4" s="4">
        <v>14.7</v>
      </c>
      <c r="E4" s="10">
        <f>0+D4</f>
        <v>14.7</v>
      </c>
      <c r="F4" s="90"/>
      <c r="G4" s="105"/>
      <c r="H4" s="2"/>
      <c r="I4" s="2"/>
      <c r="J4" s="2"/>
    </row>
    <row r="5" spans="1:10" ht="12.75">
      <c r="A5" s="19"/>
      <c r="B5" s="58"/>
      <c r="C5" s="5" t="s">
        <v>448</v>
      </c>
      <c r="D5" s="4">
        <v>14.8</v>
      </c>
      <c r="E5" s="10">
        <f>0+D5</f>
        <v>14.8</v>
      </c>
      <c r="F5" s="90"/>
      <c r="G5" s="105"/>
      <c r="H5" s="15" t="s">
        <v>444</v>
      </c>
      <c r="I5" s="15">
        <v>-24.2</v>
      </c>
      <c r="J5" s="15">
        <v>-24.2</v>
      </c>
    </row>
    <row r="6" spans="1:10" ht="12.75">
      <c r="A6" s="19"/>
      <c r="B6" s="58"/>
      <c r="C6" s="25" t="s">
        <v>280</v>
      </c>
      <c r="D6" s="25">
        <v>15.9</v>
      </c>
      <c r="E6" s="24">
        <f>0+D6</f>
        <v>15.9</v>
      </c>
      <c r="F6" s="90"/>
      <c r="G6" s="105"/>
      <c r="H6" s="15" t="s">
        <v>445</v>
      </c>
      <c r="I6" s="15">
        <v>-4.8</v>
      </c>
      <c r="J6" s="15">
        <v>-4.8</v>
      </c>
    </row>
    <row r="7" spans="1:10" ht="12.75">
      <c r="A7" s="19"/>
      <c r="B7" s="58"/>
      <c r="C7" s="6" t="s">
        <v>232</v>
      </c>
      <c r="D7" s="8">
        <v>16.4</v>
      </c>
      <c r="E7" s="8">
        <v>16.4</v>
      </c>
      <c r="F7" s="90"/>
      <c r="G7" s="105"/>
      <c r="H7" s="16" t="s">
        <v>232</v>
      </c>
      <c r="I7" s="16">
        <v>0</v>
      </c>
      <c r="J7" s="16">
        <v>0</v>
      </c>
    </row>
    <row r="8" spans="1:10" ht="12.75">
      <c r="A8" s="19"/>
      <c r="B8" s="58"/>
      <c r="C8" s="5" t="s">
        <v>233</v>
      </c>
      <c r="D8" s="4">
        <v>0.6</v>
      </c>
      <c r="E8" s="10">
        <f>16.4+D8</f>
        <v>17</v>
      </c>
      <c r="F8" s="90"/>
      <c r="G8" s="105"/>
      <c r="H8" s="15" t="s">
        <v>446</v>
      </c>
      <c r="I8" s="15">
        <v>0</v>
      </c>
      <c r="J8" s="15">
        <f>0+I8</f>
        <v>0</v>
      </c>
    </row>
    <row r="9" spans="1:10" ht="12.75">
      <c r="A9" s="19"/>
      <c r="B9" s="58"/>
      <c r="C9" s="5" t="s">
        <v>234</v>
      </c>
      <c r="D9" s="4">
        <v>0.6</v>
      </c>
      <c r="E9" s="10">
        <f aca="true" t="shared" si="0" ref="E9:E19">16.4+D9</f>
        <v>17</v>
      </c>
      <c r="F9" s="90"/>
      <c r="G9" s="105"/>
      <c r="H9" s="15" t="s">
        <v>447</v>
      </c>
      <c r="I9" s="15">
        <v>2.7</v>
      </c>
      <c r="J9" s="15">
        <f>0+I9</f>
        <v>2.7</v>
      </c>
    </row>
    <row r="10" spans="1:10" ht="12.75">
      <c r="A10" s="19"/>
      <c r="B10" s="58"/>
      <c r="C10" s="5" t="s">
        <v>653</v>
      </c>
      <c r="D10" s="4">
        <v>0.7</v>
      </c>
      <c r="E10" s="10">
        <f t="shared" si="0"/>
        <v>17.099999999999998</v>
      </c>
      <c r="F10" s="90"/>
      <c r="G10" s="105"/>
      <c r="H10" s="15" t="s">
        <v>448</v>
      </c>
      <c r="I10" s="15">
        <v>2.1</v>
      </c>
      <c r="J10" s="15">
        <f>0+I10</f>
        <v>2.1</v>
      </c>
    </row>
    <row r="11" spans="1:10" ht="12.75">
      <c r="A11" s="19"/>
      <c r="B11" s="58"/>
      <c r="C11" s="25" t="s">
        <v>288</v>
      </c>
      <c r="D11" s="25">
        <v>0.7</v>
      </c>
      <c r="E11" s="24">
        <f t="shared" si="0"/>
        <v>17.099999999999998</v>
      </c>
      <c r="F11" s="90"/>
      <c r="G11" s="105"/>
      <c r="H11" s="15" t="s">
        <v>449</v>
      </c>
      <c r="I11" s="15">
        <v>2.9</v>
      </c>
      <c r="J11" s="15">
        <f>0+I11</f>
        <v>2.9</v>
      </c>
    </row>
    <row r="12" spans="1:10" ht="12.75">
      <c r="A12" s="19"/>
      <c r="B12" s="58"/>
      <c r="C12" s="25" t="s">
        <v>235</v>
      </c>
      <c r="D12" s="25">
        <v>0.7</v>
      </c>
      <c r="E12" s="24">
        <f t="shared" si="0"/>
        <v>17.099999999999998</v>
      </c>
      <c r="F12" s="90"/>
      <c r="G12" s="105"/>
      <c r="H12" s="15"/>
      <c r="I12" s="15"/>
      <c r="J12" s="15"/>
    </row>
    <row r="13" spans="1:10" ht="12.75">
      <c r="A13" s="19"/>
      <c r="B13" s="58"/>
      <c r="C13" s="5" t="s">
        <v>503</v>
      </c>
      <c r="D13" s="5">
        <v>1.1</v>
      </c>
      <c r="E13" s="10">
        <f t="shared" si="0"/>
        <v>17.5</v>
      </c>
      <c r="F13" s="90"/>
      <c r="G13" s="105"/>
      <c r="H13" s="15"/>
      <c r="I13" s="15"/>
      <c r="J13" s="15"/>
    </row>
    <row r="14" spans="1:10" ht="12.75">
      <c r="A14" s="19"/>
      <c r="B14" s="58"/>
      <c r="C14" s="25" t="s">
        <v>237</v>
      </c>
      <c r="D14" s="25">
        <v>1.3</v>
      </c>
      <c r="E14" s="24">
        <f t="shared" si="0"/>
        <v>17.7</v>
      </c>
      <c r="F14" s="90"/>
      <c r="G14" s="105"/>
      <c r="H14" s="15"/>
      <c r="I14" s="15"/>
      <c r="J14" s="15"/>
    </row>
    <row r="15" spans="1:10" ht="12.75">
      <c r="A15" s="19"/>
      <c r="B15" s="58"/>
      <c r="C15" s="5" t="s">
        <v>238</v>
      </c>
      <c r="D15" s="4">
        <v>3.6</v>
      </c>
      <c r="E15" s="10">
        <f t="shared" si="0"/>
        <v>20</v>
      </c>
      <c r="F15" s="90"/>
      <c r="G15" s="105"/>
      <c r="H15" s="53" t="s">
        <v>246</v>
      </c>
      <c r="I15" s="53">
        <v>19.7</v>
      </c>
      <c r="J15" s="53">
        <v>19.7</v>
      </c>
    </row>
    <row r="16" spans="1:10" ht="12.75">
      <c r="A16" s="19"/>
      <c r="B16" s="58"/>
      <c r="C16" s="5" t="s">
        <v>239</v>
      </c>
      <c r="D16" s="4">
        <v>4.4</v>
      </c>
      <c r="E16" s="10">
        <f t="shared" si="0"/>
        <v>20.799999999999997</v>
      </c>
      <c r="F16" s="90"/>
      <c r="G16" s="105"/>
      <c r="H16" s="17"/>
      <c r="I16" s="17"/>
      <c r="J16" s="17"/>
    </row>
    <row r="17" spans="1:10" ht="12.75">
      <c r="A17" s="19"/>
      <c r="B17" s="58"/>
      <c r="C17" s="5" t="s">
        <v>240</v>
      </c>
      <c r="D17" s="4">
        <v>4.5</v>
      </c>
      <c r="E17" s="10">
        <f t="shared" si="0"/>
        <v>20.9</v>
      </c>
      <c r="F17" s="90"/>
      <c r="G17" s="105"/>
      <c r="H17" s="17"/>
      <c r="I17" s="17"/>
      <c r="J17" s="17"/>
    </row>
    <row r="18" spans="1:10" ht="12.75">
      <c r="A18" s="19"/>
      <c r="B18" s="58"/>
      <c r="C18" s="5" t="s">
        <v>241</v>
      </c>
      <c r="D18" s="4">
        <v>5.4</v>
      </c>
      <c r="E18" s="10">
        <f t="shared" si="0"/>
        <v>21.799999999999997</v>
      </c>
      <c r="F18" s="90"/>
      <c r="G18" s="105"/>
      <c r="H18" s="17"/>
      <c r="I18" s="17"/>
      <c r="J18" s="17"/>
    </row>
    <row r="19" spans="1:10" ht="12.75">
      <c r="A19" s="19"/>
      <c r="B19" s="58"/>
      <c r="C19" s="25" t="s">
        <v>242</v>
      </c>
      <c r="D19" s="25">
        <v>5.7</v>
      </c>
      <c r="E19" s="24">
        <f t="shared" si="0"/>
        <v>22.099999999999998</v>
      </c>
      <c r="F19" s="90"/>
      <c r="G19" s="105"/>
      <c r="H19" s="17"/>
      <c r="I19" s="17"/>
      <c r="J19" s="17"/>
    </row>
    <row r="20" spans="1:10" ht="12.75">
      <c r="A20" s="19"/>
      <c r="B20" s="58"/>
      <c r="C20" s="81" t="s">
        <v>469</v>
      </c>
      <c r="D20" s="81">
        <v>6.6</v>
      </c>
      <c r="E20" s="81">
        <f>16.4+D20</f>
        <v>23</v>
      </c>
      <c r="F20" s="12" t="s">
        <v>282</v>
      </c>
      <c r="G20" s="105"/>
      <c r="H20" s="25" t="s">
        <v>450</v>
      </c>
      <c r="I20" s="25">
        <v>3.9</v>
      </c>
      <c r="J20" s="25">
        <f>19.7+I20</f>
        <v>23.599999999999998</v>
      </c>
    </row>
    <row r="21" spans="1:10" ht="12.75">
      <c r="A21" s="19" t="s">
        <v>614</v>
      </c>
      <c r="B21" s="58">
        <v>25</v>
      </c>
      <c r="C21" s="6" t="s">
        <v>236</v>
      </c>
      <c r="D21" s="8">
        <v>8.2</v>
      </c>
      <c r="E21" s="8">
        <f>D21+16.4</f>
        <v>24.599999999999998</v>
      </c>
      <c r="F21" s="22" t="s">
        <v>283</v>
      </c>
      <c r="G21" s="105"/>
      <c r="H21" s="25" t="s">
        <v>451</v>
      </c>
      <c r="I21" s="25">
        <v>4.7</v>
      </c>
      <c r="J21" s="25">
        <f>19.7+I21</f>
        <v>24.4</v>
      </c>
    </row>
    <row r="22" spans="1:10" ht="12.75">
      <c r="A22" s="19"/>
      <c r="B22" s="58"/>
      <c r="C22" s="54" t="s">
        <v>410</v>
      </c>
      <c r="D22" s="42">
        <v>3.1</v>
      </c>
      <c r="E22" s="42">
        <v>27.7</v>
      </c>
      <c r="F22" s="95" t="s">
        <v>284</v>
      </c>
      <c r="G22" s="105"/>
      <c r="H22" s="25" t="s">
        <v>452</v>
      </c>
      <c r="I22" s="25">
        <v>7.6</v>
      </c>
      <c r="J22" s="25">
        <f>19.7+I22</f>
        <v>27.299999999999997</v>
      </c>
    </row>
    <row r="23" spans="1:10" ht="12.75">
      <c r="A23" s="19"/>
      <c r="B23" s="58"/>
      <c r="C23" s="42" t="s">
        <v>411</v>
      </c>
      <c r="D23" s="42">
        <v>3.5</v>
      </c>
      <c r="E23" s="42">
        <f>D23+24.6</f>
        <v>28.1</v>
      </c>
      <c r="F23" s="90"/>
      <c r="G23" s="105"/>
      <c r="H23" s="15" t="s">
        <v>453</v>
      </c>
      <c r="I23" s="15">
        <v>7.6</v>
      </c>
      <c r="J23" s="15">
        <f>19.7+I23</f>
        <v>27.299999999999997</v>
      </c>
    </row>
    <row r="24" spans="1:10" ht="12.75">
      <c r="A24" s="19"/>
      <c r="B24" s="58"/>
      <c r="C24" s="5" t="s">
        <v>243</v>
      </c>
      <c r="D24" s="4">
        <v>8.8</v>
      </c>
      <c r="E24" s="10">
        <f>D24+24.6</f>
        <v>33.400000000000006</v>
      </c>
      <c r="F24" s="90"/>
      <c r="G24" s="105"/>
      <c r="H24" s="15" t="s">
        <v>533</v>
      </c>
      <c r="I24" s="15">
        <v>11.2</v>
      </c>
      <c r="J24" s="15">
        <f>19.7+I24</f>
        <v>30.9</v>
      </c>
    </row>
    <row r="25" spans="1:10" ht="12.75">
      <c r="A25" s="19"/>
      <c r="B25" s="58"/>
      <c r="C25" s="5" t="s">
        <v>244</v>
      </c>
      <c r="D25" s="4">
        <v>8.8</v>
      </c>
      <c r="E25" s="10">
        <f>D25+24.6</f>
        <v>33.400000000000006</v>
      </c>
      <c r="F25" s="90"/>
      <c r="G25" s="105"/>
      <c r="H25" s="15"/>
      <c r="I25" s="15"/>
      <c r="J25" s="15"/>
    </row>
    <row r="26" spans="1:10" ht="12.75">
      <c r="A26" s="19"/>
      <c r="B26" s="58"/>
      <c r="C26" s="10" t="s">
        <v>412</v>
      </c>
      <c r="D26" s="10">
        <v>11.4</v>
      </c>
      <c r="E26" s="10">
        <f>D26+24.6</f>
        <v>36</v>
      </c>
      <c r="F26" s="90"/>
      <c r="G26" s="105"/>
      <c r="H26" s="15" t="s">
        <v>454</v>
      </c>
      <c r="I26" s="15">
        <v>17.2</v>
      </c>
      <c r="J26" s="15">
        <f>19.7+I26</f>
        <v>36.9</v>
      </c>
    </row>
    <row r="27" spans="1:10" ht="12.75">
      <c r="A27" s="19"/>
      <c r="B27" s="58"/>
      <c r="C27" s="6" t="s">
        <v>245</v>
      </c>
      <c r="D27" s="8">
        <v>12.1</v>
      </c>
      <c r="E27" s="8">
        <f>D27+24.6</f>
        <v>36.7</v>
      </c>
      <c r="F27" s="90"/>
      <c r="G27" s="105"/>
      <c r="H27" s="15" t="s">
        <v>251</v>
      </c>
      <c r="I27" s="15">
        <v>18.2</v>
      </c>
      <c r="J27" s="15">
        <f>19.7+I27</f>
        <v>37.9</v>
      </c>
    </row>
    <row r="28" spans="1:10" ht="12.75">
      <c r="A28" s="82" t="s">
        <v>615</v>
      </c>
      <c r="B28" s="83">
        <v>38</v>
      </c>
      <c r="C28" s="54" t="s">
        <v>246</v>
      </c>
      <c r="D28" s="42">
        <v>1.7</v>
      </c>
      <c r="E28" s="42">
        <f aca="true" t="shared" si="1" ref="E28:E35">D28+36.7</f>
        <v>38.400000000000006</v>
      </c>
      <c r="F28" s="90"/>
      <c r="G28" s="105"/>
      <c r="H28" s="15" t="s">
        <v>455</v>
      </c>
      <c r="I28" s="15">
        <v>18.9</v>
      </c>
      <c r="J28" s="15">
        <f>19.7+I28</f>
        <v>38.599999999999994</v>
      </c>
    </row>
    <row r="29" spans="1:10" ht="12.75">
      <c r="A29" s="19"/>
      <c r="B29" s="58"/>
      <c r="C29" s="5" t="s">
        <v>247</v>
      </c>
      <c r="D29" s="5">
        <v>1.8</v>
      </c>
      <c r="E29" s="10">
        <f t="shared" si="1"/>
        <v>38.5</v>
      </c>
      <c r="F29" s="90"/>
      <c r="G29" s="105"/>
      <c r="H29" s="15"/>
      <c r="I29" s="15"/>
      <c r="J29" s="15"/>
    </row>
    <row r="30" spans="1:10" ht="12.75">
      <c r="A30" s="19"/>
      <c r="B30" s="58"/>
      <c r="C30" s="5" t="s">
        <v>504</v>
      </c>
      <c r="D30" s="5">
        <v>2.7</v>
      </c>
      <c r="E30" s="10">
        <f t="shared" si="1"/>
        <v>39.400000000000006</v>
      </c>
      <c r="F30" s="90"/>
      <c r="G30" s="105"/>
      <c r="H30" s="4" t="s">
        <v>534</v>
      </c>
      <c r="I30" s="4">
        <v>20.1</v>
      </c>
      <c r="J30" s="15">
        <f>19.7+I30</f>
        <v>39.8</v>
      </c>
    </row>
    <row r="31" spans="1:10" ht="12.75">
      <c r="A31" s="19" t="s">
        <v>503</v>
      </c>
      <c r="B31" s="58">
        <v>41</v>
      </c>
      <c r="C31" s="5" t="s">
        <v>505</v>
      </c>
      <c r="D31" s="5">
        <v>4</v>
      </c>
      <c r="E31" s="10">
        <f t="shared" si="1"/>
        <v>40.7</v>
      </c>
      <c r="F31" s="90"/>
      <c r="G31" s="105"/>
      <c r="H31" s="15" t="s">
        <v>456</v>
      </c>
      <c r="I31" s="15">
        <v>21</v>
      </c>
      <c r="J31" s="15">
        <f aca="true" t="shared" si="2" ref="J31:J37">19.7+I31</f>
        <v>40.7</v>
      </c>
    </row>
    <row r="32" spans="1:10" ht="12.75">
      <c r="A32" s="84" t="s">
        <v>410</v>
      </c>
      <c r="B32" s="61">
        <v>46</v>
      </c>
      <c r="C32" s="5" t="s">
        <v>248</v>
      </c>
      <c r="D32" s="4">
        <v>6.3</v>
      </c>
      <c r="E32" s="10">
        <f t="shared" si="1"/>
        <v>43</v>
      </c>
      <c r="F32" s="90"/>
      <c r="G32" s="105"/>
      <c r="H32" s="15" t="s">
        <v>457</v>
      </c>
      <c r="I32" s="15">
        <v>23.7</v>
      </c>
      <c r="J32" s="15">
        <f t="shared" si="2"/>
        <v>43.4</v>
      </c>
    </row>
    <row r="33" spans="1:10" ht="12.75">
      <c r="A33" s="19" t="s">
        <v>616</v>
      </c>
      <c r="B33" s="58">
        <v>46</v>
      </c>
      <c r="C33" s="10" t="s">
        <v>413</v>
      </c>
      <c r="D33" s="10">
        <v>8.8</v>
      </c>
      <c r="E33" s="10">
        <f t="shared" si="1"/>
        <v>45.5</v>
      </c>
      <c r="F33" s="90"/>
      <c r="G33" s="105"/>
      <c r="H33" s="15" t="s">
        <v>458</v>
      </c>
      <c r="I33" s="15">
        <v>25.1</v>
      </c>
      <c r="J33" s="15">
        <f t="shared" si="2"/>
        <v>44.8</v>
      </c>
    </row>
    <row r="34" spans="1:10" ht="12.75">
      <c r="A34" s="84" t="s">
        <v>411</v>
      </c>
      <c r="B34" s="61">
        <v>47</v>
      </c>
      <c r="C34" s="10" t="s">
        <v>414</v>
      </c>
      <c r="D34" s="10">
        <v>8.8</v>
      </c>
      <c r="E34" s="10">
        <f t="shared" si="1"/>
        <v>45.5</v>
      </c>
      <c r="F34" s="90"/>
      <c r="G34" s="105"/>
      <c r="H34" s="15" t="s">
        <v>459</v>
      </c>
      <c r="I34" s="15">
        <v>25.6</v>
      </c>
      <c r="J34" s="15">
        <f t="shared" si="2"/>
        <v>45.3</v>
      </c>
    </row>
    <row r="35" spans="1:10" ht="12.75">
      <c r="A35" s="19" t="s">
        <v>617</v>
      </c>
      <c r="B35" s="58">
        <v>48</v>
      </c>
      <c r="C35" s="6" t="s">
        <v>249</v>
      </c>
      <c r="D35" s="8">
        <v>12.8</v>
      </c>
      <c r="E35" s="8">
        <f t="shared" si="1"/>
        <v>49.5</v>
      </c>
      <c r="F35" s="90"/>
      <c r="G35" s="105"/>
      <c r="H35" s="15" t="s">
        <v>460</v>
      </c>
      <c r="I35" s="15">
        <v>26.1</v>
      </c>
      <c r="J35" s="15">
        <f t="shared" si="2"/>
        <v>45.8</v>
      </c>
    </row>
    <row r="36" spans="1:10" ht="12.75">
      <c r="A36" s="19" t="s">
        <v>453</v>
      </c>
      <c r="B36" s="58">
        <v>51</v>
      </c>
      <c r="C36" s="10" t="s">
        <v>409</v>
      </c>
      <c r="D36" s="10">
        <v>0</v>
      </c>
      <c r="E36" s="10">
        <f>D36+49.5</f>
        <v>49.5</v>
      </c>
      <c r="F36" s="90"/>
      <c r="G36" s="105"/>
      <c r="H36" s="54" t="s">
        <v>461</v>
      </c>
      <c r="I36" s="54">
        <v>27.1</v>
      </c>
      <c r="J36" s="54">
        <f t="shared" si="2"/>
        <v>46.8</v>
      </c>
    </row>
    <row r="37" spans="1:10" ht="12.75">
      <c r="A37" s="80" t="s">
        <v>451</v>
      </c>
      <c r="B37" s="59">
        <v>52</v>
      </c>
      <c r="C37" s="5" t="s">
        <v>250</v>
      </c>
      <c r="D37" s="4">
        <v>6.4</v>
      </c>
      <c r="E37" s="10">
        <f>D37+49.5</f>
        <v>55.9</v>
      </c>
      <c r="F37" s="90"/>
      <c r="G37" s="105"/>
      <c r="H37" s="15" t="s">
        <v>462</v>
      </c>
      <c r="I37" s="15">
        <v>27.8</v>
      </c>
      <c r="J37" s="15">
        <f t="shared" si="2"/>
        <v>47.5</v>
      </c>
    </row>
    <row r="38" spans="1:10" ht="12.75">
      <c r="A38" s="19" t="s">
        <v>412</v>
      </c>
      <c r="B38" s="58">
        <v>54</v>
      </c>
      <c r="C38" s="6" t="s">
        <v>251</v>
      </c>
      <c r="D38" s="8">
        <v>8.5</v>
      </c>
      <c r="E38" s="8">
        <f>D38+49.5</f>
        <v>58</v>
      </c>
      <c r="F38" s="90"/>
      <c r="G38" s="105"/>
      <c r="H38" s="16" t="s">
        <v>463</v>
      </c>
      <c r="I38" s="16">
        <v>37.1</v>
      </c>
      <c r="J38" s="16">
        <v>56.8</v>
      </c>
    </row>
    <row r="39" spans="1:10" ht="12.75">
      <c r="A39" s="19" t="s">
        <v>413</v>
      </c>
      <c r="B39" s="58">
        <v>57</v>
      </c>
      <c r="C39" s="42" t="s">
        <v>415</v>
      </c>
      <c r="D39" s="42">
        <v>0.7</v>
      </c>
      <c r="E39" s="42">
        <f>D39+58</f>
        <v>58.7</v>
      </c>
      <c r="F39" s="90"/>
      <c r="G39" s="105"/>
      <c r="H39" s="16"/>
      <c r="I39" s="16"/>
      <c r="J39" s="16"/>
    </row>
    <row r="40" spans="1:10" ht="12.75">
      <c r="A40" s="84" t="s">
        <v>246</v>
      </c>
      <c r="B40" s="61">
        <v>60</v>
      </c>
      <c r="C40" s="10" t="s">
        <v>416</v>
      </c>
      <c r="D40" s="10">
        <v>1.1</v>
      </c>
      <c r="E40" s="10">
        <f>D40+58</f>
        <v>59.1</v>
      </c>
      <c r="F40" s="90"/>
      <c r="G40" s="105"/>
      <c r="H40" s="16"/>
      <c r="I40" s="16"/>
      <c r="J40" s="16"/>
    </row>
    <row r="41" spans="1:10" ht="12.75">
      <c r="A41" s="19"/>
      <c r="B41" s="58"/>
      <c r="C41" s="5" t="s">
        <v>252</v>
      </c>
      <c r="D41" s="4">
        <v>4</v>
      </c>
      <c r="E41" s="10">
        <f>D41+58</f>
        <v>62</v>
      </c>
      <c r="F41" s="90"/>
      <c r="G41" s="105"/>
      <c r="H41" s="16"/>
      <c r="I41" s="16"/>
      <c r="J41" s="16"/>
    </row>
    <row r="42" spans="1:10" ht="12.75">
      <c r="A42" s="19" t="s">
        <v>618</v>
      </c>
      <c r="B42" s="58">
        <v>67</v>
      </c>
      <c r="C42" s="6" t="s">
        <v>253</v>
      </c>
      <c r="D42" s="8">
        <v>9.3</v>
      </c>
      <c r="E42" s="8">
        <f>D42+58</f>
        <v>67.3</v>
      </c>
      <c r="F42" s="107" t="s">
        <v>84</v>
      </c>
      <c r="G42" s="90"/>
      <c r="H42" s="55" t="s">
        <v>419</v>
      </c>
      <c r="I42" s="55">
        <v>10.1</v>
      </c>
      <c r="J42" s="55">
        <v>66.9</v>
      </c>
    </row>
    <row r="43" spans="1:10" ht="12.75">
      <c r="A43" s="84" t="s">
        <v>415</v>
      </c>
      <c r="B43" s="61">
        <v>69</v>
      </c>
      <c r="C43" s="10" t="s">
        <v>417</v>
      </c>
      <c r="D43" s="9">
        <v>1.9</v>
      </c>
      <c r="E43" s="10">
        <f aca="true" t="shared" si="3" ref="E43:E49">D43+67.3</f>
        <v>69.2</v>
      </c>
      <c r="F43" s="90"/>
      <c r="G43" s="90"/>
      <c r="H43" s="18"/>
      <c r="I43" s="18"/>
      <c r="J43" s="18"/>
    </row>
    <row r="44" spans="1:10" ht="12.75">
      <c r="A44" s="19"/>
      <c r="B44" s="58"/>
      <c r="C44" s="44" t="s">
        <v>418</v>
      </c>
      <c r="D44" s="44">
        <v>2.4</v>
      </c>
      <c r="E44" s="44">
        <f t="shared" si="3"/>
        <v>69.7</v>
      </c>
      <c r="F44" s="20" t="s">
        <v>285</v>
      </c>
      <c r="G44" s="108" t="s">
        <v>468</v>
      </c>
      <c r="H44" s="18"/>
      <c r="I44" s="18"/>
      <c r="J44" s="18"/>
    </row>
    <row r="45" spans="1:10" ht="12.75">
      <c r="A45" s="19" t="s">
        <v>619</v>
      </c>
      <c r="B45" s="58">
        <v>71</v>
      </c>
      <c r="C45" s="10" t="s">
        <v>506</v>
      </c>
      <c r="D45" s="10">
        <v>3.8</v>
      </c>
      <c r="E45" s="10">
        <f t="shared" si="3"/>
        <v>71.1</v>
      </c>
      <c r="F45" s="106" t="s">
        <v>286</v>
      </c>
      <c r="G45" s="90"/>
      <c r="H45" s="18"/>
      <c r="I45" s="18"/>
      <c r="J45" s="18"/>
    </row>
    <row r="46" spans="1:10" ht="12.75">
      <c r="A46" s="19" t="s">
        <v>620</v>
      </c>
      <c r="B46" s="58">
        <v>74</v>
      </c>
      <c r="C46" s="10" t="s">
        <v>507</v>
      </c>
      <c r="D46" s="10">
        <v>5.4</v>
      </c>
      <c r="E46" s="10">
        <f t="shared" si="3"/>
        <v>72.7</v>
      </c>
      <c r="F46" s="90"/>
      <c r="G46" s="90"/>
      <c r="H46" s="18"/>
      <c r="I46" s="18"/>
      <c r="J46" s="18"/>
    </row>
    <row r="47" spans="1:10" ht="12.75">
      <c r="A47" s="19" t="s">
        <v>621</v>
      </c>
      <c r="B47" s="58">
        <v>74</v>
      </c>
      <c r="C47" s="10" t="s">
        <v>508</v>
      </c>
      <c r="D47" s="10">
        <v>5.9</v>
      </c>
      <c r="E47" s="10">
        <f t="shared" si="3"/>
        <v>73.2</v>
      </c>
      <c r="F47" s="98" t="s">
        <v>287</v>
      </c>
      <c r="G47" s="90"/>
      <c r="H47" s="18"/>
      <c r="I47" s="18"/>
      <c r="J47" s="18"/>
    </row>
    <row r="48" spans="1:10" ht="12.75">
      <c r="A48" s="19" t="s">
        <v>458</v>
      </c>
      <c r="B48" s="58">
        <v>74</v>
      </c>
      <c r="C48" s="30" t="s">
        <v>419</v>
      </c>
      <c r="D48" s="30">
        <v>7.4</v>
      </c>
      <c r="E48" s="30">
        <f t="shared" si="3"/>
        <v>74.7</v>
      </c>
      <c r="F48" s="90"/>
      <c r="G48" s="90"/>
      <c r="H48" s="18"/>
      <c r="I48" s="18"/>
      <c r="J48" s="18"/>
    </row>
    <row r="49" spans="1:10" ht="12.75">
      <c r="A49" s="19" t="s">
        <v>457</v>
      </c>
      <c r="B49" s="58">
        <v>74</v>
      </c>
      <c r="C49" s="6" t="s">
        <v>254</v>
      </c>
      <c r="D49" s="8">
        <v>16.5</v>
      </c>
      <c r="E49" s="8">
        <f t="shared" si="3"/>
        <v>83.8</v>
      </c>
      <c r="F49" s="90"/>
      <c r="G49" s="90"/>
      <c r="H49" s="16" t="s">
        <v>464</v>
      </c>
      <c r="I49" s="16">
        <v>15.2</v>
      </c>
      <c r="J49" s="16">
        <v>82.1</v>
      </c>
    </row>
    <row r="50" spans="1:10" ht="12.75">
      <c r="A50" s="85" t="s">
        <v>622</v>
      </c>
      <c r="B50" s="62">
        <v>74</v>
      </c>
      <c r="C50" s="10" t="s">
        <v>420</v>
      </c>
      <c r="D50" s="9">
        <v>2.1</v>
      </c>
      <c r="E50" s="10">
        <f>D50+83.8</f>
        <v>85.89999999999999</v>
      </c>
      <c r="F50" s="90"/>
      <c r="G50" s="90"/>
      <c r="H50" s="16"/>
      <c r="I50" s="16"/>
      <c r="J50" s="16"/>
    </row>
    <row r="51" spans="1:10" ht="12.75">
      <c r="A51" s="19" t="s">
        <v>623</v>
      </c>
      <c r="B51" s="58">
        <v>76</v>
      </c>
      <c r="C51" s="10" t="s">
        <v>421</v>
      </c>
      <c r="D51" s="9">
        <v>4.1</v>
      </c>
      <c r="E51" s="10">
        <f>D51+83.8</f>
        <v>87.89999999999999</v>
      </c>
      <c r="F51" s="90"/>
      <c r="G51" s="90"/>
      <c r="H51" s="16"/>
      <c r="I51" s="16"/>
      <c r="J51" s="16"/>
    </row>
    <row r="52" spans="1:10" ht="12.75">
      <c r="A52" s="19" t="s">
        <v>624</v>
      </c>
      <c r="B52" s="58">
        <v>76</v>
      </c>
      <c r="C52" s="10" t="s">
        <v>422</v>
      </c>
      <c r="D52" s="9">
        <v>5.3</v>
      </c>
      <c r="E52" s="10">
        <f>D52+83.8</f>
        <v>89.1</v>
      </c>
      <c r="F52" s="90"/>
      <c r="G52" s="90"/>
      <c r="H52" s="16"/>
      <c r="I52" s="16"/>
      <c r="J52" s="16"/>
    </row>
    <row r="53" spans="1:10" ht="12.75">
      <c r="A53" s="19" t="s">
        <v>625</v>
      </c>
      <c r="B53" s="58">
        <v>76</v>
      </c>
      <c r="C53" s="5" t="s">
        <v>255</v>
      </c>
      <c r="D53" s="4">
        <v>5.4</v>
      </c>
      <c r="E53" s="10">
        <f>D53+83.8</f>
        <v>89.2</v>
      </c>
      <c r="F53" s="90"/>
      <c r="G53" s="90"/>
      <c r="H53" s="16"/>
      <c r="I53" s="16"/>
      <c r="J53" s="16"/>
    </row>
    <row r="54" spans="1:10" ht="12.75">
      <c r="A54" s="19" t="s">
        <v>626</v>
      </c>
      <c r="B54" s="58">
        <v>77</v>
      </c>
      <c r="C54" s="6" t="s">
        <v>256</v>
      </c>
      <c r="D54" s="8">
        <v>7.3</v>
      </c>
      <c r="E54" s="8">
        <f>D54+83.8</f>
        <v>91.1</v>
      </c>
      <c r="F54" s="90"/>
      <c r="G54" s="90"/>
      <c r="H54" s="16"/>
      <c r="I54" s="16"/>
      <c r="J54" s="16"/>
    </row>
    <row r="55" spans="1:10" ht="12.75">
      <c r="A55" s="19" t="s">
        <v>462</v>
      </c>
      <c r="B55" s="58">
        <v>77</v>
      </c>
      <c r="C55" s="10" t="s">
        <v>423</v>
      </c>
      <c r="D55" s="9">
        <v>5.7</v>
      </c>
      <c r="E55" s="10">
        <f>D55+91.1</f>
        <v>96.8</v>
      </c>
      <c r="F55" s="90"/>
      <c r="G55" s="90"/>
      <c r="H55" s="16"/>
      <c r="I55" s="16"/>
      <c r="J55" s="16"/>
    </row>
    <row r="56" spans="1:10" ht="12.75">
      <c r="A56" s="19" t="s">
        <v>627</v>
      </c>
      <c r="B56" s="58">
        <v>78</v>
      </c>
      <c r="C56" s="10" t="s">
        <v>424</v>
      </c>
      <c r="D56" s="9">
        <v>9.1</v>
      </c>
      <c r="E56" s="10">
        <f>D56+91.1</f>
        <v>100.19999999999999</v>
      </c>
      <c r="F56" s="90"/>
      <c r="G56" s="90"/>
      <c r="H56" s="16"/>
      <c r="I56" s="16"/>
      <c r="J56" s="16"/>
    </row>
    <row r="57" spans="1:10" ht="12.75">
      <c r="A57" s="85" t="s">
        <v>418</v>
      </c>
      <c r="B57" s="62">
        <v>78</v>
      </c>
      <c r="C57" s="6" t="s">
        <v>654</v>
      </c>
      <c r="D57" s="8">
        <v>12.1</v>
      </c>
      <c r="E57" s="8">
        <f>D57+91.1</f>
        <v>103.19999999999999</v>
      </c>
      <c r="F57" s="90"/>
      <c r="G57" s="90"/>
      <c r="H57" s="16"/>
      <c r="I57" s="16"/>
      <c r="J57" s="16"/>
    </row>
    <row r="58" spans="1:10" ht="12.75">
      <c r="A58" s="85" t="s">
        <v>628</v>
      </c>
      <c r="B58" s="62">
        <v>82</v>
      </c>
      <c r="C58" s="5" t="s">
        <v>257</v>
      </c>
      <c r="D58" s="4">
        <v>0</v>
      </c>
      <c r="E58" s="10">
        <f>103.2+D58</f>
        <v>103.2</v>
      </c>
      <c r="F58" s="90"/>
      <c r="G58" s="90"/>
      <c r="H58" s="16"/>
      <c r="I58" s="16"/>
      <c r="J58" s="16"/>
    </row>
    <row r="59" spans="1:10" ht="12.75">
      <c r="A59" s="87" t="s">
        <v>419</v>
      </c>
      <c r="B59" s="65">
        <v>83</v>
      </c>
      <c r="C59" s="5" t="s">
        <v>258</v>
      </c>
      <c r="D59" s="4">
        <v>1.9</v>
      </c>
      <c r="E59" s="10">
        <f aca="true" t="shared" si="4" ref="E59:E66">103.2+D59</f>
        <v>105.10000000000001</v>
      </c>
      <c r="F59" s="90"/>
      <c r="G59" s="90"/>
      <c r="H59" s="16"/>
      <c r="I59" s="16"/>
      <c r="J59" s="16"/>
    </row>
    <row r="60" spans="1:10" ht="12.75">
      <c r="A60" s="19" t="s">
        <v>420</v>
      </c>
      <c r="B60" s="58">
        <v>85</v>
      </c>
      <c r="C60" s="31" t="s">
        <v>425</v>
      </c>
      <c r="D60" s="31">
        <v>0.9</v>
      </c>
      <c r="E60" s="30">
        <f t="shared" si="4"/>
        <v>104.10000000000001</v>
      </c>
      <c r="F60" s="90"/>
      <c r="G60" s="90"/>
      <c r="H60" s="16"/>
      <c r="I60" s="16"/>
      <c r="J60" s="16"/>
    </row>
    <row r="61" spans="1:10" ht="12.75">
      <c r="A61" s="86" t="s">
        <v>629</v>
      </c>
      <c r="B61" s="64">
        <v>91</v>
      </c>
      <c r="C61" s="5" t="s">
        <v>259</v>
      </c>
      <c r="D61" s="4">
        <v>9</v>
      </c>
      <c r="E61" s="10">
        <f t="shared" si="4"/>
        <v>112.2</v>
      </c>
      <c r="F61" s="90"/>
      <c r="G61" s="90"/>
      <c r="H61" s="16" t="s">
        <v>465</v>
      </c>
      <c r="I61" s="16">
        <v>26.8</v>
      </c>
      <c r="J61" s="16">
        <v>108.9</v>
      </c>
    </row>
    <row r="62" spans="1:10" ht="12.75">
      <c r="A62" s="87" t="s">
        <v>425</v>
      </c>
      <c r="B62" s="65">
        <v>98</v>
      </c>
      <c r="C62" s="5" t="s">
        <v>260</v>
      </c>
      <c r="D62" s="4">
        <v>9</v>
      </c>
      <c r="E62" s="10">
        <f t="shared" si="4"/>
        <v>112.2</v>
      </c>
      <c r="F62" s="90"/>
      <c r="G62" s="90"/>
      <c r="H62" s="16"/>
      <c r="I62" s="16"/>
      <c r="J62" s="16"/>
    </row>
    <row r="63" spans="1:10" ht="12.75">
      <c r="A63" s="19" t="s">
        <v>630</v>
      </c>
      <c r="B63" s="58">
        <v>98</v>
      </c>
      <c r="C63" s="5" t="s">
        <v>261</v>
      </c>
      <c r="D63" s="4">
        <v>10.4</v>
      </c>
      <c r="E63" s="10">
        <f t="shared" si="4"/>
        <v>113.60000000000001</v>
      </c>
      <c r="F63" s="90"/>
      <c r="G63" s="90"/>
      <c r="H63" s="16"/>
      <c r="I63" s="16"/>
      <c r="J63" s="16"/>
    </row>
    <row r="64" spans="1:10" ht="12.75">
      <c r="A64" s="19" t="s">
        <v>631</v>
      </c>
      <c r="B64" s="58">
        <v>98</v>
      </c>
      <c r="C64" s="5" t="s">
        <v>262</v>
      </c>
      <c r="D64" s="4">
        <v>10.6</v>
      </c>
      <c r="E64" s="10">
        <f t="shared" si="4"/>
        <v>113.8</v>
      </c>
      <c r="F64" s="90"/>
      <c r="G64" s="90"/>
      <c r="H64" s="16"/>
      <c r="I64" s="16"/>
      <c r="J64" s="16"/>
    </row>
    <row r="65" spans="1:10" ht="12.75">
      <c r="A65" s="19" t="s">
        <v>632</v>
      </c>
      <c r="B65" s="58">
        <v>99</v>
      </c>
      <c r="C65" s="5" t="s">
        <v>263</v>
      </c>
      <c r="D65" s="4">
        <v>10.6</v>
      </c>
      <c r="E65" s="10">
        <f t="shared" si="4"/>
        <v>113.8</v>
      </c>
      <c r="F65" s="90"/>
      <c r="G65" s="90"/>
      <c r="H65" s="16"/>
      <c r="I65" s="16"/>
      <c r="J65" s="16"/>
    </row>
    <row r="66" spans="1:10" ht="12.75">
      <c r="A66" s="19" t="s">
        <v>633</v>
      </c>
      <c r="B66" s="58">
        <v>100</v>
      </c>
      <c r="C66" s="5" t="s">
        <v>264</v>
      </c>
      <c r="D66" s="4">
        <v>11</v>
      </c>
      <c r="E66" s="10">
        <f t="shared" si="4"/>
        <v>114.2</v>
      </c>
      <c r="F66" s="90"/>
      <c r="G66" s="90"/>
      <c r="H66" s="16"/>
      <c r="I66" s="16"/>
      <c r="J66" s="16"/>
    </row>
    <row r="67" spans="1:10" ht="12.75">
      <c r="A67" s="19" t="s">
        <v>634</v>
      </c>
      <c r="B67" s="58">
        <v>101</v>
      </c>
      <c r="C67" s="6" t="s">
        <v>265</v>
      </c>
      <c r="D67" s="8">
        <v>10.9</v>
      </c>
      <c r="E67" s="8">
        <f>D67+103.2</f>
        <v>114.10000000000001</v>
      </c>
      <c r="F67" s="90"/>
      <c r="G67" s="90"/>
      <c r="H67" s="16"/>
      <c r="I67" s="16"/>
      <c r="J67" s="16"/>
    </row>
    <row r="68" spans="1:10" ht="12.75">
      <c r="A68" s="19" t="s">
        <v>635</v>
      </c>
      <c r="B68" s="58">
        <v>102</v>
      </c>
      <c r="C68" s="10" t="s">
        <v>426</v>
      </c>
      <c r="D68" s="10">
        <v>0</v>
      </c>
      <c r="E68" s="10">
        <f aca="true" t="shared" si="5" ref="E68:E74">D68+114.1</f>
        <v>114.1</v>
      </c>
      <c r="F68" s="90"/>
      <c r="G68" s="90"/>
      <c r="H68" s="16"/>
      <c r="I68" s="16"/>
      <c r="J68" s="16"/>
    </row>
    <row r="69" spans="1:10" ht="12.75">
      <c r="A69" s="19" t="s">
        <v>466</v>
      </c>
      <c r="B69" s="58">
        <v>107</v>
      </c>
      <c r="C69" s="10" t="s">
        <v>427</v>
      </c>
      <c r="D69" s="10">
        <v>0</v>
      </c>
      <c r="E69" s="10">
        <f t="shared" si="5"/>
        <v>114.1</v>
      </c>
      <c r="F69" s="90"/>
      <c r="G69" s="90"/>
      <c r="H69" s="16"/>
      <c r="I69" s="16"/>
      <c r="J69" s="16"/>
    </row>
    <row r="70" spans="1:10" ht="12.75">
      <c r="A70" s="19" t="s">
        <v>636</v>
      </c>
      <c r="B70" s="58">
        <v>110</v>
      </c>
      <c r="C70" s="10" t="s">
        <v>428</v>
      </c>
      <c r="D70" s="10">
        <v>1.7</v>
      </c>
      <c r="E70" s="10">
        <f t="shared" si="5"/>
        <v>115.8</v>
      </c>
      <c r="F70" s="90"/>
      <c r="G70" s="90"/>
      <c r="H70" s="16"/>
      <c r="I70" s="16"/>
      <c r="J70" s="16"/>
    </row>
    <row r="71" spans="1:10" ht="12.75">
      <c r="A71" s="19"/>
      <c r="B71" s="58"/>
      <c r="C71" s="10" t="s">
        <v>429</v>
      </c>
      <c r="D71" s="10">
        <v>6.8</v>
      </c>
      <c r="E71" s="10">
        <f t="shared" si="5"/>
        <v>120.89999999999999</v>
      </c>
      <c r="F71" s="90"/>
      <c r="G71" s="90"/>
      <c r="H71" s="16" t="s">
        <v>466</v>
      </c>
      <c r="I71" s="16">
        <v>10.3</v>
      </c>
      <c r="J71" s="16">
        <v>119.2</v>
      </c>
    </row>
    <row r="72" spans="1:7" ht="12.75">
      <c r="A72" s="19"/>
      <c r="B72" s="58"/>
      <c r="C72" s="5" t="s">
        <v>266</v>
      </c>
      <c r="D72" s="4">
        <v>14.9</v>
      </c>
      <c r="E72" s="10">
        <f t="shared" si="5"/>
        <v>129</v>
      </c>
      <c r="F72" s="90"/>
      <c r="G72" s="90"/>
    </row>
    <row r="73" spans="1:7" ht="12.75">
      <c r="A73" s="19"/>
      <c r="B73" s="58"/>
      <c r="C73" s="5" t="s">
        <v>267</v>
      </c>
      <c r="D73" s="4">
        <v>19.6</v>
      </c>
      <c r="E73" s="10">
        <f t="shared" si="5"/>
        <v>133.7</v>
      </c>
      <c r="F73" s="90"/>
      <c r="G73" s="90"/>
    </row>
    <row r="74" spans="1:7" ht="12.75">
      <c r="A74" s="19"/>
      <c r="B74" s="58"/>
      <c r="C74" s="6" t="s">
        <v>268</v>
      </c>
      <c r="D74" s="8">
        <v>19.9</v>
      </c>
      <c r="E74" s="8">
        <f t="shared" si="5"/>
        <v>134</v>
      </c>
      <c r="F74" s="90"/>
      <c r="G74" s="90"/>
    </row>
    <row r="75" spans="1:7" ht="12.75">
      <c r="A75" s="87" t="s">
        <v>509</v>
      </c>
      <c r="B75" s="65">
        <v>134</v>
      </c>
      <c r="C75" s="5" t="s">
        <v>269</v>
      </c>
      <c r="D75" s="4">
        <v>0</v>
      </c>
      <c r="E75" s="10">
        <f>134+D75</f>
        <v>134</v>
      </c>
      <c r="F75" s="90"/>
      <c r="G75" s="90"/>
    </row>
    <row r="76" spans="1:7" ht="12.75">
      <c r="A76" s="19"/>
      <c r="B76" s="58"/>
      <c r="C76" s="31" t="s">
        <v>509</v>
      </c>
      <c r="D76" s="31">
        <v>2.2</v>
      </c>
      <c r="E76" s="30">
        <f>134+D76</f>
        <v>136.2</v>
      </c>
      <c r="F76" s="90"/>
      <c r="G76" s="90"/>
    </row>
    <row r="77" spans="1:7" ht="12.75">
      <c r="A77" s="19" t="s">
        <v>637</v>
      </c>
      <c r="B77" s="58">
        <v>138</v>
      </c>
      <c r="C77" s="5" t="s">
        <v>510</v>
      </c>
      <c r="D77" s="4">
        <v>5.9</v>
      </c>
      <c r="E77" s="10">
        <f>134+D77</f>
        <v>139.9</v>
      </c>
      <c r="F77" s="90"/>
      <c r="G77" s="90"/>
    </row>
    <row r="78" spans="1:7" ht="12.75">
      <c r="A78" s="19"/>
      <c r="B78" s="58"/>
      <c r="C78" s="6" t="s">
        <v>270</v>
      </c>
      <c r="D78" s="8">
        <v>7.3</v>
      </c>
      <c r="E78" s="8">
        <f>D78+134</f>
        <v>141.3</v>
      </c>
      <c r="F78" s="90"/>
      <c r="G78" s="90"/>
    </row>
    <row r="79" spans="1:7" ht="12.75">
      <c r="A79" s="19" t="s">
        <v>638</v>
      </c>
      <c r="B79" s="58">
        <v>153</v>
      </c>
      <c r="C79" s="5" t="s">
        <v>271</v>
      </c>
      <c r="D79" s="4">
        <v>1.7</v>
      </c>
      <c r="E79" s="10">
        <f>141.3+D79</f>
        <v>143</v>
      </c>
      <c r="F79" s="90"/>
      <c r="G79" s="90"/>
    </row>
    <row r="80" spans="1:7" ht="12.75">
      <c r="A80" s="19" t="s">
        <v>432</v>
      </c>
      <c r="B80" s="58">
        <v>153</v>
      </c>
      <c r="C80" s="31" t="s">
        <v>272</v>
      </c>
      <c r="D80" s="31">
        <v>18.2</v>
      </c>
      <c r="E80" s="30">
        <f>141.3+D80</f>
        <v>159.5</v>
      </c>
      <c r="F80" s="90"/>
      <c r="G80" s="90"/>
    </row>
    <row r="81" spans="1:7" ht="12.75">
      <c r="A81" s="19" t="s">
        <v>639</v>
      </c>
      <c r="B81" s="58">
        <v>155</v>
      </c>
      <c r="C81" s="10" t="s">
        <v>430</v>
      </c>
      <c r="D81" s="10">
        <v>18.3</v>
      </c>
      <c r="E81" s="10">
        <f>141.3+D81</f>
        <v>159.60000000000002</v>
      </c>
      <c r="F81" s="90"/>
      <c r="G81" s="90"/>
    </row>
    <row r="82" spans="1:7" ht="12.75">
      <c r="A82" s="87" t="s">
        <v>431</v>
      </c>
      <c r="B82" s="65">
        <v>155</v>
      </c>
      <c r="C82" s="5" t="s">
        <v>273</v>
      </c>
      <c r="D82" s="4">
        <v>19.1</v>
      </c>
      <c r="E82" s="10">
        <f>141.3+D82</f>
        <v>160.4</v>
      </c>
      <c r="F82" s="90"/>
      <c r="G82" s="90"/>
    </row>
    <row r="83" spans="1:7" ht="12.75">
      <c r="A83" s="19" t="s">
        <v>435</v>
      </c>
      <c r="B83" s="58">
        <v>159</v>
      </c>
      <c r="C83" s="6" t="s">
        <v>274</v>
      </c>
      <c r="D83" s="8">
        <v>20.8</v>
      </c>
      <c r="E83" s="8">
        <f>D83+141.3</f>
        <v>162.10000000000002</v>
      </c>
      <c r="F83" s="90"/>
      <c r="G83" s="90"/>
    </row>
    <row r="84" spans="1:7" ht="12.75">
      <c r="A84" s="19"/>
      <c r="B84" s="58"/>
      <c r="C84" s="30" t="s">
        <v>431</v>
      </c>
      <c r="D84" s="30">
        <v>1.5</v>
      </c>
      <c r="E84" s="30">
        <f aca="true" t="shared" si="6" ref="E84:E96">D84+162.1</f>
        <v>163.6</v>
      </c>
      <c r="F84" s="90"/>
      <c r="G84" s="90"/>
    </row>
    <row r="85" spans="1:7" ht="12.75">
      <c r="A85" s="19"/>
      <c r="B85" s="58"/>
      <c r="C85" s="5" t="s">
        <v>275</v>
      </c>
      <c r="D85" s="4">
        <v>2</v>
      </c>
      <c r="E85" s="10">
        <f t="shared" si="6"/>
        <v>164.1</v>
      </c>
      <c r="F85" s="90"/>
      <c r="G85" s="90"/>
    </row>
    <row r="86" spans="1:7" ht="12.75">
      <c r="A86" s="19" t="s">
        <v>640</v>
      </c>
      <c r="B86" s="58">
        <v>166</v>
      </c>
      <c r="C86" s="10" t="s">
        <v>432</v>
      </c>
      <c r="D86" s="10">
        <v>3.3</v>
      </c>
      <c r="E86" s="10">
        <f t="shared" si="6"/>
        <v>165.4</v>
      </c>
      <c r="F86" s="90"/>
      <c r="G86" s="90"/>
    </row>
    <row r="87" spans="1:7" ht="12.75">
      <c r="A87" s="19"/>
      <c r="B87" s="58"/>
      <c r="C87" s="10" t="s">
        <v>511</v>
      </c>
      <c r="D87" s="10">
        <v>7</v>
      </c>
      <c r="E87" s="10">
        <f t="shared" si="6"/>
        <v>169.1</v>
      </c>
      <c r="F87" s="90"/>
      <c r="G87" s="90"/>
    </row>
    <row r="88" spans="1:7" ht="12.75">
      <c r="A88" s="19"/>
      <c r="B88" s="58"/>
      <c r="C88" s="10" t="s">
        <v>433</v>
      </c>
      <c r="D88" s="10">
        <v>8</v>
      </c>
      <c r="E88" s="10">
        <f t="shared" si="6"/>
        <v>170.1</v>
      </c>
      <c r="F88" s="90"/>
      <c r="G88" s="90"/>
    </row>
    <row r="89" spans="1:7" ht="12.75">
      <c r="A89" s="19"/>
      <c r="B89" s="58"/>
      <c r="C89" s="10" t="s">
        <v>434</v>
      </c>
      <c r="D89" s="10">
        <v>8.4</v>
      </c>
      <c r="E89" s="10">
        <f t="shared" si="6"/>
        <v>170.5</v>
      </c>
      <c r="F89" s="90"/>
      <c r="G89" s="90"/>
    </row>
    <row r="90" spans="1:7" ht="12.75">
      <c r="A90" s="19"/>
      <c r="B90" s="58"/>
      <c r="C90" s="5" t="s">
        <v>276</v>
      </c>
      <c r="D90" s="4">
        <v>8.9</v>
      </c>
      <c r="E90" s="10">
        <f t="shared" si="6"/>
        <v>171</v>
      </c>
      <c r="F90" s="90"/>
      <c r="G90" s="90"/>
    </row>
    <row r="91" spans="1:7" ht="12.75">
      <c r="A91" s="19"/>
      <c r="B91" s="58"/>
      <c r="C91" s="10" t="s">
        <v>435</v>
      </c>
      <c r="D91" s="10">
        <v>10.9</v>
      </c>
      <c r="E91" s="10">
        <f t="shared" si="6"/>
        <v>173</v>
      </c>
      <c r="F91" s="90"/>
      <c r="G91" s="90"/>
    </row>
    <row r="92" spans="1:7" ht="12.75">
      <c r="A92" s="19" t="s">
        <v>641</v>
      </c>
      <c r="B92" s="58">
        <v>174</v>
      </c>
      <c r="C92" s="31" t="s">
        <v>277</v>
      </c>
      <c r="D92" s="31">
        <v>11.9</v>
      </c>
      <c r="E92" s="30">
        <f t="shared" si="6"/>
        <v>174</v>
      </c>
      <c r="F92" s="90"/>
      <c r="G92" s="90"/>
    </row>
    <row r="93" spans="1:7" ht="12.75">
      <c r="A93" s="19"/>
      <c r="B93" s="58"/>
      <c r="C93" s="10" t="s">
        <v>436</v>
      </c>
      <c r="D93" s="10">
        <v>13</v>
      </c>
      <c r="E93" s="10">
        <f t="shared" si="6"/>
        <v>175.1</v>
      </c>
      <c r="F93" s="90"/>
      <c r="G93" s="90"/>
    </row>
    <row r="94" spans="1:7" ht="12.75">
      <c r="A94" s="19"/>
      <c r="B94" s="58"/>
      <c r="C94" s="10" t="s">
        <v>437</v>
      </c>
      <c r="D94" s="10">
        <v>15.3</v>
      </c>
      <c r="E94" s="10">
        <f t="shared" si="6"/>
        <v>177.4</v>
      </c>
      <c r="F94" s="90"/>
      <c r="G94" s="90"/>
    </row>
    <row r="95" spans="1:7" ht="12.75">
      <c r="A95" s="19"/>
      <c r="B95" s="58"/>
      <c r="C95" s="31" t="s">
        <v>278</v>
      </c>
      <c r="D95" s="31">
        <v>17</v>
      </c>
      <c r="E95" s="30">
        <f t="shared" si="6"/>
        <v>179.1</v>
      </c>
      <c r="F95" s="90"/>
      <c r="G95" s="90"/>
    </row>
    <row r="96" spans="1:7" ht="12.75">
      <c r="A96" s="19"/>
      <c r="B96" s="58"/>
      <c r="C96" s="55" t="s">
        <v>279</v>
      </c>
      <c r="D96" s="56">
        <v>20.7</v>
      </c>
      <c r="E96" s="56">
        <f t="shared" si="6"/>
        <v>182.79999999999998</v>
      </c>
      <c r="F96" s="90"/>
      <c r="G96" s="90"/>
    </row>
    <row r="97" spans="1:7" ht="12.75">
      <c r="A97" s="19"/>
      <c r="B97" s="58"/>
      <c r="C97" s="2" t="s">
        <v>438</v>
      </c>
      <c r="D97" s="2">
        <v>27.5</v>
      </c>
      <c r="E97" s="2">
        <f aca="true" t="shared" si="7" ref="E97:E103">D97+182.8</f>
        <v>210.3</v>
      </c>
      <c r="F97" s="90"/>
      <c r="G97" s="90"/>
    </row>
    <row r="98" spans="1:7" ht="12.75">
      <c r="A98" s="19"/>
      <c r="B98" s="58"/>
      <c r="C98" s="2" t="s">
        <v>439</v>
      </c>
      <c r="D98" s="2">
        <v>38.5</v>
      </c>
      <c r="E98" s="2">
        <f t="shared" si="7"/>
        <v>221.3</v>
      </c>
      <c r="F98" s="90"/>
      <c r="G98" s="90"/>
    </row>
    <row r="99" spans="1:7" ht="12.75">
      <c r="A99" s="19"/>
      <c r="B99" s="58"/>
      <c r="C99" s="2" t="s">
        <v>440</v>
      </c>
      <c r="D99" s="2">
        <v>37.7</v>
      </c>
      <c r="E99" s="2">
        <f t="shared" si="7"/>
        <v>220.5</v>
      </c>
      <c r="F99" s="90"/>
      <c r="G99" s="90"/>
    </row>
    <row r="100" spans="1:7" ht="12.75">
      <c r="A100" s="19"/>
      <c r="B100" s="58"/>
      <c r="C100" s="2" t="s">
        <v>441</v>
      </c>
      <c r="D100" s="2">
        <v>45.1</v>
      </c>
      <c r="E100" s="2">
        <f t="shared" si="7"/>
        <v>227.9</v>
      </c>
      <c r="F100" s="90"/>
      <c r="G100" s="90"/>
    </row>
    <row r="101" spans="1:7" ht="12.75">
      <c r="A101" s="19"/>
      <c r="B101" s="58"/>
      <c r="C101" s="2" t="s">
        <v>429</v>
      </c>
      <c r="D101" s="2">
        <v>48.7</v>
      </c>
      <c r="E101" s="2">
        <f t="shared" si="7"/>
        <v>231.5</v>
      </c>
      <c r="F101" s="90"/>
      <c r="G101" s="90"/>
    </row>
    <row r="102" spans="1:7" ht="12.75">
      <c r="A102" s="19"/>
      <c r="B102" s="58"/>
      <c r="C102" s="2" t="s">
        <v>442</v>
      </c>
      <c r="D102" s="2">
        <v>66.3</v>
      </c>
      <c r="E102" s="2">
        <f t="shared" si="7"/>
        <v>249.10000000000002</v>
      </c>
      <c r="F102" s="90"/>
      <c r="G102" s="90"/>
    </row>
    <row r="103" spans="1:7" ht="12.75">
      <c r="A103" s="19"/>
      <c r="B103" s="58"/>
      <c r="C103" s="2" t="s">
        <v>443</v>
      </c>
      <c r="D103" s="2">
        <v>67.5</v>
      </c>
      <c r="E103" s="2">
        <f t="shared" si="7"/>
        <v>250.3</v>
      </c>
      <c r="F103" s="90"/>
      <c r="G103" s="90"/>
    </row>
    <row r="104" spans="1:7" ht="12.75">
      <c r="A104" s="19"/>
      <c r="B104" s="58"/>
      <c r="F104" s="14"/>
      <c r="G104" s="88"/>
    </row>
    <row r="105" spans="1:7" ht="12.75">
      <c r="A105" s="19"/>
      <c r="B105" s="58"/>
      <c r="F105" s="14"/>
      <c r="G105" s="88"/>
    </row>
    <row r="106" spans="1:7" ht="12.75">
      <c r="A106" s="19"/>
      <c r="B106" s="58"/>
      <c r="F106" s="14"/>
      <c r="G106" s="88"/>
    </row>
    <row r="107" spans="1:7" ht="12.75">
      <c r="A107" s="19"/>
      <c r="B107" s="58"/>
      <c r="F107" s="14"/>
      <c r="G107" s="88"/>
    </row>
    <row r="108" spans="1:7" ht="12.75">
      <c r="A108" s="19"/>
      <c r="B108" s="58"/>
      <c r="F108" s="14"/>
      <c r="G108" s="88"/>
    </row>
    <row r="109" spans="1:7" ht="12.75">
      <c r="A109" s="19"/>
      <c r="B109" s="58"/>
      <c r="F109" s="14"/>
      <c r="G109" s="88"/>
    </row>
    <row r="110" spans="1:2" ht="12.75">
      <c r="A110" s="19"/>
      <c r="B110" s="58"/>
    </row>
    <row r="111" spans="1:2" ht="12.75">
      <c r="A111" s="19"/>
      <c r="B111" s="58"/>
    </row>
    <row r="112" spans="1:2" ht="12.75">
      <c r="A112" s="19"/>
      <c r="B112" s="58"/>
    </row>
    <row r="113" spans="1:2" ht="12.75">
      <c r="A113" s="19"/>
      <c r="B113" s="58"/>
    </row>
    <row r="114" spans="1:2" ht="12.75">
      <c r="A114" s="19"/>
      <c r="B114" s="58"/>
    </row>
    <row r="115" spans="1:2" ht="12.75">
      <c r="A115" s="19"/>
      <c r="B115" s="58"/>
    </row>
    <row r="116" spans="1:2" ht="12.75">
      <c r="A116" s="19"/>
      <c r="B116" s="58"/>
    </row>
    <row r="117" spans="1:2" ht="12.75">
      <c r="A117" s="19"/>
      <c r="B117" s="58"/>
    </row>
    <row r="118" spans="1:2" ht="12.75">
      <c r="A118" s="19"/>
      <c r="B118" s="58"/>
    </row>
    <row r="119" spans="1:2" ht="12.75">
      <c r="A119" s="19"/>
      <c r="B119" s="58"/>
    </row>
    <row r="120" spans="1:2" ht="12.75">
      <c r="A120" s="19"/>
      <c r="B120" s="58"/>
    </row>
    <row r="121" spans="1:2" ht="12.75">
      <c r="A121" s="19"/>
      <c r="B121" s="58"/>
    </row>
    <row r="122" spans="1:2" ht="12.75">
      <c r="A122" s="19"/>
      <c r="B122" s="58"/>
    </row>
    <row r="123" spans="1:2" ht="12.75">
      <c r="A123" s="19"/>
      <c r="B123" s="58"/>
    </row>
    <row r="124" spans="1:2" ht="12.75">
      <c r="A124" s="19"/>
      <c r="B124" s="58"/>
    </row>
    <row r="125" spans="1:2" ht="12.75">
      <c r="A125" s="19"/>
      <c r="B125" s="58"/>
    </row>
    <row r="126" spans="1:2" ht="12.75">
      <c r="A126" s="19"/>
      <c r="B126" s="58"/>
    </row>
    <row r="127" spans="1:2" ht="12.75">
      <c r="A127" s="19"/>
      <c r="B127" s="58"/>
    </row>
    <row r="128" spans="1:2" ht="12.75">
      <c r="A128" s="19"/>
      <c r="B128" s="58"/>
    </row>
    <row r="129" spans="1:2" ht="12.75">
      <c r="A129" s="19"/>
      <c r="B129" s="58"/>
    </row>
    <row r="130" spans="1:2" ht="12.75">
      <c r="A130" s="19"/>
      <c r="B130" s="58"/>
    </row>
    <row r="131" spans="1:2" ht="12.75">
      <c r="A131" s="19"/>
      <c r="B131" s="58"/>
    </row>
    <row r="132" spans="1:2" ht="12.75">
      <c r="A132" s="19"/>
      <c r="B132" s="58"/>
    </row>
    <row r="133" spans="1:2" ht="12.75">
      <c r="A133" s="19"/>
      <c r="B133" s="58"/>
    </row>
    <row r="134" spans="1:2" ht="12.75">
      <c r="A134" s="19"/>
      <c r="B134" s="58"/>
    </row>
    <row r="135" spans="1:2" ht="12.75">
      <c r="A135" s="19"/>
      <c r="B135" s="58"/>
    </row>
    <row r="136" spans="1:2" ht="12.75">
      <c r="A136" s="19"/>
      <c r="B136" s="58"/>
    </row>
    <row r="137" spans="1:2" ht="12.75">
      <c r="A137" s="19"/>
      <c r="B137" s="58"/>
    </row>
    <row r="138" spans="1:2" ht="12.75">
      <c r="A138" s="19"/>
      <c r="B138" s="58"/>
    </row>
    <row r="139" spans="1:2" ht="12.75">
      <c r="A139" s="19"/>
      <c r="B139" s="58"/>
    </row>
    <row r="140" spans="1:2" ht="12.75">
      <c r="A140" s="19"/>
      <c r="B140" s="58"/>
    </row>
    <row r="141" spans="1:2" ht="12.75">
      <c r="A141" s="19"/>
      <c r="B141" s="58"/>
    </row>
    <row r="142" spans="1:2" ht="12.75">
      <c r="A142" s="19"/>
      <c r="B142" s="58"/>
    </row>
    <row r="143" spans="1:2" ht="12.75">
      <c r="A143" s="19"/>
      <c r="B143" s="58"/>
    </row>
    <row r="144" spans="1:2" ht="12.75">
      <c r="A144" s="19"/>
      <c r="B144" s="58"/>
    </row>
    <row r="145" spans="1:2" ht="12.75">
      <c r="A145" s="19"/>
      <c r="B145" s="58"/>
    </row>
    <row r="146" spans="1:2" ht="12.75">
      <c r="A146" s="19"/>
      <c r="B146" s="58"/>
    </row>
    <row r="147" spans="1:2" ht="12.75">
      <c r="A147" s="19"/>
      <c r="B147" s="58"/>
    </row>
    <row r="148" spans="1:2" ht="12.75">
      <c r="A148" s="19"/>
      <c r="B148" s="58"/>
    </row>
    <row r="149" spans="1:2" ht="12.75">
      <c r="A149" s="19"/>
      <c r="B149" s="58"/>
    </row>
    <row r="150" spans="1:2" ht="12.75">
      <c r="A150" s="19"/>
      <c r="B150" s="58"/>
    </row>
    <row r="151" spans="1:2" ht="12.75">
      <c r="A151" s="19"/>
      <c r="B151" s="58"/>
    </row>
    <row r="152" spans="1:2" ht="12.75">
      <c r="A152" s="19"/>
      <c r="B152" s="58"/>
    </row>
    <row r="153" spans="1:2" ht="12.75">
      <c r="A153" s="19"/>
      <c r="B153" s="58"/>
    </row>
    <row r="154" spans="1:2" ht="12.75">
      <c r="A154" s="19"/>
      <c r="B154" s="58"/>
    </row>
    <row r="155" spans="1:2" ht="12.75">
      <c r="A155" s="19"/>
      <c r="B155" s="58"/>
    </row>
    <row r="156" spans="1:2" ht="12.75">
      <c r="A156" s="19"/>
      <c r="B156" s="58"/>
    </row>
    <row r="157" spans="1:2" ht="12.75">
      <c r="A157" s="19"/>
      <c r="B157" s="58"/>
    </row>
    <row r="158" spans="1:2" ht="12.75">
      <c r="A158" s="19"/>
      <c r="B158" s="58"/>
    </row>
    <row r="159" spans="1:2" ht="12.75">
      <c r="A159" s="19"/>
      <c r="B159" s="58"/>
    </row>
    <row r="160" spans="1:2" ht="12.75">
      <c r="A160" s="19"/>
      <c r="B160" s="58"/>
    </row>
    <row r="161" spans="1:2" ht="12.75">
      <c r="A161" s="19"/>
      <c r="B161" s="58"/>
    </row>
    <row r="162" spans="1:2" ht="12.75">
      <c r="A162" s="19"/>
      <c r="B162" s="58"/>
    </row>
    <row r="163" spans="1:2" ht="12.75">
      <c r="A163" s="19"/>
      <c r="B163" s="58"/>
    </row>
    <row r="164" spans="1:2" ht="12.75">
      <c r="A164" s="19"/>
      <c r="B164" s="58"/>
    </row>
    <row r="165" spans="1:2" ht="12.75">
      <c r="A165" s="19"/>
      <c r="B165" s="58"/>
    </row>
    <row r="166" spans="1:2" ht="12.75">
      <c r="A166" s="19"/>
      <c r="B166" s="58"/>
    </row>
    <row r="167" spans="1:2" ht="12.75">
      <c r="A167" s="19"/>
      <c r="B167" s="58"/>
    </row>
    <row r="168" spans="1:2" ht="12.75">
      <c r="A168" s="19"/>
      <c r="B168" s="58"/>
    </row>
    <row r="169" spans="1:2" ht="12.75">
      <c r="A169" s="19"/>
      <c r="B169" s="58"/>
    </row>
    <row r="170" spans="1:2" ht="12.75">
      <c r="A170" s="19"/>
      <c r="B170" s="58"/>
    </row>
    <row r="171" spans="1:2" ht="12.75">
      <c r="A171" s="19"/>
      <c r="B171" s="58"/>
    </row>
    <row r="172" spans="1:2" ht="12.75">
      <c r="A172" s="19"/>
      <c r="B172" s="58"/>
    </row>
    <row r="173" spans="1:2" ht="12.75">
      <c r="A173" s="19"/>
      <c r="B173" s="58"/>
    </row>
    <row r="174" spans="1:2" ht="12.75">
      <c r="A174" s="19"/>
      <c r="B174" s="58"/>
    </row>
    <row r="175" spans="1:2" ht="12.75">
      <c r="A175" s="19"/>
      <c r="B175" s="58"/>
    </row>
    <row r="176" spans="1:2" ht="12.75">
      <c r="A176" s="19"/>
      <c r="B176" s="58"/>
    </row>
    <row r="177" spans="1:2" ht="12.75">
      <c r="A177" s="19"/>
      <c r="B177" s="58"/>
    </row>
    <row r="178" spans="1:2" ht="12.75">
      <c r="A178" s="19"/>
      <c r="B178" s="58"/>
    </row>
    <row r="179" spans="1:2" ht="12.75">
      <c r="A179" s="19"/>
      <c r="B179" s="58"/>
    </row>
    <row r="180" spans="1:2" ht="12.75">
      <c r="A180" s="19"/>
      <c r="B180" s="58"/>
    </row>
    <row r="181" spans="1:2" ht="12.75">
      <c r="A181" s="19"/>
      <c r="B181" s="58"/>
    </row>
    <row r="182" spans="1:2" ht="12.75">
      <c r="A182" s="78"/>
      <c r="B182" s="58"/>
    </row>
    <row r="183" spans="1:2" ht="12.75">
      <c r="A183" s="78"/>
      <c r="B183" s="58"/>
    </row>
    <row r="184" spans="1:2" ht="12.75">
      <c r="A184" s="78"/>
      <c r="B184" s="58"/>
    </row>
    <row r="185" spans="1:2" ht="12.75">
      <c r="A185" s="78"/>
      <c r="B185" s="58"/>
    </row>
    <row r="186" spans="1:2" ht="12.75">
      <c r="A186" s="19"/>
      <c r="B186" s="58"/>
    </row>
    <row r="187" spans="1:2" ht="12.75">
      <c r="A187" s="19"/>
      <c r="B187" s="58"/>
    </row>
    <row r="188" spans="1:2" ht="12.75">
      <c r="A188" s="19"/>
      <c r="B188" s="58"/>
    </row>
    <row r="189" spans="1:2" ht="12.75">
      <c r="A189" s="19"/>
      <c r="B189" s="58"/>
    </row>
    <row r="190" spans="1:2" ht="12.75">
      <c r="A190" s="19"/>
      <c r="B190" s="58"/>
    </row>
    <row r="191" spans="1:2" ht="12.75">
      <c r="A191" s="19"/>
      <c r="B191" s="58"/>
    </row>
    <row r="192" spans="1:2" ht="12.75">
      <c r="A192" s="19"/>
      <c r="B192" s="58"/>
    </row>
    <row r="193" spans="1:2" ht="12.75">
      <c r="A193" s="19"/>
      <c r="B193" s="58"/>
    </row>
    <row r="194" spans="1:2" ht="12.75">
      <c r="A194" s="19"/>
      <c r="B194" s="58"/>
    </row>
    <row r="195" spans="1:2" ht="12.75">
      <c r="A195" s="19"/>
      <c r="B195" s="58"/>
    </row>
    <row r="196" spans="1:2" ht="12.75">
      <c r="A196" s="19"/>
      <c r="B196" s="58"/>
    </row>
    <row r="197" spans="1:2" ht="12.75">
      <c r="A197" s="19"/>
      <c r="B197" s="58"/>
    </row>
    <row r="198" spans="1:2" ht="12.75">
      <c r="A198" s="19"/>
      <c r="B198" s="58"/>
    </row>
    <row r="199" spans="1:2" ht="12.75">
      <c r="A199" s="19"/>
      <c r="B199" s="58"/>
    </row>
    <row r="200" spans="1:2" ht="12.75">
      <c r="A200" s="19"/>
      <c r="B200" s="58"/>
    </row>
    <row r="201" spans="1:2" ht="12.75">
      <c r="A201" s="19"/>
      <c r="B201" s="58"/>
    </row>
    <row r="202" spans="1:2" ht="12.75">
      <c r="A202" s="19"/>
      <c r="B202" s="58"/>
    </row>
    <row r="203" spans="1:2" ht="12.75">
      <c r="A203" s="19"/>
      <c r="B203" s="58"/>
    </row>
    <row r="204" spans="1:2" ht="12.75">
      <c r="A204" s="19"/>
      <c r="B204" s="58"/>
    </row>
    <row r="205" spans="1:2" ht="12.75">
      <c r="A205" s="19"/>
      <c r="B205" s="58"/>
    </row>
    <row r="206" spans="1:2" ht="12.75">
      <c r="A206" s="19"/>
      <c r="B206" s="58"/>
    </row>
    <row r="207" spans="1:2" ht="12.75">
      <c r="A207" s="19"/>
      <c r="B207" s="58"/>
    </row>
    <row r="208" spans="1:2" ht="12.75">
      <c r="A208" s="19"/>
      <c r="B208" s="58"/>
    </row>
    <row r="209" spans="1:2" ht="12.75">
      <c r="A209" s="19"/>
      <c r="B209" s="58"/>
    </row>
    <row r="210" spans="1:2" ht="12.75">
      <c r="A210" s="19"/>
      <c r="B210" s="58"/>
    </row>
    <row r="211" spans="1:2" ht="12.75">
      <c r="A211" s="19"/>
      <c r="B211" s="58"/>
    </row>
    <row r="212" spans="1:2" ht="12.75">
      <c r="A212" s="19"/>
      <c r="B212" s="58"/>
    </row>
    <row r="213" spans="1:2" ht="12.75">
      <c r="A213" s="19"/>
      <c r="B213" s="58"/>
    </row>
    <row r="214" spans="1:2" ht="12.75">
      <c r="A214" s="19"/>
      <c r="B214" s="58"/>
    </row>
    <row r="215" spans="1:2" ht="12.75">
      <c r="A215" s="19"/>
      <c r="B215" s="58"/>
    </row>
    <row r="216" spans="1:2" ht="12.75">
      <c r="A216" s="19"/>
      <c r="B216" s="58"/>
    </row>
    <row r="217" spans="1:2" ht="12.75">
      <c r="A217" s="19"/>
      <c r="B217" s="58"/>
    </row>
    <row r="218" spans="1:2" ht="12.75">
      <c r="A218" s="19"/>
      <c r="B218" s="58"/>
    </row>
    <row r="219" spans="1:2" ht="12.75">
      <c r="A219" s="19"/>
      <c r="B219" s="58"/>
    </row>
    <row r="220" spans="1:2" ht="12.75">
      <c r="A220" s="19"/>
      <c r="B220" s="58"/>
    </row>
    <row r="221" spans="1:2" ht="12.75">
      <c r="A221" s="19"/>
      <c r="B221" s="58"/>
    </row>
    <row r="222" spans="1:2" ht="12.75">
      <c r="A222" s="19"/>
      <c r="B222" s="58"/>
    </row>
    <row r="223" spans="1:2" ht="12.75">
      <c r="A223" s="19"/>
      <c r="B223" s="58"/>
    </row>
    <row r="224" spans="1:2" ht="12.75">
      <c r="A224" s="19"/>
      <c r="B224" s="58"/>
    </row>
    <row r="225" spans="1:2" ht="12.75">
      <c r="A225" s="19"/>
      <c r="B225" s="58"/>
    </row>
    <row r="226" spans="1:2" ht="12.75">
      <c r="A226" s="19"/>
      <c r="B226" s="58"/>
    </row>
    <row r="227" spans="1:2" ht="12.75">
      <c r="A227" s="19"/>
      <c r="B227" s="58"/>
    </row>
    <row r="228" spans="1:2" ht="12.75">
      <c r="A228" s="19"/>
      <c r="B228" s="58"/>
    </row>
    <row r="229" spans="1:2" ht="12.75">
      <c r="A229" s="19"/>
      <c r="B229" s="58"/>
    </row>
    <row r="230" spans="1:2" ht="12.75">
      <c r="A230" s="19"/>
      <c r="B230" s="58"/>
    </row>
    <row r="231" spans="1:2" ht="12.75">
      <c r="A231" s="19"/>
      <c r="B231" s="58"/>
    </row>
    <row r="232" spans="1:2" ht="12.75">
      <c r="A232" s="19"/>
      <c r="B232" s="58"/>
    </row>
    <row r="233" spans="1:2" ht="12.75">
      <c r="A233" s="19"/>
      <c r="B233" s="58"/>
    </row>
    <row r="234" spans="1:2" ht="12.75">
      <c r="A234" s="19"/>
      <c r="B234" s="58"/>
    </row>
    <row r="235" spans="1:2" ht="12.75">
      <c r="A235" s="19"/>
      <c r="B235" s="58"/>
    </row>
    <row r="236" spans="1:2" ht="12.75">
      <c r="A236" s="19"/>
      <c r="B236" s="58"/>
    </row>
    <row r="237" spans="1:2" ht="12.75">
      <c r="A237" s="19"/>
      <c r="B237" s="58"/>
    </row>
    <row r="238" spans="1:2" ht="12.75">
      <c r="A238" s="19"/>
      <c r="B238" s="58"/>
    </row>
    <row r="239" spans="1:2" ht="12.75">
      <c r="A239" s="19"/>
      <c r="B239" s="58"/>
    </row>
    <row r="240" spans="1:2" ht="12.75">
      <c r="A240" s="19"/>
      <c r="B240" s="58"/>
    </row>
    <row r="241" spans="1:2" ht="12.75">
      <c r="A241" s="19"/>
      <c r="B241" s="58"/>
    </row>
  </sheetData>
  <mergeCells count="7">
    <mergeCell ref="F47:F103"/>
    <mergeCell ref="G44:G103"/>
    <mergeCell ref="F42:G43"/>
    <mergeCell ref="G2:G41"/>
    <mergeCell ref="F2:F19"/>
    <mergeCell ref="F22:F41"/>
    <mergeCell ref="F45:F4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Christiane B</dc:creator>
  <cp:keywords/>
  <dc:description/>
  <cp:lastModifiedBy>Christiane B</cp:lastModifiedBy>
  <cp:lastPrinted>2002-12-05T16:11:21Z</cp:lastPrinted>
  <dcterms:created xsi:type="dcterms:W3CDTF">2002-12-05T09:48:44Z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