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6885" windowHeight="4620" tabRatio="871" firstSheet="7" activeTab="15"/>
  </bookViews>
  <sheets>
    <sheet name="Summary" sheetId="1" r:id="rId1"/>
    <sheet name="M_IIF_Chart" sheetId="2" r:id="rId2"/>
    <sheet name="MF_IIF" sheetId="3" r:id="rId3"/>
    <sheet name="MF_Notes_Chart" sheetId="4" r:id="rId4"/>
    <sheet name="MF_Notes" sheetId="5" r:id="rId5"/>
    <sheet name="SF_IIF_Chart" sheetId="6" r:id="rId6"/>
    <sheet name="SF_IIF" sheetId="7" r:id="rId7"/>
    <sheet name="SF_Notes_Chart" sheetId="8" r:id="rId8"/>
    <sheet name="SF_Notes" sheetId="9" r:id="rId9"/>
    <sheet name="SF_Detail_Chart" sheetId="10" r:id="rId10"/>
    <sheet name="SF_Detail" sheetId="11" r:id="rId11"/>
    <sheet name="SF_Detail(Cont'd)" sheetId="12" r:id="rId12"/>
    <sheet name="Title_1_Chart" sheetId="13" r:id="rId13"/>
    <sheet name="Title_1" sheetId="14" r:id="rId14"/>
    <sheet name="Commitments Charts" sheetId="15" r:id="rId15"/>
    <sheet name="Commitments " sheetId="16" r:id="rId16"/>
    <sheet name="SFMarketShare_Chart" sheetId="17" r:id="rId17"/>
    <sheet name="SFMarketShare " sheetId="18" r:id="rId18"/>
    <sheet name="Buffer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MSA_Mke_Tble" localSheetId="11">#REF!</definedName>
    <definedName name="MSA_Mke_Tble" localSheetId="17">'SFMarketShare '!$A$1:$H$729</definedName>
    <definedName name="MSA_Mke_Tble">#REF!</definedName>
    <definedName name="MSA_Mke_Tble2" localSheetId="17">#REF!</definedName>
    <definedName name="MSA_Mke_Tble2">#REF!</definedName>
    <definedName name="_xlnm.Print_Area" localSheetId="15">'Commitments '!$A$1:$J$51</definedName>
    <definedName name="_xlnm.Print_Area" localSheetId="14">'Commitments Charts'!$A$1:$AE$75</definedName>
    <definedName name="_xlnm.Print_Area" localSheetId="1">'M_IIF_Chart'!$A$1:$S$55</definedName>
    <definedName name="_xlnm.Print_Area" localSheetId="2">'MF_IIF'!$A$1:$L$45</definedName>
    <definedName name="_xlnm.Print_Area" localSheetId="3">'MF_Notes_Chart'!$A$1:$R$47</definedName>
    <definedName name="_xlnm.Print_Area" localSheetId="11">'SF_Detail(Cont''d)'!$A$1:$N$69</definedName>
    <definedName name="_xlnm.Print_Area" localSheetId="9">'SF_Detail_Chart'!$A$1:$U$69</definedName>
    <definedName name="_xlnm.Print_Area" localSheetId="6">'SF_IIF'!$A$1:$N$43</definedName>
    <definedName name="_xlnm.Print_Area" localSheetId="5">'SF_IIF_Chart'!$A$1:$U$66</definedName>
    <definedName name="_xlnm.Print_Area" localSheetId="8">'SF_Notes'!$A$1:$N$57</definedName>
    <definedName name="_xlnm.Print_Area" localSheetId="7">'SF_Notes_Chart'!$A$1:$Q$47</definedName>
    <definedName name="_xlnm.Print_Area" localSheetId="17">'SFMarketShare '!$A$1:$V$47</definedName>
    <definedName name="_xlnm.Print_Area" localSheetId="16">'SFMarketShare_Chart'!$A$1:$Q$58</definedName>
    <definedName name="_xlnm.Print_Area" localSheetId="0">'Summary'!$A$1:$I$32</definedName>
    <definedName name="_xlnm.Print_Titles" localSheetId="11">'SF_Detail(Cont''d)'!$1:$11</definedName>
    <definedName name="PRODUCT">#REF!</definedName>
    <definedName name="Q_MSA_Step3" localSheetId="11">#REF!</definedName>
    <definedName name="Q_MSA_Step3" localSheetId="17">'SFMarketShare '!$A$1:$H$729</definedName>
    <definedName name="Q_MSA_Step3">#REF!</definedName>
    <definedName name="Q_MSA_Step4" localSheetId="17">#REF!</definedName>
    <definedName name="Q_MSA_Step4">#REF!</definedName>
  </definedNames>
  <calcPr fullCalcOnLoad="1"/>
</workbook>
</file>

<file path=xl/sharedStrings.xml><?xml version="1.0" encoding="utf-8"?>
<sst xmlns="http://schemas.openxmlformats.org/spreadsheetml/2006/main" count="957" uniqueCount="412">
  <si>
    <t>DOLLARS</t>
  </si>
  <si>
    <t>CHANGE FROM</t>
  </si>
  <si>
    <t xml:space="preserve">          PORTFOLIO</t>
  </si>
  <si>
    <t>NUMBER</t>
  </si>
  <si>
    <t xml:space="preserve"> (Billions)</t>
  </si>
  <si>
    <t>PRIOR YEAR</t>
  </si>
  <si>
    <t>Single Family Insured</t>
  </si>
  <si>
    <t>Multifamily Insured</t>
  </si>
  <si>
    <t>Title I Property Improvement Insured</t>
  </si>
  <si>
    <t>Title I Manufactured Housing Insured</t>
  </si>
  <si>
    <t>Single Family Notes</t>
  </si>
  <si>
    <t>Multifamily Notes</t>
  </si>
  <si>
    <t>Title I Notes</t>
  </si>
  <si>
    <t>Single Family Properties</t>
  </si>
  <si>
    <t>Multifamily Properties</t>
  </si>
  <si>
    <t>Federal Housing Administration Monthly Report</t>
  </si>
  <si>
    <t>Multifamily Insured Portfolio</t>
  </si>
  <si>
    <t>Current Month</t>
  </si>
  <si>
    <t>Prior FYTD</t>
  </si>
  <si>
    <t>Percent</t>
  </si>
  <si>
    <t>Change</t>
  </si>
  <si>
    <t>Number</t>
  </si>
  <si>
    <t>Units</t>
  </si>
  <si>
    <t>Dollars ($M)</t>
  </si>
  <si>
    <t>Insurance in Force(Beginning)</t>
  </si>
  <si>
    <t xml:space="preserve">  FY Prepayments(-)</t>
  </si>
  <si>
    <t xml:space="preserve">  FY Claim Terminations(-)</t>
  </si>
  <si>
    <t xml:space="preserve">  FY Endorsements(+)</t>
  </si>
  <si>
    <t xml:space="preserve"> FY Endorsements by Mortgage type</t>
  </si>
  <si>
    <t xml:space="preserve">  New Construction/Sub Rehab</t>
  </si>
  <si>
    <t xml:space="preserve">  Refinance</t>
  </si>
  <si>
    <t xml:space="preserve">  Supplemental/Equity</t>
  </si>
  <si>
    <t xml:space="preserve">  Operating Loss</t>
  </si>
  <si>
    <t xml:space="preserve">  Portfolio Re-engineering</t>
  </si>
  <si>
    <t xml:space="preserve"> Rental Housing</t>
  </si>
  <si>
    <t xml:space="preserve">   Section 221(d)(3) &amp; 236</t>
  </si>
  <si>
    <t xml:space="preserve">   Section 221(d)(4)</t>
  </si>
  <si>
    <t xml:space="preserve">   Other Rental</t>
  </si>
  <si>
    <t xml:space="preserve">   Risk Share</t>
  </si>
  <si>
    <t xml:space="preserve"> Health Care Facilities</t>
  </si>
  <si>
    <t xml:space="preserve"> </t>
  </si>
  <si>
    <t xml:space="preserve">   Nursing Homes</t>
  </si>
  <si>
    <t xml:space="preserve">   Assisted Living</t>
  </si>
  <si>
    <t xml:space="preserve">   Hospitals</t>
  </si>
  <si>
    <t>N/A</t>
  </si>
  <si>
    <t xml:space="preserve"> Prior FY Prepayments(-)</t>
  </si>
  <si>
    <t xml:space="preserve"> Prior FY Claims(-)</t>
  </si>
  <si>
    <t xml:space="preserve"> Prior FY Endorsements(+)</t>
  </si>
  <si>
    <t xml:space="preserve"> Adjustments</t>
  </si>
  <si>
    <t>Insurance in Force(Ending)</t>
  </si>
  <si>
    <t>Multifamily Notes and Properties</t>
  </si>
  <si>
    <t>Notes(Beginning)</t>
  </si>
  <si>
    <t xml:space="preserve"> Pay Offs(-)</t>
  </si>
  <si>
    <t xml:space="preserve"> Conversions(-)</t>
  </si>
  <si>
    <t xml:space="preserve"> Sales(-)</t>
  </si>
  <si>
    <t xml:space="preserve"> Assignments/Seconds(+)</t>
  </si>
  <si>
    <t>Assignments/Seconds by type</t>
  </si>
  <si>
    <t xml:space="preserve">  Section 221(g)(4)</t>
  </si>
  <si>
    <t xml:space="preserve">  Other Assignments</t>
  </si>
  <si>
    <t>Adjustments</t>
  </si>
  <si>
    <t>Notes(Ending)</t>
  </si>
  <si>
    <t>Conversions(+)</t>
  </si>
  <si>
    <t>Sales(-)</t>
  </si>
  <si>
    <t>Properties(Ending)</t>
  </si>
  <si>
    <t>(Number)</t>
  </si>
  <si>
    <t>Insurance-in-Force (Beginning)</t>
  </si>
  <si>
    <t xml:space="preserve">    Prepayments(-)</t>
  </si>
  <si>
    <t xml:space="preserve">    Adjustments</t>
  </si>
  <si>
    <t xml:space="preserve">                                </t>
  </si>
  <si>
    <t xml:space="preserve">  Notes (Beginning)</t>
  </si>
  <si>
    <t xml:space="preserve">    Pay-Offs(-)</t>
  </si>
  <si>
    <t xml:space="preserve">    Conversions(-)</t>
  </si>
  <si>
    <t xml:space="preserve">    Sales(-)</t>
  </si>
  <si>
    <t xml:space="preserve">    Assignments MNA(+)</t>
  </si>
  <si>
    <t xml:space="preserve">    Assignments PMM(+)</t>
  </si>
  <si>
    <t xml:space="preserve">  Notes (Ending)</t>
  </si>
  <si>
    <t xml:space="preserve">  </t>
  </si>
  <si>
    <t xml:space="preserve">  Properties (Beginning) </t>
  </si>
  <si>
    <t xml:space="preserve">    Conversions(+)</t>
  </si>
  <si>
    <t xml:space="preserve">    Conveyances(+)</t>
  </si>
  <si>
    <t xml:space="preserve">  Properties (Ending)</t>
  </si>
  <si>
    <t xml:space="preserve">          Note:  Dollars represent unpaid balance for notes and acquisition cost for properties. </t>
  </si>
  <si>
    <t>MSA's With The Highest Single Family Default Rates</t>
  </si>
  <si>
    <t>Default Rates</t>
  </si>
  <si>
    <t>Total IIF</t>
  </si>
  <si>
    <t>Defaults</t>
  </si>
  <si>
    <t>Current Year</t>
  </si>
  <si>
    <t>Prior Year</t>
  </si>
  <si>
    <t>Current</t>
  </si>
  <si>
    <t>Prior</t>
  </si>
  <si>
    <t>Rank</t>
  </si>
  <si>
    <t>Total</t>
  </si>
  <si>
    <t xml:space="preserve"> NEWARK, NJ</t>
  </si>
  <si>
    <t xml:space="preserve"> HAMILTON-MIDDLETOWN,OH</t>
  </si>
  <si>
    <t>Title I Portfolios</t>
  </si>
  <si>
    <t xml:space="preserve">        Property Improvement</t>
  </si>
  <si>
    <t xml:space="preserve">        Manufactured Housing</t>
  </si>
  <si>
    <t xml:space="preserve">    Claim Terminations(-) </t>
  </si>
  <si>
    <t xml:space="preserve">    Endorsements(+)</t>
  </si>
  <si>
    <t>Insurance-in-Force (Ending)</t>
  </si>
  <si>
    <t>Notes (Beginning)</t>
  </si>
  <si>
    <t xml:space="preserve">    New Cases Assigned(+)</t>
  </si>
  <si>
    <t xml:space="preserve">    Net Collections(-)</t>
  </si>
  <si>
    <t>Commitments &amp; Credit Subsidy</t>
  </si>
  <si>
    <t>Dollars in Millions</t>
  </si>
  <si>
    <t>MMIF</t>
  </si>
  <si>
    <t>GI/SRIF Total</t>
  </si>
  <si>
    <t>Section 234</t>
  </si>
  <si>
    <t>Section 203(k)</t>
  </si>
  <si>
    <t>GIF/SRIF Multifamily**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</si>
  <si>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</si>
  <si>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</si>
  <si>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</si>
  <si>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</si>
  <si>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</si>
  <si>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</si>
  <si>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</si>
  <si>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</si>
  <si>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</si>
  <si>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</si>
  <si>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</si>
  <si>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</si>
  <si>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 Credit Subsidy</t>
  </si>
  <si>
    <t>Subsidy Factor</t>
  </si>
  <si>
    <t>Single Family Market Comparisons</t>
  </si>
  <si>
    <t>PMI</t>
  </si>
  <si>
    <t>VA</t>
  </si>
  <si>
    <t>Insur.</t>
  </si>
  <si>
    <t>Curr. FYTD</t>
  </si>
  <si>
    <t>Apps</t>
  </si>
  <si>
    <t>Guarn.</t>
  </si>
  <si>
    <t xml:space="preserve">              Homes Sales</t>
  </si>
  <si>
    <t>Prior  FYTD</t>
  </si>
  <si>
    <t>$ in Mill.</t>
  </si>
  <si>
    <t>App.</t>
  </si>
  <si>
    <t>Apps.</t>
  </si>
  <si>
    <t>Application</t>
  </si>
  <si>
    <t xml:space="preserve"> Share</t>
  </si>
  <si>
    <t>INSURED MORTGAGE</t>
  </si>
  <si>
    <t>APPLICATIONS</t>
  </si>
  <si>
    <t xml:space="preserve">    Conventional</t>
  </si>
  <si>
    <t xml:space="preserve">    FHA *</t>
  </si>
  <si>
    <t xml:space="preserve">    VA</t>
  </si>
  <si>
    <t xml:space="preserve"> TOTAL</t>
  </si>
  <si>
    <t>Insured</t>
  </si>
  <si>
    <t xml:space="preserve">Change </t>
  </si>
  <si>
    <t>Share ($)</t>
  </si>
  <si>
    <t>(Dollars)</t>
  </si>
  <si>
    <t>ENDORSEMENTS</t>
  </si>
  <si>
    <t xml:space="preserve">    FHA</t>
  </si>
  <si>
    <t>FHA Share</t>
  </si>
  <si>
    <t>HOMES SALES MARKET</t>
  </si>
  <si>
    <t xml:space="preserve">    Home Sales***</t>
  </si>
  <si>
    <t>**     FHA insured minus FHA refinancings</t>
  </si>
  <si>
    <t>***    Includes new and existing construction home sales and a month lag between home sale and FHA endorsement of mortgage to purchase home.</t>
  </si>
  <si>
    <t xml:space="preserve">         Note:  Dollars represent original amounts insured</t>
  </si>
  <si>
    <t>Single Family Detail (continued)</t>
  </si>
  <si>
    <t>Current FYTD</t>
  </si>
  <si>
    <t>Source SFDW</t>
  </si>
  <si>
    <t xml:space="preserve">      ** includes only those Multifamily programs that are in positive credit subsidy risk categories</t>
  </si>
  <si>
    <t xml:space="preserve">             Units are not counted for Supplemental, Equity or Operating Loss mortgages.</t>
  </si>
  <si>
    <t xml:space="preserve">Apr </t>
  </si>
  <si>
    <t xml:space="preserve"> RACINE, WI</t>
  </si>
  <si>
    <t xml:space="preserve"> INDIANAPOLIS, IN</t>
  </si>
  <si>
    <t xml:space="preserve"> CHATTANOOGA, TN-GA</t>
  </si>
  <si>
    <t xml:space="preserve"> COLUMBUS, OH</t>
  </si>
  <si>
    <t xml:space="preserve">             Units are not counted for Supplemental, Equity, or Operating Loss mortgages that are not in the first position.</t>
  </si>
  <si>
    <t xml:space="preserve"> AKRON, OH</t>
  </si>
  <si>
    <t xml:space="preserve"> CINCINNATI, OH-KY-IN</t>
  </si>
  <si>
    <t>Co</t>
  </si>
  <si>
    <t>Single Family Detail</t>
  </si>
  <si>
    <t>Status of Insurance-in-Force*</t>
  </si>
  <si>
    <t xml:space="preserve">    Current</t>
  </si>
  <si>
    <t xml:space="preserve">    In Default (90 or more days delinquent)</t>
  </si>
  <si>
    <t xml:space="preserve">        Default Rate</t>
  </si>
  <si>
    <t>Loss Mitigation Activity **</t>
  </si>
  <si>
    <t xml:space="preserve">    Forbearance Agreements</t>
  </si>
  <si>
    <t xml:space="preserve">    Loan Modifications</t>
  </si>
  <si>
    <t xml:space="preserve">    Partial Claims</t>
  </si>
  <si>
    <t xml:space="preserve">        Total </t>
  </si>
  <si>
    <t xml:space="preserve">    Conveyance Foreclosure</t>
  </si>
  <si>
    <t xml:space="preserve">    Pre-Foreclosure Sale</t>
  </si>
  <si>
    <t xml:space="preserve">    Deed-in-Lieu of Foreclosure</t>
  </si>
  <si>
    <t xml:space="preserve">    Other***</t>
  </si>
  <si>
    <t xml:space="preserve">        Total</t>
  </si>
  <si>
    <t xml:space="preserve">     **Counts are based on settlement dates of loss mitigation claims.</t>
  </si>
  <si>
    <t xml:space="preserve">   ***Accelerated Claims Disposition Demostration Program (601)</t>
  </si>
  <si>
    <t xml:space="preserve"> DAYTON-SPRINGFIELD, OH</t>
  </si>
  <si>
    <t xml:space="preserve">Title I Mobile Homes </t>
  </si>
  <si>
    <t xml:space="preserve">Title I Property Improvement </t>
  </si>
  <si>
    <t xml:space="preserve">  Liquidations REO</t>
  </si>
  <si>
    <t xml:space="preserve">  Liquidations Notes</t>
  </si>
  <si>
    <t xml:space="preserve">  Additions</t>
  </si>
  <si>
    <t xml:space="preserve">  Repurchases and Write-Offs</t>
  </si>
  <si>
    <r>
      <t xml:space="preserve">  </t>
    </r>
    <r>
      <rPr>
        <b/>
        <sz val="10"/>
        <rFont val="Arial"/>
        <family val="2"/>
      </rPr>
      <t>Accelerated Claims Disposition Notes (Ending)</t>
    </r>
  </si>
  <si>
    <t>Accelerated Claims Disposition Notes</t>
  </si>
  <si>
    <t>=MF_IIF!B39</t>
  </si>
  <si>
    <t>=MF_IIF!D39/1000</t>
  </si>
  <si>
    <t>=MF_IIF!K39</t>
  </si>
  <si>
    <t>=MF_Notes!B22</t>
  </si>
  <si>
    <t>=MF_Notes!D22/1000</t>
  </si>
  <si>
    <t>=MF_Notes!K22</t>
  </si>
  <si>
    <t>=MF_Notes!B34</t>
  </si>
  <si>
    <t>=MF_Notes!D34/1000</t>
  </si>
  <si>
    <t>=MF_Notes!K34</t>
  </si>
  <si>
    <t xml:space="preserve">             The remaining property in the inventory is a Title X Land Development property, it lists an acquistion cost of $1 and has no units.</t>
  </si>
  <si>
    <t xml:space="preserve"> ATLANTA, GA</t>
  </si>
  <si>
    <t xml:space="preserve"> SAGINAW-BAY CITY-MIDLAND, MI</t>
  </si>
  <si>
    <t xml:space="preserve"> SHREVEPORT-BOSSIER CITY, LA</t>
  </si>
  <si>
    <t>Note: Dollars represent original mortgage amount for endorsements and unpaid principal balance for insurance in force and terminations.</t>
  </si>
  <si>
    <t xml:space="preserve"> CANTON-MASSILLON, OH</t>
  </si>
  <si>
    <t>(Due to a lag in reporting of conventional information, these data are for the previous month)</t>
  </si>
  <si>
    <t>FY 2006</t>
  </si>
  <si>
    <t>Sep  05</t>
  </si>
  <si>
    <t>Single Family Insured Portfolio</t>
  </si>
  <si>
    <t xml:space="preserve">    Claim Terminations(-)</t>
  </si>
  <si>
    <t xml:space="preserve">    Endorsements(+)  </t>
  </si>
  <si>
    <t>Endorsements by Program</t>
  </si>
  <si>
    <t xml:space="preserve">        MMIF   </t>
  </si>
  <si>
    <t xml:space="preserve">        GIF/SRIF</t>
  </si>
  <si>
    <t xml:space="preserve">            234 Condo</t>
  </si>
  <si>
    <t xml:space="preserve">            203(k) Improvement</t>
  </si>
  <si>
    <t xml:space="preserve">            Other</t>
  </si>
  <si>
    <t xml:space="preserve">        Adjustable Rate Mortgages   </t>
  </si>
  <si>
    <t xml:space="preserve">        Fixed Rate Mortgages</t>
  </si>
  <si>
    <t>Endorsements by Purpose</t>
  </si>
  <si>
    <t xml:space="preserve">        Refinancings   </t>
  </si>
  <si>
    <t xml:space="preserve">        Purchases  </t>
  </si>
  <si>
    <t xml:space="preserve">        HECM Endorsements</t>
  </si>
  <si>
    <t xml:space="preserve">        HECM In-Force</t>
  </si>
  <si>
    <t xml:space="preserve">Insurance-in-Force (Ending) </t>
  </si>
  <si>
    <t>* Data Source for HECM is the HECM Detail Case</t>
  </si>
  <si>
    <t>Dollars</t>
  </si>
  <si>
    <t xml:space="preserve"> FY Endorsements by Program type</t>
  </si>
  <si>
    <t>Endorsements by Type</t>
  </si>
  <si>
    <t>Insurance Claims</t>
  </si>
  <si>
    <t>Year</t>
  </si>
  <si>
    <t>MSA Name</t>
  </si>
  <si>
    <t>FRM</t>
  </si>
  <si>
    <t>ARM</t>
  </si>
  <si>
    <t xml:space="preserve"> NEW ORLEANS, LA</t>
  </si>
  <si>
    <t xml:space="preserve"> MOBILE, AL</t>
  </si>
  <si>
    <t xml:space="preserve"> CLEVELAND-LORAIN-ELYRIA, OH</t>
  </si>
  <si>
    <t xml:space="preserve"> VINELAND-MILLVILLE-BRIGETON, NJ</t>
  </si>
  <si>
    <t xml:space="preserve"> GARY, IN</t>
  </si>
  <si>
    <t xml:space="preserve"> MEMPHIS, TN-AR-MS</t>
  </si>
  <si>
    <t xml:space="preserve"> YOUNGSTOWN-WARREN,OH</t>
  </si>
  <si>
    <t xml:space="preserve"> DETROIT, MI</t>
  </si>
  <si>
    <t xml:space="preserve"> TOLEDO, OH</t>
  </si>
  <si>
    <t xml:space="preserve"> TERRE HAUTE, IN</t>
  </si>
  <si>
    <t xml:space="preserve"> BIRMINGHAM, AL</t>
  </si>
  <si>
    <t xml:space="preserve"> PHILADELPHIA, PA-NJ</t>
  </si>
  <si>
    <t xml:space="preserve"> ROCKFORD, IL</t>
  </si>
  <si>
    <t xml:space="preserve"> FLINT, MI</t>
  </si>
  <si>
    <t xml:space="preserve"> KOKOMO, IN</t>
  </si>
  <si>
    <t xml:space="preserve"> TUSCALOOSA, AL</t>
  </si>
  <si>
    <t>Title I Property Improvement</t>
  </si>
  <si>
    <t>Title I Mobile Homes</t>
  </si>
  <si>
    <t>Various</t>
  </si>
  <si>
    <t>Share</t>
  </si>
  <si>
    <t>****</t>
  </si>
  <si>
    <t xml:space="preserve">    FHA Purchase Mortgages**</t>
  </si>
  <si>
    <t>Properties(Beginning)</t>
  </si>
  <si>
    <t xml:space="preserve">   BoardCare</t>
  </si>
  <si>
    <t xml:space="preserve"> Adjustments </t>
  </si>
  <si>
    <t>**** estimated VA current month applications</t>
  </si>
  <si>
    <t>FY:</t>
  </si>
  <si>
    <t>Fund:</t>
  </si>
  <si>
    <t>Database File Path:</t>
  </si>
  <si>
    <t>Database File Name</t>
  </si>
  <si>
    <t>M:\COMPTRPT\Mnthly200604</t>
  </si>
  <si>
    <t>TI_VBA2K1.mdb</t>
  </si>
  <si>
    <t>GI</t>
  </si>
  <si>
    <t>Other</t>
  </si>
  <si>
    <t>HECM</t>
  </si>
  <si>
    <t>GIF/SRIF Multifamily*</t>
  </si>
  <si>
    <t xml:space="preserve">      * includes only those Multifamily programs that are in positive credit subsidy risk categories</t>
  </si>
  <si>
    <t>HECM**</t>
  </si>
  <si>
    <t xml:space="preserve">      **Maximum Claim Amount</t>
  </si>
  <si>
    <r>
      <t>Dollars</t>
    </r>
    <r>
      <rPr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($M)</t>
    </r>
  </si>
  <si>
    <r>
      <t>Notes (Ending)</t>
    </r>
    <r>
      <rPr>
        <vertAlign val="superscript"/>
        <sz val="10"/>
        <rFont val="Arial"/>
        <family val="2"/>
      </rPr>
      <t>2</t>
    </r>
  </si>
  <si>
    <t xml:space="preserve">    Interest Accrual, Fees, Penalties, and Costs</t>
  </si>
  <si>
    <t xml:space="preserve"> MANSFIELD, OH</t>
  </si>
  <si>
    <t>Source of Data: SFDW</t>
  </si>
  <si>
    <t xml:space="preserve"> ANN ARBOR, MI</t>
  </si>
  <si>
    <t xml:space="preserve"> BENTON HARBOR, MI</t>
  </si>
  <si>
    <t>FY 2006Total</t>
  </si>
  <si>
    <t>FY 2007 Annualized</t>
  </si>
  <si>
    <t>FY 2006 Total</t>
  </si>
  <si>
    <t xml:space="preserve">   (a) Department is under continuing resolution status</t>
  </si>
  <si>
    <r>
      <t xml:space="preserve">                                       </t>
    </r>
    <r>
      <rPr>
        <vertAlign val="superscript"/>
        <sz val="10"/>
        <rFont val="Arial"/>
        <family val="2"/>
      </rPr>
      <t>3/</t>
    </r>
    <r>
      <rPr>
        <sz val="10"/>
        <rFont val="Arial"/>
        <family val="0"/>
      </rPr>
      <t xml:space="preserve">  Due to rounding or adjustments posting in the current month to transactions that occurred in previous months, a cumulative FYTD figure will not always</t>
    </r>
  </si>
  <si>
    <t xml:space="preserve">                                           equal the sum of the previous monthly entries.</t>
  </si>
  <si>
    <r>
      <t xml:space="preserve">                           Notes:  </t>
    </r>
    <r>
      <rPr>
        <vertAlign val="superscript"/>
        <sz val="10"/>
        <rFont val="Arial"/>
        <family val="2"/>
      </rPr>
      <t xml:space="preserve">1/  </t>
    </r>
    <r>
      <rPr>
        <sz val="10"/>
        <rFont val="Arial"/>
        <family val="0"/>
      </rPr>
      <t>Dollars represent original loan proceeds for insurance-in-force and unpaid balances for notes.</t>
    </r>
  </si>
  <si>
    <t xml:space="preserve">    Cases Closed(-)</t>
  </si>
  <si>
    <r>
      <t>Number</t>
    </r>
    <r>
      <rPr>
        <vertAlign val="superscript"/>
        <sz val="10"/>
        <rFont val="Arial"/>
        <family val="2"/>
      </rPr>
      <t>3</t>
    </r>
  </si>
  <si>
    <t>FY 2007</t>
  </si>
  <si>
    <t>FY 06</t>
  </si>
  <si>
    <t>FY2007</t>
  </si>
  <si>
    <t>FY06</t>
  </si>
  <si>
    <t xml:space="preserve">        HECM Refinancings</t>
  </si>
  <si>
    <t>Multifamily Portfolio</t>
  </si>
  <si>
    <t>Single Family Portfolio</t>
  </si>
  <si>
    <t>Title I Portfolio</t>
  </si>
  <si>
    <t xml:space="preserve">Details </t>
  </si>
  <si>
    <t>On Page</t>
  </si>
  <si>
    <t>Single Family Notes and Properties</t>
  </si>
  <si>
    <t>Fiscal Year 2007</t>
  </si>
  <si>
    <t>FY 2007 Authority(a)</t>
  </si>
  <si>
    <t>By Program and Month: FY 2007</t>
  </si>
  <si>
    <t xml:space="preserve">Commitments </t>
  </si>
  <si>
    <t xml:space="preserve">FYTD 2007 Total  </t>
  </si>
  <si>
    <t xml:space="preserve">        Total Insurance-in-Force (beginning of month)</t>
  </si>
  <si>
    <t xml:space="preserve"> SAN JUAN-BAYAMON, PR</t>
  </si>
  <si>
    <t xml:space="preserve"> GRAND RAPIDS-MUSKEGON-HOLLAND, MI</t>
  </si>
  <si>
    <t xml:space="preserve"> JACKSON, MI</t>
  </si>
  <si>
    <t xml:space="preserve"> SHARON, PA</t>
  </si>
  <si>
    <t xml:space="preserve"> CAGUAS, PR</t>
  </si>
  <si>
    <t xml:space="preserve"> KALAMAZOO-BATTLE CREEK, MI</t>
  </si>
  <si>
    <t xml:space="preserve"> ARECIBO, PR</t>
  </si>
  <si>
    <t xml:space="preserve"> PONCE, PR</t>
  </si>
  <si>
    <t>* The data series that support these charts are available in the FHA Business Activity Data Page, Fiscal Years 2006 and 2007 Section of this report.</t>
  </si>
  <si>
    <t>Multifamily Notes and Properties*</t>
  </si>
  <si>
    <t>Single Family Insured Portfolio*</t>
  </si>
  <si>
    <t>* - The Data Series that supports these charts is available in the FHA Business Activity Page, Fiscal Years 2006 and 2007 Section of this report.</t>
  </si>
  <si>
    <t xml:space="preserve">    </t>
  </si>
  <si>
    <t xml:space="preserve">Single Family Detail* </t>
  </si>
  <si>
    <t>Monthly Comparisons of FY 2006 and FY 2007</t>
  </si>
  <si>
    <t>Title I Insured Portfolio*</t>
  </si>
  <si>
    <t>Commitments and Credit Subsidy</t>
  </si>
  <si>
    <t>The Data Series that support these charts are available in the FHA Business Activity Data Page, Fiscal Years 2006 and 2007 Section of this report</t>
  </si>
  <si>
    <t xml:space="preserve">         As depicted, the number of Insurance in-Force has been on a steady</t>
  </si>
  <si>
    <t>Multifamily Insured Portfolio*</t>
  </si>
  <si>
    <t xml:space="preserve">Since October of FY 2006, the insurance in-force figures has dropped significantly. </t>
  </si>
  <si>
    <t xml:space="preserve">         declined since the beginning of October 2006.</t>
  </si>
  <si>
    <t>The number of properties held by HUD has remained at the same level</t>
  </si>
  <si>
    <t xml:space="preserve">since the number of properties held by HUD during the beginning of </t>
  </si>
  <si>
    <t>FY 2006.</t>
  </si>
  <si>
    <t xml:space="preserve"> EAU CLAIRE, WI</t>
  </si>
  <si>
    <t xml:space="preserve"> NEWBURGH, NY-PA</t>
  </si>
  <si>
    <t xml:space="preserve"> ELKHART-GOSHEN, IN</t>
  </si>
  <si>
    <t xml:space="preserve"> GREELEY, CO</t>
  </si>
  <si>
    <t xml:space="preserve">   Note:  Dollars represent unpaid balance.</t>
  </si>
  <si>
    <t xml:space="preserve"> TRENTON, NJ</t>
  </si>
  <si>
    <t xml:space="preserve">The HECM numbers has been on a steady increase since </t>
  </si>
  <si>
    <t>November 2006.</t>
  </si>
  <si>
    <t xml:space="preserve"> DENVER, CO</t>
  </si>
  <si>
    <t xml:space="preserve"> AGUADILLA, PR</t>
  </si>
  <si>
    <t xml:space="preserve"> Accelerated Claims Disposition Notes (Beginning) *</t>
  </si>
  <si>
    <t xml:space="preserve">      The SF Property has been on a decline since April 2006.</t>
  </si>
  <si>
    <t xml:space="preserve">        SF note portfolio has been dropping since April 2006.</t>
  </si>
  <si>
    <t xml:space="preserve">The number of accelerated claims has dropped since the beginning of </t>
  </si>
  <si>
    <t>Title I Insurance-In-Force is still declining steadily.</t>
  </si>
  <si>
    <t xml:space="preserve">Title I Endorsements have continued their upward trend this month.  </t>
  </si>
  <si>
    <t>Title I Claims have held steady since January.</t>
  </si>
  <si>
    <t>Title I Prepayments are up again this month.</t>
  </si>
  <si>
    <r>
      <t xml:space="preserve">* </t>
    </r>
    <r>
      <rPr>
        <i/>
        <sz val="10"/>
        <rFont val="Arial"/>
        <family val="2"/>
      </rPr>
      <t>Claim reporting often lags 1 or 2 months.</t>
    </r>
  </si>
  <si>
    <t>The Data Series that support these charts are available  in the FHA Business Activity Data Page, Fiscal Years 2006 and 2007 Section of this report.</t>
  </si>
  <si>
    <t xml:space="preserve">                      Section 234C has for the last three month. </t>
  </si>
  <si>
    <t xml:space="preserve">  Secretary - Held Portfolio</t>
  </si>
  <si>
    <t xml:space="preserve">   REO Properties</t>
  </si>
  <si>
    <t xml:space="preserve">   Joint Ventur Portfolio**</t>
  </si>
  <si>
    <t>**    Loan first sold to the Joint Ventures</t>
  </si>
  <si>
    <t>*     March 2007 Data</t>
  </si>
  <si>
    <t>May 2007</t>
  </si>
  <si>
    <t>Oct 2006 - May 2007</t>
  </si>
  <si>
    <t>Oct 2005 - May 2006</t>
  </si>
  <si>
    <t xml:space="preserve">Note: Dollars represent assignment amount for notes and acquisition cost for properties; Data for notes are from Apr 20-May 20 for current month and from Oct 1-May 20 for FYTD.  </t>
  </si>
  <si>
    <t xml:space="preserve">            Data for properties are from May 1-May 31 for current month and from Oct 1-May 31 for FYTD</t>
  </si>
  <si>
    <t xml:space="preserve">The number of prepayments for May 2007 was lower than last month and  </t>
  </si>
  <si>
    <t>much lower than the number of prepayments reported for May 2006.</t>
  </si>
  <si>
    <t xml:space="preserve">The number of claims reported for May 2007 was higher than the number </t>
  </si>
  <si>
    <t>for last month, but much lower than the number for May 2006.</t>
  </si>
  <si>
    <t>The number of endorsements reported for May 2007 dropped from last month</t>
  </si>
  <si>
    <t>and lower than reported for this time a year ago.</t>
  </si>
  <si>
    <t>The number of notes has been on a steady incline since February 2007.</t>
  </si>
  <si>
    <t xml:space="preserve">The number of Prepayments for the month of May 2007 was higher than  </t>
  </si>
  <si>
    <t>than the number of Prepayment reported for last month; but lower</t>
  </si>
  <si>
    <t>than the number of Prepayment reported during May 2006.</t>
  </si>
  <si>
    <t xml:space="preserve">      The number of claims reported for May 2007 was slighlty higher than the number of claims  </t>
  </si>
  <si>
    <t xml:space="preserve">      reported for last month and lower than the number reported for May of last year.</t>
  </si>
  <si>
    <t>Endorsements has been on a rise in number  since February 2007.</t>
  </si>
  <si>
    <t>higher than reported for this time a year ago.</t>
  </si>
  <si>
    <t>Defaults for the month of April 2006 is higher than reported for last month.</t>
  </si>
  <si>
    <t>The number for loss Mitigations for May 2007 has increased from the prior month and</t>
  </si>
  <si>
    <t xml:space="preserve">                The number of claims for May 2007 is lower than the number for last month, but </t>
  </si>
  <si>
    <t xml:space="preserve">much lower than the number reported for this time last year. </t>
  </si>
  <si>
    <r>
      <t xml:space="preserve">                                       </t>
    </r>
    <r>
      <rPr>
        <vertAlign val="superscript"/>
        <sz val="10"/>
        <rFont val="Arial"/>
        <family val="2"/>
      </rPr>
      <t>2/</t>
    </r>
    <r>
      <rPr>
        <sz val="10"/>
        <rFont val="Arial"/>
        <family val="0"/>
      </rPr>
      <t xml:space="preserve">  The May Title I portfolio includes cases classified as Currently Not Collectible (16,541 totaling $259.3 million).</t>
    </r>
  </si>
  <si>
    <t xml:space="preserve"> Apr. 2007</t>
  </si>
  <si>
    <t>Oct. 2006 - Apr. 2007</t>
  </si>
  <si>
    <t>Oct. 2005 - Apr. 2007</t>
  </si>
  <si>
    <t xml:space="preserve">*       Data for applications are for March 25, 2007 -  April 21, 2007 current month; September 24, 2006 - April 21, 2007 for current  FYTD, and September 18, 2005 - April 22, 2006 for prior FYTD.   </t>
  </si>
  <si>
    <t>(Data as of April 2007)</t>
  </si>
  <si>
    <t>Apr. 2007</t>
  </si>
  <si>
    <t>Apr. 2006</t>
  </si>
  <si>
    <t xml:space="preserve"> PITTSFIELD, MA</t>
  </si>
  <si>
    <t xml:space="preserve"> LIMA, OH</t>
  </si>
  <si>
    <t xml:space="preserve"> JACKSON, TN</t>
  </si>
  <si>
    <t>Data as of Apr. 2007</t>
  </si>
  <si>
    <t>Conventional Mortgage Insurance in April increased 41% compared to the same period last fiscal year.</t>
  </si>
  <si>
    <t>March to April of this FY07 Conventional Private Mortgage Insurance decreased 14%.</t>
  </si>
  <si>
    <t>March to April of this FY07 FHA Endorsements Increased 9%</t>
  </si>
  <si>
    <t>FHA Endorsements in April decreased 4% compared to the same period last Fiscal year.</t>
  </si>
  <si>
    <t>VA  Endorsements in April decreased 12% compared to the same period last fiscal year.</t>
  </si>
  <si>
    <t>March to April of this FY07 FHA Share of Home Purchases increased 1%</t>
  </si>
  <si>
    <t>Home Shares in April 07 and the same period last fiscal year is 3.70%</t>
  </si>
  <si>
    <t>March to April of this FY07 VA Guarantees decreased 6%.</t>
  </si>
  <si>
    <t xml:space="preserve">            Section 234C  has been increasing for the last theree months.</t>
  </si>
  <si>
    <t xml:space="preserve">                       Section 203K has decreased slightly from last month.</t>
  </si>
  <si>
    <t xml:space="preserve">     Title I has increased a small percentage over the prior month</t>
  </si>
  <si>
    <t xml:space="preserve">             Endorsements for Hecm has averaged $1.3 billion for the current period</t>
  </si>
  <si>
    <t xml:space="preserve">                     MMI has taken a slight dip for this same period the prior fiscal year</t>
  </si>
  <si>
    <t>GI/SRIF increased about $300 million from this period last fiscal year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</si>
</sst>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$&quot;#,##0"/>
    <numFmt numFmtId="170" formatCode="_(&quot;$&quot;* #,##0.000_);_(&quot;$&quot;* \(#,##0.000\);_(&quot;$&quot;* &quot;-&quot;??_);_(@_)"/>
    <numFmt numFmtId="171" formatCode="0.0"/>
    <numFmt numFmtId="172" formatCode="&quot;$&quot;#,##0.0_);\(&quot;$&quot;#,##0.0\)"/>
    <numFmt numFmtId="173" formatCode="mmmm\ d\,\ yyyy"/>
    <numFmt numFmtId="174" formatCode="#,##0.0"/>
    <numFmt numFmtId="175" formatCode="_(&quot;$&quot;* #,##0.0_);_(&quot;$&quot;* \(#,##0.0\);_(&quot;$&quot;* &quot;-&quot;?_);_(@_)"/>
    <numFmt numFmtId="176" formatCode="m/yy"/>
    <numFmt numFmtId="177" formatCode="[$-409]mmm\-yy;@"/>
    <numFmt numFmtId="178" formatCode="0_);\(0\)"/>
    <numFmt numFmtId="179" formatCode="0.00_);\(0.00\)"/>
    <numFmt numFmtId="180" formatCode="0.0000"/>
    <numFmt numFmtId="181" formatCode="0.000"/>
    <numFmt numFmtId="182" formatCode="0.00000"/>
    <numFmt numFmtId="183" formatCode="m/d"/>
    <numFmt numFmtId="184" formatCode="_(* #,##0.000_);_(* \(#,##0.000\);_(* &quot;-&quot;??_);_(@_)"/>
    <numFmt numFmtId="185" formatCode="&quot;$&quot;#,##0.0"/>
    <numFmt numFmtId="186" formatCode="&quot;$&quot;#,##0.0_);[Red]\(&quot;$&quot;#,##0.0\)"/>
    <numFmt numFmtId="187" formatCode="_(&quot;$&quot;* #,##0.0000_);_(&quot;$&quot;* \(#,##0.0000\);_(&quot;$&quot;* &quot;-&quot;??_);_(@_)"/>
    <numFmt numFmtId="188" formatCode="_(&quot;$&quot;* #,##0.00000_);_(&quot;$&quot;* \(#,##0.00000\);_(&quot;$&quot;* &quot;-&quot;??_);_(@_)"/>
    <numFmt numFmtId="189" formatCode="_(&quot;$&quot;* #,##0.000000_);_(&quot;$&quot;* \(#,##0.000000\);_(&quot;$&quot;* &quot;-&quot;??_);_(@_)"/>
    <numFmt numFmtId="190" formatCode="_(&quot;$&quot;* #,##0.0000000_);_(&quot;$&quot;* \(#,##0.0000000\);_(&quot;$&quot;* &quot;-&quot;??_);_(@_)"/>
    <numFmt numFmtId="191" formatCode="_(&quot;$&quot;* #,##0.00000000_);_(&quot;$&quot;* \(#,##0.00000000\);_(&quot;$&quot;* &quot;-&quot;??_);_(@_)"/>
    <numFmt numFmtId="192" formatCode="_(&quot;$&quot;* #,##0.000000000_);_(&quot;$&quot;* \(#,##0.000000000\);_(&quot;$&quot;* &quot;-&quot;??_);_(@_)"/>
    <numFmt numFmtId="193" formatCode="mmmm\-yy"/>
    <numFmt numFmtId="194" formatCode="#,##0.0_);\(#,##0.0\)"/>
    <numFmt numFmtId="195" formatCode="_(* #,##0.000_);_(* \(#,##0.000\);_(* &quot;-&quot;???_);_(@_)"/>
    <numFmt numFmtId="196" formatCode="_(* #,##0.00_);_(* \(#,##0.00\);_(* &quot;-&quot;???_);_(@_)"/>
    <numFmt numFmtId="197" formatCode="_(* #,##0.0_);_(* \(#,##0.0\);_(* &quot;-&quot;???_);_(@_)"/>
    <numFmt numFmtId="198" formatCode="_(* #,##0_);_(* \(#,##0\);_(* &quot;-&quot;???_);_(@_)"/>
    <numFmt numFmtId="199" formatCode="&quot;$&quot;#,##0.000_);\(&quot;$&quot;#,##0.000\)"/>
    <numFmt numFmtId="200" formatCode="0.000%"/>
    <numFmt numFmtId="201" formatCode="&quot;$&quot;#,##0.00;\(&quot;$&quot;#,##0.00\)"/>
    <numFmt numFmtId="202" formatCode="#,##0.000"/>
    <numFmt numFmtId="203" formatCode="0.0,,"/>
    <numFmt numFmtId="204" formatCode="&quot;$&quot;0.0,,"/>
    <numFmt numFmtId="205" formatCode="\-"/>
    <numFmt numFmtId="206" formatCode="_(&quot;$&quot;* #,###_);_(&quot;$&quot;* \(#,###_);_(&quot;$&quot;* &quot;-&quot;??_);_(@_)"/>
    <numFmt numFmtId="207" formatCode="_(* #,##0.0_);_(* \(#,##0.0\);_(* &quot;-&quot;?_);_(@_)"/>
    <numFmt numFmtId="208" formatCode="&quot;$&quot;#,##0.000"/>
    <numFmt numFmtId="209" formatCode="&quot;$&quot;#,##0.00"/>
    <numFmt numFmtId="210" formatCode="00000"/>
    <numFmt numFmtId="211" formatCode="0.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dddd\,\ mmmm\ dd\,\ yyyy"/>
    <numFmt numFmtId="219" formatCode="mmmmm\-yy"/>
    <numFmt numFmtId="220" formatCode="d\-mmm\-yyyy"/>
    <numFmt numFmtId="221" formatCode="[$-409]dddd\,\ mmmm\ dd\,\ yyyy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0.00000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i/>
      <sz val="18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10"/>
      <color indexed="8"/>
      <name val="MS Sans Serif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0"/>
    </font>
    <font>
      <b/>
      <i/>
      <sz val="12"/>
      <name val="Arial"/>
      <family val="2"/>
    </font>
    <font>
      <b/>
      <i/>
      <sz val="16"/>
      <name val="Arial"/>
      <family val="0"/>
    </font>
    <font>
      <i/>
      <sz val="11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9"/>
      <name val="Helvetica"/>
      <family val="2"/>
    </font>
    <font>
      <sz val="10"/>
      <name val="MS Sans Serif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lbertus Extra Bold"/>
      <family val="2"/>
    </font>
    <font>
      <sz val="9.75"/>
      <name val="Arial"/>
      <family val="0"/>
    </font>
    <font>
      <b/>
      <i/>
      <sz val="9.5"/>
      <name val="Arial"/>
      <family val="2"/>
    </font>
    <font>
      <sz val="9.5"/>
      <name val="Arial"/>
      <family val="0"/>
    </font>
    <font>
      <b/>
      <i/>
      <sz val="8.25"/>
      <name val="Albertus Extra Bold"/>
      <family val="2"/>
    </font>
    <font>
      <sz val="8.25"/>
      <name val="Arial"/>
      <family val="0"/>
    </font>
    <font>
      <b/>
      <i/>
      <sz val="9.75"/>
      <name val="Arial"/>
      <family val="2"/>
    </font>
    <font>
      <b/>
      <sz val="9.75"/>
      <name val="Arial"/>
      <family val="2"/>
    </font>
    <font>
      <b/>
      <i/>
      <sz val="8.25"/>
      <name val="Arial"/>
      <family val="2"/>
    </font>
    <font>
      <b/>
      <i/>
      <sz val="8.5"/>
      <name val="Arial"/>
      <family val="2"/>
    </font>
    <font>
      <sz val="8.5"/>
      <name val="Arial"/>
      <family val="0"/>
    </font>
    <font>
      <b/>
      <sz val="8.75"/>
      <name val="Arial"/>
      <family val="2"/>
    </font>
    <font>
      <b/>
      <i/>
      <sz val="11"/>
      <name val="Arial"/>
      <family val="2"/>
    </font>
    <font>
      <b/>
      <i/>
      <sz val="2"/>
      <name val="Arial"/>
      <family val="2"/>
    </font>
    <font>
      <b/>
      <sz val="2"/>
      <name val="Arial"/>
      <family val="0"/>
    </font>
    <font>
      <b/>
      <sz val="1.75"/>
      <name val="Arial"/>
      <family val="2"/>
    </font>
    <font>
      <sz val="2"/>
      <name val="Arial"/>
      <family val="0"/>
    </font>
    <font>
      <b/>
      <i/>
      <sz val="1.75"/>
      <name val="Arial"/>
      <family val="2"/>
    </font>
    <font>
      <b/>
      <sz val="9.5"/>
      <name val="Arial"/>
      <family val="0"/>
    </font>
    <font>
      <sz val="9.25"/>
      <name val="Arial"/>
      <family val="0"/>
    </font>
    <font>
      <b/>
      <i/>
      <sz val="14"/>
      <name val="Arial"/>
      <family val="2"/>
    </font>
    <font>
      <sz val="12"/>
      <name val="Arial"/>
      <family val="2"/>
    </font>
    <font>
      <b/>
      <sz val="11.75"/>
      <name val="Arial"/>
      <family val="2"/>
    </font>
    <font>
      <sz val="11.25"/>
      <name val="Arial"/>
      <family val="0"/>
    </font>
    <font>
      <b/>
      <sz val="8.25"/>
      <name val="Arial"/>
      <family val="2"/>
    </font>
    <font>
      <sz val="8"/>
      <name val="MS Sans Serif"/>
      <family val="2"/>
    </font>
    <font>
      <b/>
      <i/>
      <sz val="26"/>
      <name val="Arial"/>
      <family val="2"/>
    </font>
    <font>
      <sz val="9.5"/>
      <name val="Aria"/>
      <family val="0"/>
    </font>
    <font>
      <b/>
      <i/>
      <sz val="9"/>
      <name val="Albertus Extra Bold"/>
      <family val="2"/>
    </font>
    <font>
      <b/>
      <sz val="11.25"/>
      <name val="Arial"/>
      <family val="2"/>
    </font>
    <font>
      <b/>
      <sz val="10.25"/>
      <name val="Arial"/>
      <family val="0"/>
    </font>
    <font>
      <b/>
      <sz val="10.5"/>
      <name val="Arial"/>
      <family val="0"/>
    </font>
    <font>
      <b/>
      <sz val="9.25"/>
      <name val="Arial"/>
      <family val="0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/>
    </xf>
    <xf numFmtId="165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7" fillId="0" borderId="0" xfId="0" applyFont="1" applyAlignment="1">
      <alignment/>
    </xf>
    <xf numFmtId="165" fontId="6" fillId="0" borderId="0" xfId="15" applyNumberFormat="1" applyFont="1" applyAlignment="1">
      <alignment/>
    </xf>
    <xf numFmtId="166" fontId="6" fillId="0" borderId="0" xfId="17" applyNumberFormat="1" applyFont="1" applyAlignment="1">
      <alignment/>
    </xf>
    <xf numFmtId="0" fontId="7" fillId="0" borderId="3" xfId="0" applyFont="1" applyBorder="1" applyAlignment="1">
      <alignment/>
    </xf>
    <xf numFmtId="9" fontId="6" fillId="0" borderId="0" xfId="17" applyNumberFormat="1" applyFont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Font="1" applyAlignment="1">
      <alignment/>
    </xf>
    <xf numFmtId="166" fontId="0" fillId="0" borderId="0" xfId="17" applyNumberFormat="1" applyFont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Alignment="1">
      <alignment/>
    </xf>
    <xf numFmtId="166" fontId="0" fillId="0" borderId="0" xfId="17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9" fontId="0" fillId="0" borderId="0" xfId="17" applyNumberFormat="1" applyFont="1" applyAlignment="1">
      <alignment/>
    </xf>
    <xf numFmtId="165" fontId="0" fillId="0" borderId="0" xfId="0" applyNumberFormat="1" applyFont="1" applyAlignment="1">
      <alignment/>
    </xf>
    <xf numFmtId="9" fontId="0" fillId="0" borderId="0" xfId="25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5" fontId="10" fillId="0" borderId="0" xfId="15" applyNumberFormat="1" applyFont="1" applyFill="1" applyBorder="1" applyAlignment="1">
      <alignment wrapText="1"/>
    </xf>
    <xf numFmtId="9" fontId="0" fillId="0" borderId="0" xfId="25" applyNumberFormat="1" applyFont="1" applyAlignment="1">
      <alignment/>
    </xf>
    <xf numFmtId="164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37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72" fontId="1" fillId="0" borderId="7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168" fontId="0" fillId="0" borderId="0" xfId="0" applyNumberFormat="1" applyAlignment="1">
      <alignment/>
    </xf>
    <xf numFmtId="172" fontId="11" fillId="0" borderId="9" xfId="22" applyNumberFormat="1" applyFont="1" applyFill="1" applyBorder="1" applyAlignment="1">
      <alignment horizontal="right" wrapText="1"/>
      <protection/>
    </xf>
    <xf numFmtId="37" fontId="11" fillId="0" borderId="0" xfId="22" applyNumberFormat="1" applyFont="1" applyFill="1" applyBorder="1" applyAlignment="1">
      <alignment horizontal="right" wrapText="1"/>
      <protection/>
    </xf>
    <xf numFmtId="37" fontId="11" fillId="0" borderId="10" xfId="22" applyNumberFormat="1" applyFont="1" applyFill="1" applyBorder="1" applyAlignment="1">
      <alignment horizontal="right" wrapText="1"/>
      <protection/>
    </xf>
    <xf numFmtId="172" fontId="0" fillId="0" borderId="9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10" xfId="0" applyNumberFormat="1" applyBorder="1" applyAlignment="1">
      <alignment/>
    </xf>
    <xf numFmtId="0" fontId="12" fillId="0" borderId="8" xfId="0" applyFont="1" applyBorder="1" applyAlignment="1">
      <alignment/>
    </xf>
    <xf numFmtId="0" fontId="11" fillId="0" borderId="10" xfId="22" applyFont="1" applyFill="1" applyBorder="1" applyAlignment="1" quotePrefix="1">
      <alignment horizontal="left" wrapText="1"/>
      <protection/>
    </xf>
    <xf numFmtId="0" fontId="11" fillId="0" borderId="10" xfId="22" applyFont="1" applyFill="1" applyBorder="1" applyAlignment="1">
      <alignment horizontal="left" wrapText="1"/>
      <protection/>
    </xf>
    <xf numFmtId="0" fontId="12" fillId="0" borderId="11" xfId="0" applyFont="1" applyBorder="1" applyAlignment="1">
      <alignment horizontal="left"/>
    </xf>
    <xf numFmtId="0" fontId="9" fillId="0" borderId="0" xfId="0" applyFont="1" applyAlignment="1" quotePrefix="1">
      <alignment horizontal="left"/>
    </xf>
    <xf numFmtId="0" fontId="10" fillId="0" borderId="0" xfId="22" applyFont="1" applyFill="1" applyBorder="1" applyAlignment="1" quotePrefix="1">
      <alignment horizontal="left" wrapText="1"/>
      <protection/>
    </xf>
    <xf numFmtId="0" fontId="11" fillId="0" borderId="8" xfId="22" applyFont="1" applyFill="1" applyBorder="1" applyAlignment="1">
      <alignment horizontal="left" wrapText="1"/>
      <protection/>
    </xf>
    <xf numFmtId="0" fontId="11" fillId="0" borderId="11" xfId="22" applyFont="1" applyFill="1" applyBorder="1" applyAlignment="1" quotePrefix="1">
      <alignment horizontal="left" wrapText="1"/>
      <protection/>
    </xf>
    <xf numFmtId="37" fontId="0" fillId="0" borderId="2" xfId="0" applyNumberFormat="1" applyBorder="1" applyAlignment="1">
      <alignment/>
    </xf>
    <xf numFmtId="172" fontId="1" fillId="0" borderId="9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172" fontId="1" fillId="0" borderId="9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Continuous"/>
    </xf>
    <xf numFmtId="37" fontId="1" fillId="0" borderId="15" xfId="0" applyNumberFormat="1" applyFont="1" applyBorder="1" applyAlignment="1">
      <alignment horizontal="centerContinuous"/>
    </xf>
    <xf numFmtId="37" fontId="1" fillId="0" borderId="11" xfId="0" applyNumberFormat="1" applyFont="1" applyBorder="1" applyAlignment="1">
      <alignment horizontal="centerContinuous"/>
    </xf>
    <xf numFmtId="172" fontId="0" fillId="0" borderId="14" xfId="0" applyNumberFormat="1" applyBorder="1" applyAlignment="1">
      <alignment horizontal="centerContinuous"/>
    </xf>
    <xf numFmtId="37" fontId="0" fillId="0" borderId="15" xfId="0" applyNumberFormat="1" applyBorder="1" applyAlignment="1">
      <alignment horizontal="centerContinuous"/>
    </xf>
    <xf numFmtId="172" fontId="0" fillId="0" borderId="2" xfId="0" applyNumberFormat="1" applyBorder="1" applyAlignment="1">
      <alignment/>
    </xf>
    <xf numFmtId="172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170" fontId="1" fillId="0" borderId="7" xfId="17" applyNumberFormat="1" applyFont="1" applyBorder="1" applyAlignment="1">
      <alignment/>
    </xf>
    <xf numFmtId="0" fontId="1" fillId="0" borderId="16" xfId="0" applyFont="1" applyBorder="1" applyAlignment="1" quotePrefix="1">
      <alignment horizontal="left"/>
    </xf>
    <xf numFmtId="0" fontId="1" fillId="0" borderId="12" xfId="0" applyFont="1" applyBorder="1" applyAlignment="1">
      <alignment/>
    </xf>
    <xf numFmtId="170" fontId="1" fillId="0" borderId="12" xfId="17" applyNumberFormat="1" applyFont="1" applyBorder="1" applyAlignment="1">
      <alignment/>
    </xf>
    <xf numFmtId="0" fontId="1" fillId="0" borderId="17" xfId="21" applyFont="1" applyBorder="1" applyAlignment="1" quotePrefix="1">
      <alignment horizontal="left"/>
      <protection/>
    </xf>
    <xf numFmtId="0" fontId="0" fillId="0" borderId="18" xfId="21" applyFont="1" applyBorder="1" applyAlignment="1">
      <alignment horizontal="center"/>
      <protection/>
    </xf>
    <xf numFmtId="170" fontId="1" fillId="0" borderId="9" xfId="17" applyNumberFormat="1" applyFont="1" applyBorder="1" applyAlignment="1">
      <alignment/>
    </xf>
    <xf numFmtId="0" fontId="0" fillId="0" borderId="19" xfId="21" applyFont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0" fillId="0" borderId="20" xfId="0" applyBorder="1" applyAlignment="1" quotePrefix="1">
      <alignment horizontal="center" wrapText="1"/>
    </xf>
    <xf numFmtId="0" fontId="0" fillId="0" borderId="21" xfId="0" applyBorder="1" applyAlignment="1" quotePrefix="1">
      <alignment horizontal="center" wrapText="1"/>
    </xf>
    <xf numFmtId="0" fontId="13" fillId="0" borderId="17" xfId="0" applyFont="1" applyBorder="1" applyAlignment="1" quotePrefix="1">
      <alignment horizontal="center" wrapText="1"/>
    </xf>
    <xf numFmtId="0" fontId="14" fillId="0" borderId="0" xfId="0" applyFont="1" applyAlignment="1">
      <alignment horizontal="centerContinuous"/>
    </xf>
    <xf numFmtId="166" fontId="0" fillId="0" borderId="0" xfId="0" applyNumberFormat="1" applyFont="1" applyBorder="1" applyAlignment="1">
      <alignment/>
    </xf>
    <xf numFmtId="9" fontId="0" fillId="0" borderId="3" xfId="25" applyFont="1" applyBorder="1" applyAlignment="1">
      <alignment/>
    </xf>
    <xf numFmtId="165" fontId="0" fillId="0" borderId="0" xfId="15" applyNumberFormat="1" applyFont="1" applyBorder="1" applyAlignment="1">
      <alignment/>
    </xf>
    <xf numFmtId="172" fontId="0" fillId="0" borderId="0" xfId="0" applyNumberFormat="1" applyBorder="1" applyAlignment="1">
      <alignment horizontal="right" wrapText="1"/>
    </xf>
    <xf numFmtId="170" fontId="0" fillId="0" borderId="1" xfId="17" applyNumberFormat="1" applyFont="1" applyBorder="1" applyAlignment="1">
      <alignment/>
    </xf>
    <xf numFmtId="37" fontId="1" fillId="0" borderId="13" xfId="0" applyNumberFormat="1" applyFont="1" applyBorder="1" applyAlignment="1" quotePrefix="1">
      <alignment horizontal="center"/>
    </xf>
    <xf numFmtId="166" fontId="0" fillId="0" borderId="0" xfId="17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3" xfId="0" applyFont="1" applyBorder="1" applyAlignment="1" quotePrefix="1">
      <alignment horizontal="left"/>
    </xf>
    <xf numFmtId="0" fontId="1" fillId="0" borderId="5" xfId="0" applyFont="1" applyBorder="1" applyAlignment="1" quotePrefix="1">
      <alignment horizontal="left"/>
    </xf>
    <xf numFmtId="0" fontId="1" fillId="0" borderId="13" xfId="0" applyFont="1" applyBorder="1" applyAlignment="1">
      <alignment/>
    </xf>
    <xf numFmtId="170" fontId="0" fillId="0" borderId="6" xfId="17" applyNumberFormat="1" applyFont="1" applyBorder="1" applyAlignment="1">
      <alignment/>
    </xf>
    <xf numFmtId="0" fontId="0" fillId="0" borderId="0" xfId="0" applyAlignment="1">
      <alignment horizontal="left"/>
    </xf>
    <xf numFmtId="17" fontId="1" fillId="0" borderId="0" xfId="0" applyNumberFormat="1" applyFont="1" applyAlignment="1" quotePrefix="1">
      <alignment horizontal="centerContinuous"/>
    </xf>
    <xf numFmtId="170" fontId="1" fillId="0" borderId="0" xfId="17" applyNumberFormat="1" applyFont="1" applyBorder="1" applyAlignment="1">
      <alignment/>
    </xf>
    <xf numFmtId="170" fontId="0" fillId="0" borderId="0" xfId="17" applyNumberFormat="1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170" fontId="0" fillId="0" borderId="4" xfId="17" applyNumberFormat="1" applyFont="1" applyBorder="1" applyAlignment="1">
      <alignment/>
    </xf>
    <xf numFmtId="170" fontId="0" fillId="0" borderId="10" xfId="17" applyNumberFormat="1" applyFont="1" applyBorder="1" applyAlignment="1">
      <alignment horizontal="center"/>
    </xf>
    <xf numFmtId="170" fontId="0" fillId="0" borderId="13" xfId="17" applyNumberFormat="1" applyFont="1" applyBorder="1" applyAlignment="1">
      <alignment horizontal="center"/>
    </xf>
    <xf numFmtId="170" fontId="0" fillId="0" borderId="8" xfId="17" applyNumberFormat="1" applyFont="1" applyBorder="1" applyAlignment="1">
      <alignment horizontal="center"/>
    </xf>
    <xf numFmtId="170" fontId="0" fillId="0" borderId="22" xfId="17" applyNumberFormat="1" applyFont="1" applyBorder="1" applyAlignment="1">
      <alignment horizontal="center"/>
    </xf>
    <xf numFmtId="0" fontId="16" fillId="0" borderId="17" xfId="0" applyFont="1" applyBorder="1" applyAlignment="1" quotePrefix="1">
      <alignment horizontal="center" wrapText="1"/>
    </xf>
    <xf numFmtId="0" fontId="0" fillId="0" borderId="1" xfId="0" applyBorder="1" applyAlignment="1">
      <alignment horizontal="centerContinuous"/>
    </xf>
    <xf numFmtId="0" fontId="0" fillId="0" borderId="1" xfId="0" applyFont="1" applyBorder="1" applyAlignment="1">
      <alignment horizontal="center" wrapText="1"/>
    </xf>
    <xf numFmtId="167" fontId="0" fillId="0" borderId="4" xfId="17" applyNumberFormat="1" applyBorder="1" applyAlignment="1">
      <alignment/>
    </xf>
    <xf numFmtId="170" fontId="0" fillId="0" borderId="0" xfId="17" applyNumberFormat="1" applyBorder="1" applyAlignment="1">
      <alignment/>
    </xf>
    <xf numFmtId="170" fontId="0" fillId="0" borderId="4" xfId="17" applyNumberFormat="1" applyBorder="1" applyAlignment="1">
      <alignment/>
    </xf>
    <xf numFmtId="2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66" fontId="0" fillId="0" borderId="0" xfId="17" applyNumberFormat="1" applyBorder="1" applyAlignment="1">
      <alignment horizontal="right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 quotePrefix="1">
      <alignment horizontal="right"/>
    </xf>
    <xf numFmtId="3" fontId="18" fillId="0" borderId="0" xfId="0" applyNumberFormat="1" applyFont="1" applyAlignment="1">
      <alignment/>
    </xf>
    <xf numFmtId="166" fontId="18" fillId="0" borderId="0" xfId="17" applyNumberFormat="1" applyFont="1" applyAlignment="1">
      <alignment/>
    </xf>
    <xf numFmtId="168" fontId="18" fillId="0" borderId="0" xfId="25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 quotePrefix="1">
      <alignment horizontal="left"/>
    </xf>
    <xf numFmtId="170" fontId="0" fillId="0" borderId="0" xfId="17" applyNumberFormat="1" applyFont="1" applyBorder="1" applyAlignment="1" quotePrefix="1">
      <alignment horizontal="right"/>
    </xf>
    <xf numFmtId="3" fontId="18" fillId="0" borderId="0" xfId="0" applyNumberFormat="1" applyFont="1" applyAlignment="1" quotePrefix="1">
      <alignment horizontal="left"/>
    </xf>
    <xf numFmtId="166" fontId="18" fillId="0" borderId="0" xfId="17" applyNumberFormat="1" applyFont="1" applyAlignment="1" quotePrefix="1">
      <alignment horizontal="left"/>
    </xf>
    <xf numFmtId="168" fontId="18" fillId="0" borderId="0" xfId="25" applyNumberFormat="1" applyFont="1" applyAlignment="1" quotePrefix="1">
      <alignment horizontal="left"/>
    </xf>
    <xf numFmtId="170" fontId="0" fillId="0" borderId="0" xfId="17" applyNumberFormat="1" applyFont="1" applyBorder="1" applyAlignment="1">
      <alignment horizontal="center"/>
    </xf>
    <xf numFmtId="170" fontId="0" fillId="0" borderId="23" xfId="17" applyNumberFormat="1" applyFont="1" applyBorder="1" applyAlignment="1">
      <alignment horizontal="center"/>
    </xf>
    <xf numFmtId="170" fontId="0" fillId="0" borderId="24" xfId="17" applyNumberFormat="1" applyBorder="1" applyAlignment="1">
      <alignment horizontal="center"/>
    </xf>
    <xf numFmtId="170" fontId="0" fillId="0" borderId="21" xfId="17" applyNumberFormat="1" applyBorder="1" applyAlignment="1">
      <alignment horizontal="center"/>
    </xf>
    <xf numFmtId="170" fontId="0" fillId="0" borderId="1" xfId="17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3" fontId="18" fillId="0" borderId="0" xfId="0" applyNumberFormat="1" applyFont="1" applyAlignment="1" quotePrefix="1">
      <alignment horizontal="right"/>
    </xf>
    <xf numFmtId="168" fontId="18" fillId="0" borderId="0" xfId="25" applyNumberFormat="1" applyFont="1" applyAlignment="1" quotePrefix="1">
      <alignment horizontal="right"/>
    </xf>
    <xf numFmtId="0" fontId="21" fillId="0" borderId="25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centerContinuous"/>
    </xf>
    <xf numFmtId="0" fontId="21" fillId="0" borderId="20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2" borderId="17" xfId="0" applyFont="1" applyFill="1" applyBorder="1" applyAlignment="1">
      <alignment/>
    </xf>
    <xf numFmtId="166" fontId="0" fillId="0" borderId="0" xfId="17" applyNumberFormat="1" applyFont="1" applyBorder="1" applyAlignment="1">
      <alignment/>
    </xf>
    <xf numFmtId="44" fontId="0" fillId="0" borderId="0" xfId="17" applyAlignment="1">
      <alignment/>
    </xf>
    <xf numFmtId="166" fontId="18" fillId="0" borderId="0" xfId="17" applyNumberFormat="1" applyFont="1" applyAlignment="1" quotePrefix="1">
      <alignment horizontal="right"/>
    </xf>
    <xf numFmtId="37" fontId="1" fillId="0" borderId="8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6" fontId="0" fillId="0" borderId="4" xfId="17" applyNumberFormat="1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1" fontId="0" fillId="0" borderId="0" xfId="15" applyNumberFormat="1" applyFont="1" applyBorder="1" applyAlignment="1">
      <alignment/>
    </xf>
    <xf numFmtId="170" fontId="0" fillId="0" borderId="6" xfId="17" applyNumberFormat="1" applyBorder="1" applyAlignment="1">
      <alignment/>
    </xf>
    <xf numFmtId="44" fontId="18" fillId="0" borderId="0" xfId="17" applyNumberFormat="1" applyFont="1" applyAlignment="1">
      <alignment/>
    </xf>
    <xf numFmtId="170" fontId="0" fillId="0" borderId="0" xfId="17" applyNumberFormat="1" applyFont="1" applyBorder="1" applyAlignment="1" quotePrefix="1">
      <alignment horizontal="center"/>
    </xf>
    <xf numFmtId="0" fontId="0" fillId="0" borderId="0" xfId="0" applyFont="1" applyAlignment="1" quotePrefix="1">
      <alignment/>
    </xf>
    <xf numFmtId="44" fontId="25" fillId="0" borderId="0" xfId="0" applyNumberFormat="1" applyFont="1" applyBorder="1" applyAlignment="1">
      <alignment/>
    </xf>
    <xf numFmtId="37" fontId="1" fillId="0" borderId="10" xfId="0" applyNumberFormat="1" applyFont="1" applyBorder="1" applyAlignment="1" quotePrefix="1">
      <alignment horizontal="centerContinuous"/>
    </xf>
    <xf numFmtId="172" fontId="1" fillId="0" borderId="9" xfId="0" applyNumberFormat="1" applyFont="1" applyBorder="1" applyAlignment="1">
      <alignment horizontal="centerContinuous"/>
    </xf>
    <xf numFmtId="17" fontId="1" fillId="0" borderId="0" xfId="0" applyNumberFormat="1" applyFont="1" applyBorder="1" applyAlignment="1" quotePrefix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9" fontId="1" fillId="0" borderId="0" xfId="15" applyNumberFormat="1" applyFont="1" applyAlignment="1">
      <alignment/>
    </xf>
    <xf numFmtId="9" fontId="6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175" fontId="25" fillId="0" borderId="0" xfId="0" applyNumberFormat="1" applyFont="1" applyBorder="1" applyAlignment="1">
      <alignment/>
    </xf>
    <xf numFmtId="44" fontId="18" fillId="0" borderId="0" xfId="17" applyNumberFormat="1" applyFont="1" applyAlignment="1" quotePrefix="1">
      <alignment horizontal="right"/>
    </xf>
    <xf numFmtId="170" fontId="1" fillId="0" borderId="26" xfId="17" applyNumberFormat="1" applyFont="1" applyBorder="1" applyAlignment="1">
      <alignment/>
    </xf>
    <xf numFmtId="43" fontId="0" fillId="0" borderId="0" xfId="15" applyAlignment="1">
      <alignment/>
    </xf>
    <xf numFmtId="170" fontId="0" fillId="0" borderId="1" xfId="17" applyNumberFormat="1" applyBorder="1" applyAlignment="1">
      <alignment/>
    </xf>
    <xf numFmtId="0" fontId="2" fillId="0" borderId="0" xfId="0" applyFont="1" applyBorder="1" applyAlignment="1">
      <alignment/>
    </xf>
    <xf numFmtId="0" fontId="26" fillId="0" borderId="0" xfId="0" applyFont="1" applyBorder="1" applyAlignment="1">
      <alignment/>
    </xf>
    <xf numFmtId="9" fontId="26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0" fontId="0" fillId="0" borderId="28" xfId="17" applyNumberFormat="1" applyBorder="1" applyAlignment="1">
      <alignment/>
    </xf>
    <xf numFmtId="170" fontId="0" fillId="0" borderId="29" xfId="17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37" fontId="1" fillId="0" borderId="0" xfId="0" applyNumberFormat="1" applyFont="1" applyBorder="1" applyAlignment="1" quotePrefix="1">
      <alignment horizontal="centerContinuous"/>
    </xf>
    <xf numFmtId="172" fontId="0" fillId="0" borderId="9" xfId="0" applyNumberFormat="1" applyBorder="1" applyAlignment="1">
      <alignment horizontal="centerContinuous"/>
    </xf>
    <xf numFmtId="170" fontId="0" fillId="0" borderId="0" xfId="17" applyNumberFormat="1" applyAlignment="1">
      <alignment/>
    </xf>
    <xf numFmtId="165" fontId="0" fillId="0" borderId="0" xfId="15" applyNumberFormat="1" applyFont="1" applyBorder="1" applyAlignment="1">
      <alignment/>
    </xf>
    <xf numFmtId="170" fontId="0" fillId="0" borderId="23" xfId="17" applyNumberFormat="1" applyFont="1" applyBorder="1" applyAlignment="1">
      <alignment/>
    </xf>
    <xf numFmtId="0" fontId="0" fillId="0" borderId="3" xfId="21" applyFont="1" applyBorder="1" applyAlignment="1">
      <alignment horizontal="center"/>
      <protection/>
    </xf>
    <xf numFmtId="0" fontId="0" fillId="0" borderId="30" xfId="21" applyFont="1" applyBorder="1" applyAlignment="1">
      <alignment horizontal="center"/>
      <protection/>
    </xf>
    <xf numFmtId="2" fontId="0" fillId="0" borderId="0" xfId="0" applyNumberFormat="1" applyBorder="1" applyAlignment="1">
      <alignment/>
    </xf>
    <xf numFmtId="165" fontId="0" fillId="0" borderId="0" xfId="15" applyNumberFormat="1" applyBorder="1" applyAlignment="1">
      <alignment/>
    </xf>
    <xf numFmtId="37" fontId="1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6" xfId="0" applyBorder="1" applyAlignment="1" quotePrefix="1">
      <alignment horizontal="left"/>
    </xf>
    <xf numFmtId="9" fontId="0" fillId="0" borderId="0" xfId="25" applyFont="1" applyBorder="1" applyAlignment="1">
      <alignment/>
    </xf>
    <xf numFmtId="0" fontId="2" fillId="0" borderId="3" xfId="0" applyFont="1" applyBorder="1" applyAlignment="1">
      <alignment/>
    </xf>
    <xf numFmtId="165" fontId="27" fillId="0" borderId="0" xfId="15" applyNumberFormat="1" applyFont="1" applyBorder="1" applyAlignment="1">
      <alignment/>
    </xf>
    <xf numFmtId="166" fontId="27" fillId="0" borderId="0" xfId="17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5" xfId="0" applyBorder="1" applyAlignment="1" quotePrefix="1">
      <alignment horizontal="left"/>
    </xf>
    <xf numFmtId="0" fontId="9" fillId="0" borderId="6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8" fontId="0" fillId="0" borderId="0" xfId="25" applyNumberFormat="1" applyFont="1" applyAlignment="1">
      <alignment/>
    </xf>
    <xf numFmtId="170" fontId="1" fillId="0" borderId="19" xfId="17" applyNumberFormat="1" applyFont="1" applyBorder="1" applyAlignment="1">
      <alignment/>
    </xf>
    <xf numFmtId="0" fontId="0" fillId="0" borderId="0" xfId="0" applyAlignment="1" quotePrefix="1">
      <alignment horizontal="centerContinuous"/>
    </xf>
    <xf numFmtId="37" fontId="12" fillId="0" borderId="11" xfId="0" applyNumberFormat="1" applyFont="1" applyBorder="1" applyAlignment="1">
      <alignment/>
    </xf>
    <xf numFmtId="37" fontId="12" fillId="0" borderId="15" xfId="0" applyNumberFormat="1" applyFont="1" applyBorder="1" applyAlignment="1">
      <alignment horizontal="right"/>
    </xf>
    <xf numFmtId="172" fontId="12" fillId="0" borderId="14" xfId="0" applyNumberFormat="1" applyFont="1" applyBorder="1" applyAlignment="1">
      <alignment/>
    </xf>
    <xf numFmtId="172" fontId="12" fillId="0" borderId="15" xfId="0" applyNumberFormat="1" applyFont="1" applyBorder="1" applyAlignment="1">
      <alignment/>
    </xf>
    <xf numFmtId="168" fontId="12" fillId="0" borderId="31" xfId="0" applyNumberFormat="1" applyFont="1" applyBorder="1" applyAlignment="1">
      <alignment horizontal="right"/>
    </xf>
    <xf numFmtId="37" fontId="12" fillId="0" borderId="1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172" fontId="12" fillId="0" borderId="9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68" fontId="12" fillId="0" borderId="32" xfId="0" applyNumberFormat="1" applyFont="1" applyBorder="1" applyAlignment="1">
      <alignment horizontal="right"/>
    </xf>
    <xf numFmtId="37" fontId="12" fillId="0" borderId="8" xfId="0" applyNumberFormat="1" applyFont="1" applyBorder="1" applyAlignment="1">
      <alignment/>
    </xf>
    <xf numFmtId="37" fontId="12" fillId="0" borderId="2" xfId="0" applyNumberFormat="1" applyFont="1" applyBorder="1" applyAlignment="1">
      <alignment/>
    </xf>
    <xf numFmtId="172" fontId="12" fillId="0" borderId="7" xfId="0" applyNumberFormat="1" applyFont="1" applyBorder="1" applyAlignment="1">
      <alignment/>
    </xf>
    <xf numFmtId="172" fontId="12" fillId="0" borderId="2" xfId="0" applyNumberFormat="1" applyFont="1" applyBorder="1" applyAlignment="1">
      <alignment/>
    </xf>
    <xf numFmtId="168" fontId="12" fillId="0" borderId="33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1" fillId="0" borderId="0" xfId="0" applyNumberFormat="1" applyFont="1" applyAlignment="1">
      <alignment horizontal="center"/>
    </xf>
    <xf numFmtId="37" fontId="0" fillId="0" borderId="8" xfId="0" applyNumberFormat="1" applyBorder="1" applyAlignment="1">
      <alignment/>
    </xf>
    <xf numFmtId="172" fontId="0" fillId="0" borderId="7" xfId="0" applyNumberFormat="1" applyBorder="1" applyAlignment="1">
      <alignment/>
    </xf>
    <xf numFmtId="37" fontId="12" fillId="0" borderId="15" xfId="0" applyNumberFormat="1" applyFont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32" xfId="0" applyNumberFormat="1" applyBorder="1" applyAlignment="1">
      <alignment/>
    </xf>
    <xf numFmtId="37" fontId="12" fillId="0" borderId="0" xfId="0" applyNumberFormat="1" applyFont="1" applyBorder="1" applyAlignment="1">
      <alignment horizontal="right"/>
    </xf>
    <xf numFmtId="168" fontId="0" fillId="0" borderId="33" xfId="0" applyNumberFormat="1" applyBorder="1" applyAlignment="1">
      <alignment/>
    </xf>
    <xf numFmtId="172" fontId="0" fillId="0" borderId="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/>
    </xf>
    <xf numFmtId="172" fontId="0" fillId="0" borderId="14" xfId="0" applyNumberFormat="1" applyBorder="1" applyAlignment="1">
      <alignment/>
    </xf>
    <xf numFmtId="165" fontId="9" fillId="0" borderId="34" xfId="15" applyNumberFormat="1" applyFont="1" applyBorder="1" applyAlignment="1">
      <alignment/>
    </xf>
    <xf numFmtId="166" fontId="9" fillId="0" borderId="34" xfId="17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/>
    </xf>
    <xf numFmtId="165" fontId="9" fillId="0" borderId="0" xfId="15" applyNumberFormat="1" applyFont="1" applyBorder="1" applyAlignment="1">
      <alignment/>
    </xf>
    <xf numFmtId="166" fontId="9" fillId="0" borderId="0" xfId="17" applyNumberFormat="1" applyFont="1" applyBorder="1" applyAlignment="1">
      <alignment/>
    </xf>
    <xf numFmtId="165" fontId="27" fillId="0" borderId="1" xfId="15" applyNumberFormat="1" applyFont="1" applyBorder="1" applyAlignment="1">
      <alignment/>
    </xf>
    <xf numFmtId="166" fontId="27" fillId="0" borderId="1" xfId="17" applyNumberFormat="1" applyFont="1" applyBorder="1" applyAlignment="1">
      <alignment/>
    </xf>
    <xf numFmtId="0" fontId="27" fillId="0" borderId="1" xfId="0" applyFont="1" applyBorder="1" applyAlignment="1">
      <alignment/>
    </xf>
    <xf numFmtId="0" fontId="27" fillId="0" borderId="5" xfId="0" applyFont="1" applyBorder="1" applyAlignment="1">
      <alignment/>
    </xf>
    <xf numFmtId="0" fontId="0" fillId="0" borderId="1" xfId="0" applyFont="1" applyBorder="1" applyAlignment="1">
      <alignment/>
    </xf>
    <xf numFmtId="165" fontId="9" fillId="0" borderId="1" xfId="15" applyNumberFormat="1" applyFont="1" applyBorder="1" applyAlignment="1">
      <alignment/>
    </xf>
    <xf numFmtId="166" fontId="9" fillId="0" borderId="1" xfId="17" applyNumberFormat="1" applyFont="1" applyBorder="1" applyAlignment="1">
      <alignment/>
    </xf>
    <xf numFmtId="166" fontId="9" fillId="0" borderId="1" xfId="17" applyNumberFormat="1" applyFont="1" applyBorder="1" applyAlignment="1">
      <alignment horizontal="right"/>
    </xf>
    <xf numFmtId="166" fontId="9" fillId="0" borderId="1" xfId="17" applyNumberFormat="1" applyFont="1" applyBorder="1" applyAlignment="1">
      <alignment/>
    </xf>
    <xf numFmtId="165" fontId="27" fillId="0" borderId="0" xfId="0" applyNumberFormat="1" applyFont="1" applyBorder="1" applyAlignment="1">
      <alignment/>
    </xf>
    <xf numFmtId="165" fontId="27" fillId="0" borderId="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/>
    </xf>
    <xf numFmtId="9" fontId="0" fillId="0" borderId="0" xfId="0" applyNumberFormat="1" applyFont="1" applyBorder="1" applyAlignment="1">
      <alignment/>
    </xf>
    <xf numFmtId="164" fontId="0" fillId="0" borderId="0" xfId="15" applyNumberFormat="1" applyFont="1" applyAlignment="1">
      <alignment/>
    </xf>
    <xf numFmtId="3" fontId="0" fillId="0" borderId="0" xfId="0" applyNumberFormat="1" applyBorder="1" applyAlignment="1">
      <alignment/>
    </xf>
    <xf numFmtId="0" fontId="28" fillId="2" borderId="17" xfId="24" applyFont="1" applyFill="1" applyBorder="1" applyAlignment="1">
      <alignment horizontal="center"/>
      <protection/>
    </xf>
    <xf numFmtId="0" fontId="28" fillId="2" borderId="5" xfId="24" applyFont="1" applyFill="1" applyBorder="1" applyAlignment="1">
      <alignment horizontal="center"/>
      <protection/>
    </xf>
    <xf numFmtId="0" fontId="28" fillId="2" borderId="1" xfId="24" applyFont="1" applyFill="1" applyBorder="1" applyAlignment="1">
      <alignment horizontal="center"/>
      <protection/>
    </xf>
    <xf numFmtId="0" fontId="28" fillId="2" borderId="6" xfId="24" applyFont="1" applyFill="1" applyBorder="1" applyAlignment="1">
      <alignment horizontal="center"/>
      <protection/>
    </xf>
    <xf numFmtId="0" fontId="28" fillId="2" borderId="5" xfId="23" applyFont="1" applyFill="1" applyBorder="1" applyAlignment="1">
      <alignment horizontal="center"/>
      <protection/>
    </xf>
    <xf numFmtId="0" fontId="28" fillId="2" borderId="1" xfId="23" applyFont="1" applyFill="1" applyBorder="1" applyAlignment="1">
      <alignment horizontal="center"/>
      <protection/>
    </xf>
    <xf numFmtId="0" fontId="28" fillId="2" borderId="6" xfId="23" applyFont="1" applyFill="1" applyBorder="1" applyAlignment="1">
      <alignment horizontal="center"/>
      <protection/>
    </xf>
    <xf numFmtId="0" fontId="28" fillId="2" borderId="17" xfId="23" applyFont="1" applyFill="1" applyBorder="1" applyAlignment="1">
      <alignment horizontal="center"/>
      <protection/>
    </xf>
    <xf numFmtId="17" fontId="28" fillId="2" borderId="17" xfId="24" applyNumberFormat="1" applyFont="1" applyFill="1" applyBorder="1" applyAlignment="1" quotePrefix="1">
      <alignment horizontal="right"/>
      <protection/>
    </xf>
    <xf numFmtId="0" fontId="28" fillId="2" borderId="17" xfId="23" applyFont="1" applyFill="1" applyBorder="1" applyAlignment="1" quotePrefix="1">
      <alignment horizontal="right"/>
      <protection/>
    </xf>
    <xf numFmtId="41" fontId="0" fillId="0" borderId="0" xfId="0" applyNumberFormat="1" applyBorder="1" applyAlignment="1">
      <alignment/>
    </xf>
    <xf numFmtId="170" fontId="0" fillId="0" borderId="30" xfId="17" applyNumberFormat="1" applyBorder="1" applyAlignment="1">
      <alignment/>
    </xf>
    <xf numFmtId="170" fontId="1" fillId="0" borderId="18" xfId="17" applyNumberFormat="1" applyFont="1" applyBorder="1" applyAlignment="1">
      <alignment/>
    </xf>
    <xf numFmtId="170" fontId="0" fillId="0" borderId="23" xfId="17" applyNumberFormat="1" applyBorder="1" applyAlignment="1">
      <alignment/>
    </xf>
    <xf numFmtId="170" fontId="0" fillId="0" borderId="28" xfId="17" applyNumberFormat="1" applyFont="1" applyBorder="1" applyAlignment="1">
      <alignment/>
    </xf>
    <xf numFmtId="170" fontId="1" fillId="0" borderId="13" xfId="17" applyNumberFormat="1" applyFont="1" applyBorder="1" applyAlignment="1">
      <alignment/>
    </xf>
    <xf numFmtId="0" fontId="1" fillId="0" borderId="35" xfId="0" applyFont="1" applyBorder="1" applyAlignment="1">
      <alignment/>
    </xf>
    <xf numFmtId="167" fontId="0" fillId="0" borderId="0" xfId="17" applyNumberFormat="1" applyBorder="1" applyAlignment="1">
      <alignment/>
    </xf>
    <xf numFmtId="170" fontId="1" fillId="0" borderId="10" xfId="17" applyNumberFormat="1" applyFont="1" applyBorder="1" applyAlignment="1">
      <alignment/>
    </xf>
    <xf numFmtId="170" fontId="1" fillId="0" borderId="36" xfId="17" applyNumberFormat="1" applyFont="1" applyBorder="1" applyAlignment="1">
      <alignment/>
    </xf>
    <xf numFmtId="170" fontId="0" fillId="0" borderId="34" xfId="17" applyNumberFormat="1" applyBorder="1" applyAlignment="1">
      <alignment/>
    </xf>
    <xf numFmtId="170" fontId="0" fillId="0" borderId="29" xfId="17" applyNumberFormat="1" applyBorder="1" applyAlignment="1">
      <alignment/>
    </xf>
    <xf numFmtId="0" fontId="0" fillId="0" borderId="2" xfId="0" applyBorder="1" applyAlignment="1">
      <alignment horizontal="centerContinuous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 quotePrefix="1">
      <alignment horizontal="center" wrapText="1"/>
    </xf>
    <xf numFmtId="0" fontId="2" fillId="0" borderId="20" xfId="0" applyFont="1" applyBorder="1" applyAlignment="1">
      <alignment horizontal="center" wrapText="1"/>
    </xf>
    <xf numFmtId="170" fontId="0" fillId="0" borderId="40" xfId="17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37" fontId="0" fillId="0" borderId="0" xfId="0" applyNumberFormat="1" applyFont="1" applyBorder="1" applyAlignment="1">
      <alignment horizontal="right"/>
    </xf>
    <xf numFmtId="166" fontId="0" fillId="0" borderId="0" xfId="17" applyNumberFormat="1" applyBorder="1" applyAlignment="1" quotePrefix="1">
      <alignment horizontal="right"/>
    </xf>
    <xf numFmtId="3" fontId="0" fillId="0" borderId="0" xfId="0" applyNumberFormat="1" applyFont="1" applyBorder="1" applyAlignment="1">
      <alignment/>
    </xf>
    <xf numFmtId="166" fontId="0" fillId="0" borderId="0" xfId="17" applyNumberFormat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165" fontId="0" fillId="0" borderId="0" xfId="15" applyNumberFormat="1" applyFont="1" applyBorder="1" applyAlignment="1">
      <alignment horizontal="right"/>
    </xf>
    <xf numFmtId="166" fontId="0" fillId="0" borderId="0" xfId="17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0" xfId="0" applyNumberFormat="1" applyFont="1" applyFill="1" applyBorder="1" applyAlignment="1" applyProtection="1">
      <alignment horizontal="centerContinuous"/>
      <protection locked="0"/>
    </xf>
    <xf numFmtId="0" fontId="29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1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0" fontId="21" fillId="0" borderId="3" xfId="0" applyFont="1" applyBorder="1" applyAlignment="1">
      <alignment/>
    </xf>
    <xf numFmtId="3" fontId="0" fillId="0" borderId="0" xfId="15" applyNumberFormat="1" applyBorder="1" applyAlignment="1">
      <alignment/>
    </xf>
    <xf numFmtId="165" fontId="9" fillId="0" borderId="1" xfId="15" applyNumberFormat="1" applyFont="1" applyBorder="1" applyAlignment="1">
      <alignment/>
    </xf>
    <xf numFmtId="170" fontId="0" fillId="0" borderId="0" xfId="17" applyNumberFormat="1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21" xfId="0" applyFont="1" applyBorder="1" applyAlignment="1">
      <alignment horizontal="center" wrapText="1"/>
    </xf>
    <xf numFmtId="170" fontId="1" fillId="0" borderId="27" xfId="17" applyNumberFormat="1" applyFont="1" applyBorder="1" applyAlignment="1">
      <alignment horizontal="right"/>
    </xf>
    <xf numFmtId="170" fontId="1" fillId="0" borderId="3" xfId="17" applyNumberFormat="1" applyFont="1" applyBorder="1" applyAlignment="1">
      <alignment horizontal="right"/>
    </xf>
    <xf numFmtId="170" fontId="1" fillId="0" borderId="3" xfId="17" applyNumberFormat="1" applyFont="1" applyBorder="1" applyAlignment="1">
      <alignment horizontal="right"/>
    </xf>
    <xf numFmtId="170" fontId="1" fillId="0" borderId="3" xfId="17" applyNumberFormat="1" applyFont="1" applyBorder="1" applyAlignment="1">
      <alignment/>
    </xf>
    <xf numFmtId="170" fontId="1" fillId="0" borderId="30" xfId="17" applyNumberFormat="1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173" fontId="1" fillId="0" borderId="0" xfId="0" applyNumberFormat="1" applyFont="1" applyFill="1" applyBorder="1" applyAlignment="1" applyProtection="1">
      <alignment horizontal="centerContinuous"/>
      <protection locked="0"/>
    </xf>
    <xf numFmtId="171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76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3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174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 applyProtection="1">
      <alignment horizontal="right"/>
      <protection locked="0"/>
    </xf>
    <xf numFmtId="5" fontId="0" fillId="0" borderId="0" xfId="0" applyNumberFormat="1" applyFont="1" applyFill="1" applyBorder="1" applyAlignment="1" applyProtection="1">
      <alignment/>
      <protection locked="0"/>
    </xf>
    <xf numFmtId="9" fontId="0" fillId="0" borderId="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29" xfId="0" applyFont="1" applyBorder="1" applyAlignment="1">
      <alignment horizontal="centerContinuous"/>
    </xf>
    <xf numFmtId="168" fontId="0" fillId="0" borderId="0" xfId="0" applyNumberFormat="1" applyFont="1" applyAlignment="1">
      <alignment horizontal="center"/>
    </xf>
    <xf numFmtId="168" fontId="0" fillId="0" borderId="32" xfId="0" applyNumberFormat="1" applyBorder="1" applyAlignment="1">
      <alignment horizontal="right"/>
    </xf>
    <xf numFmtId="170" fontId="0" fillId="0" borderId="29" xfId="17" applyNumberFormat="1" applyBorder="1" applyAlignment="1">
      <alignment/>
    </xf>
    <xf numFmtId="0" fontId="1" fillId="0" borderId="1" xfId="0" applyFont="1" applyBorder="1" applyAlignment="1">
      <alignment horizontal="right"/>
    </xf>
    <xf numFmtId="17" fontId="1" fillId="0" borderId="0" xfId="0" applyNumberFormat="1" applyFont="1" applyFill="1" applyBorder="1" applyAlignment="1" applyProtection="1">
      <alignment horizontal="center"/>
      <protection locked="0"/>
    </xf>
    <xf numFmtId="17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168" fontId="1" fillId="0" borderId="0" xfId="15" applyNumberFormat="1" applyFont="1" applyAlignment="1">
      <alignment/>
    </xf>
    <xf numFmtId="0" fontId="5" fillId="0" borderId="0" xfId="0" applyFont="1" applyAlignment="1">
      <alignment/>
    </xf>
    <xf numFmtId="170" fontId="0" fillId="0" borderId="4" xfId="17" applyNumberFormat="1" applyBorder="1" applyAlignment="1">
      <alignment/>
    </xf>
    <xf numFmtId="0" fontId="17" fillId="0" borderId="0" xfId="0" applyFont="1" applyFill="1" applyAlignment="1" quotePrefix="1">
      <alignment horizontal="left"/>
    </xf>
    <xf numFmtId="3" fontId="0" fillId="0" borderId="0" xfId="0" applyNumberFormat="1" applyFill="1" applyAlignment="1">
      <alignment/>
    </xf>
    <xf numFmtId="166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9" fontId="0" fillId="0" borderId="0" xfId="25" applyFont="1" applyFill="1" applyAlignment="1">
      <alignment/>
    </xf>
    <xf numFmtId="0" fontId="0" fillId="0" borderId="0" xfId="0" applyFill="1" applyAlignment="1" quotePrefix="1">
      <alignment horizontal="left"/>
    </xf>
    <xf numFmtId="165" fontId="0" fillId="0" borderId="0" xfId="15" applyNumberFormat="1" applyFont="1" applyFill="1" applyAlignment="1">
      <alignment/>
    </xf>
    <xf numFmtId="41" fontId="0" fillId="0" borderId="0" xfId="15" applyNumberFormat="1" applyFont="1" applyFill="1" applyBorder="1" applyAlignment="1">
      <alignment/>
    </xf>
    <xf numFmtId="165" fontId="0" fillId="0" borderId="4" xfId="15" applyNumberFormat="1" applyFont="1" applyFill="1" applyBorder="1" applyAlignment="1">
      <alignment/>
    </xf>
    <xf numFmtId="0" fontId="1" fillId="0" borderId="0" xfId="0" applyFont="1" applyFill="1" applyAlignment="1" quotePrefix="1">
      <alignment horizontal="left"/>
    </xf>
    <xf numFmtId="9" fontId="0" fillId="0" borderId="0" xfId="25" applyNumberFormat="1" applyFont="1" applyFill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" xfId="0" applyBorder="1" applyAlignment="1" quotePrefix="1">
      <alignment horizontal="center" wrapText="1"/>
    </xf>
    <xf numFmtId="0" fontId="0" fillId="0" borderId="6" xfId="0" applyBorder="1" applyAlignment="1" quotePrefix="1">
      <alignment horizontal="center" wrapText="1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37" fontId="0" fillId="0" borderId="0" xfId="0" applyNumberFormat="1" applyBorder="1" applyAlignment="1">
      <alignment horizontal="centerContinuous"/>
    </xf>
    <xf numFmtId="0" fontId="0" fillId="0" borderId="0" xfId="0" applyFill="1" applyAlignment="1">
      <alignment/>
    </xf>
    <xf numFmtId="0" fontId="66" fillId="0" borderId="0" xfId="0" applyFont="1" applyAlignment="1">
      <alignment horizontal="center"/>
    </xf>
    <xf numFmtId="3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Border="1" applyAlignment="1">
      <alignment horizontal="left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/>
    </xf>
    <xf numFmtId="168" fontId="0" fillId="0" borderId="0" xfId="25" applyNumberFormat="1" applyFont="1" applyAlignment="1">
      <alignment/>
    </xf>
    <xf numFmtId="168" fontId="0" fillId="0" borderId="0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70" fontId="0" fillId="0" borderId="43" xfId="17" applyNumberFormat="1" applyBorder="1" applyAlignment="1">
      <alignment/>
    </xf>
    <xf numFmtId="0" fontId="9" fillId="0" borderId="0" xfId="0" applyFont="1" applyAlignment="1">
      <alignment/>
    </xf>
    <xf numFmtId="37" fontId="1" fillId="0" borderId="0" xfId="0" applyNumberFormat="1" applyFont="1" applyBorder="1" applyAlignment="1">
      <alignment horizontal="centerContinuous"/>
    </xf>
    <xf numFmtId="37" fontId="1" fillId="0" borderId="0" xfId="0" applyNumberFormat="1" applyFont="1" applyBorder="1" applyAlignment="1" quotePrefix="1">
      <alignment horizontal="centerContinuous"/>
    </xf>
    <xf numFmtId="170" fontId="1" fillId="0" borderId="42" xfId="17" applyNumberFormat="1" applyFont="1" applyBorder="1" applyAlignment="1">
      <alignment/>
    </xf>
    <xf numFmtId="170" fontId="1" fillId="0" borderId="27" xfId="17" applyNumberFormat="1" applyFont="1" applyBorder="1" applyAlignment="1">
      <alignment/>
    </xf>
    <xf numFmtId="0" fontId="45" fillId="0" borderId="0" xfId="0" applyFont="1" applyAlignment="1">
      <alignment/>
    </xf>
    <xf numFmtId="1" fontId="58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67" fontId="0" fillId="0" borderId="0" xfId="17" applyNumberFormat="1" applyFont="1" applyAlignment="1">
      <alignment/>
    </xf>
    <xf numFmtId="0" fontId="0" fillId="0" borderId="41" xfId="0" applyBorder="1" applyAlignment="1" quotePrefix="1">
      <alignment horizontal="center" wrapText="1"/>
    </xf>
    <xf numFmtId="1" fontId="26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" fontId="1" fillId="0" borderId="0" xfId="0" applyNumberFormat="1" applyFont="1" applyBorder="1" applyAlignment="1" quotePrefix="1">
      <alignment horizontal="center"/>
    </xf>
    <xf numFmtId="17" fontId="1" fillId="0" borderId="4" xfId="0" applyNumberFormat="1" applyFont="1" applyBorder="1" applyAlignment="1" quotePrefix="1">
      <alignment horizontal="center"/>
    </xf>
    <xf numFmtId="17" fontId="28" fillId="2" borderId="3" xfId="24" applyNumberFormat="1" applyFont="1" applyFill="1" applyBorder="1" applyAlignment="1" quotePrefix="1">
      <alignment horizontal="center"/>
      <protection/>
    </xf>
    <xf numFmtId="17" fontId="28" fillId="2" borderId="0" xfId="24" applyNumberFormat="1" applyFont="1" applyFill="1" applyBorder="1" applyAlignment="1" quotePrefix="1">
      <alignment horizontal="center"/>
      <protection/>
    </xf>
    <xf numFmtId="17" fontId="28" fillId="2" borderId="4" xfId="24" applyNumberFormat="1" applyFont="1" applyFill="1" applyBorder="1" applyAlignment="1" quotePrefix="1">
      <alignment horizontal="center"/>
      <protection/>
    </xf>
    <xf numFmtId="0" fontId="59" fillId="0" borderId="0" xfId="0" applyFont="1" applyAlignment="1">
      <alignment horizontal="center"/>
    </xf>
    <xf numFmtId="0" fontId="18" fillId="0" borderId="44" xfId="0" applyFont="1" applyBorder="1" applyAlignment="1">
      <alignment horizontal="center"/>
    </xf>
    <xf numFmtId="0" fontId="66" fillId="0" borderId="0" xfId="0" applyFont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MITMENT ACTIVITY" xfId="21"/>
    <cellStyle name="Normal_February 1999" xfId="22"/>
    <cellStyle name="Normal_Sheet2" xfId="23"/>
    <cellStyle name="Normal_Shee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theme" Target="theme/theme1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Prepayments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3975"/>
          <c:w val="0.84575"/>
          <c:h val="0.74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'[7]MF&amp;SF_Data'!$B$5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'[7]MF&amp;SF_Data'!$B$6:$B$17</c:f>
              <c:numCache>
                <c:ptCount val="12"/>
                <c:pt idx="0">
                  <c:v>38</c:v>
                </c:pt>
                <c:pt idx="1">
                  <c:v>75</c:v>
                </c:pt>
                <c:pt idx="2">
                  <c:v>103</c:v>
                </c:pt>
                <c:pt idx="3">
                  <c:v>96</c:v>
                </c:pt>
                <c:pt idx="4">
                  <c:v>72</c:v>
                </c:pt>
                <c:pt idx="5">
                  <c:v>71</c:v>
                </c:pt>
                <c:pt idx="6">
                  <c:v>99</c:v>
                </c:pt>
                <c:pt idx="7">
                  <c:v>85</c:v>
                </c:pt>
                <c:pt idx="8">
                  <c:v>106</c:v>
                </c:pt>
                <c:pt idx="9">
                  <c:v>73</c:v>
                </c:pt>
                <c:pt idx="10">
                  <c:v>67</c:v>
                </c:pt>
                <c:pt idx="11">
                  <c:v>102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'[7]MF&amp;SF_Data'!$C$5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'[7]MF&amp;SF_Data'!$C$6:$C$14</c:f>
              <c:numCache>
                <c:ptCount val="9"/>
                <c:pt idx="0">
                  <c:v>15</c:v>
                </c:pt>
                <c:pt idx="1">
                  <c:v>58</c:v>
                </c:pt>
                <c:pt idx="2">
                  <c:v>102</c:v>
                </c:pt>
                <c:pt idx="3">
                  <c:v>100</c:v>
                </c:pt>
                <c:pt idx="4">
                  <c:v>68</c:v>
                </c:pt>
                <c:pt idx="5">
                  <c:v>65</c:v>
                </c:pt>
                <c:pt idx="6">
                  <c:v>82</c:v>
                </c:pt>
                <c:pt idx="7">
                  <c:v>66</c:v>
                </c:pt>
              </c:numCache>
            </c:numRef>
          </c:val>
          <c:shape val="box"/>
        </c:ser>
        <c:gapDepth val="0"/>
        <c:shape val="box"/>
        <c:axId val="46635194"/>
        <c:axId val="17063563"/>
      </c:bar3D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7063563"/>
        <c:crosses val="autoZero"/>
        <c:auto val="1"/>
        <c:lblOffset val="100"/>
        <c:tickLblSkip val="1"/>
        <c:noMultiLvlLbl val="0"/>
      </c:catAx>
      <c:valAx>
        <c:axId val="17063563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6351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/>
              <a:t>Endorsements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'[7]MF&amp;SF_Data'!$F$5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'[7]MF&amp;SF_Data'!$F$6:$F$17</c:f>
              <c:numCache>
                <c:ptCount val="12"/>
                <c:pt idx="0">
                  <c:v>29</c:v>
                </c:pt>
                <c:pt idx="1">
                  <c:v>58</c:v>
                </c:pt>
                <c:pt idx="2">
                  <c:v>109</c:v>
                </c:pt>
                <c:pt idx="3">
                  <c:v>65</c:v>
                </c:pt>
                <c:pt idx="4">
                  <c:v>76</c:v>
                </c:pt>
                <c:pt idx="5">
                  <c:v>81</c:v>
                </c:pt>
                <c:pt idx="6">
                  <c:v>74</c:v>
                </c:pt>
                <c:pt idx="7">
                  <c:v>88</c:v>
                </c:pt>
                <c:pt idx="8">
                  <c:v>97</c:v>
                </c:pt>
                <c:pt idx="9">
                  <c:v>93</c:v>
                </c:pt>
                <c:pt idx="10">
                  <c:v>90</c:v>
                </c:pt>
                <c:pt idx="11">
                  <c:v>162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'[7]MF&amp;SF_Data'!$G$5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'[7]MF&amp;SF_Data'!$G$6:$G$9</c:f>
              <c:numCache>
                <c:ptCount val="4"/>
                <c:pt idx="0">
                  <c:v>44</c:v>
                </c:pt>
                <c:pt idx="1">
                  <c:v>76</c:v>
                </c:pt>
                <c:pt idx="2">
                  <c:v>119</c:v>
                </c:pt>
                <c:pt idx="3">
                  <c:v>87</c:v>
                </c:pt>
              </c:numCache>
            </c:numRef>
          </c:val>
          <c:shape val="box"/>
        </c:ser>
        <c:gapDepth val="0"/>
        <c:shape val="box"/>
        <c:axId val="31442100"/>
        <c:axId val="14543445"/>
      </c:bar3D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4543445"/>
        <c:crosses val="autoZero"/>
        <c:auto val="1"/>
        <c:lblOffset val="100"/>
        <c:tickLblSkip val="1"/>
        <c:noMultiLvlLbl val="0"/>
      </c:catAx>
      <c:valAx>
        <c:axId val="14543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4421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Claims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25"/>
          <c:y val="0.127"/>
          <c:w val="0.8367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'[7]MF&amp;SF_Data'!$D$5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'[7]MF&amp;SF_Data'!$D$6:$D$17</c:f>
              <c:numCache>
                <c:ptCount val="12"/>
                <c:pt idx="0">
                  <c:v>3</c:v>
                </c:pt>
                <c:pt idx="1">
                  <c:v>17</c:v>
                </c:pt>
                <c:pt idx="2">
                  <c:v>23</c:v>
                </c:pt>
                <c:pt idx="3">
                  <c:v>14</c:v>
                </c:pt>
                <c:pt idx="4">
                  <c:v>13</c:v>
                </c:pt>
                <c:pt idx="5">
                  <c:v>20</c:v>
                </c:pt>
                <c:pt idx="6">
                  <c:v>11</c:v>
                </c:pt>
                <c:pt idx="7">
                  <c:v>21</c:v>
                </c:pt>
                <c:pt idx="8">
                  <c:v>25</c:v>
                </c:pt>
                <c:pt idx="9">
                  <c:v>8</c:v>
                </c:pt>
                <c:pt idx="10">
                  <c:v>20</c:v>
                </c:pt>
                <c:pt idx="11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'[7]MF&amp;SF_Data'!$E$5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'[7]MF&amp;SF_Data'!$E$6:$E$9</c:f>
              <c:numCache>
                <c:ptCount val="4"/>
                <c:pt idx="0">
                  <c:v>10</c:v>
                </c:pt>
                <c:pt idx="1">
                  <c:v>8</c:v>
                </c:pt>
                <c:pt idx="2">
                  <c:v>11</c:v>
                </c:pt>
                <c:pt idx="3">
                  <c:v>8</c:v>
                </c:pt>
              </c:numCache>
            </c:numRef>
          </c:val>
          <c:shape val="box"/>
        </c:ser>
        <c:gapDepth val="0"/>
        <c:shape val="box"/>
        <c:axId val="63782142"/>
        <c:axId val="37168367"/>
      </c:bar3D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821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Insurance-in Force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'[7]MF&amp;SF_Data'!$H$5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33"/>
              </a:solidFill>
            </c:spPr>
          </c:dPt>
          <c:dPt>
            <c:idx val="1"/>
            <c:invertIfNegative val="0"/>
            <c:spPr>
              <a:solidFill>
                <a:srgbClr val="999933"/>
              </a:solidFill>
            </c:spPr>
          </c:dPt>
          <c:dPt>
            <c:idx val="2"/>
            <c:invertIfNegative val="0"/>
            <c:spPr>
              <a:solidFill>
                <a:srgbClr val="999933"/>
              </a:solidFill>
            </c:spPr>
          </c:dPt>
          <c:dPt>
            <c:idx val="3"/>
            <c:invertIfNegative val="0"/>
            <c:spPr>
              <a:solidFill>
                <a:srgbClr val="999933"/>
              </a:solidFill>
            </c:spPr>
          </c:dPt>
          <c:dPt>
            <c:idx val="4"/>
            <c:invertIfNegative val="0"/>
            <c:spPr>
              <a:solidFill>
                <a:srgbClr val="999933"/>
              </a:solidFill>
            </c:spPr>
          </c:dPt>
          <c:dPt>
            <c:idx val="5"/>
            <c:invertIfNegative val="0"/>
            <c:spPr>
              <a:solidFill>
                <a:srgbClr val="999933"/>
              </a:solidFill>
            </c:spPr>
          </c:dPt>
          <c:dPt>
            <c:idx val="6"/>
            <c:invertIfNegative val="0"/>
            <c:spPr>
              <a:solidFill>
                <a:srgbClr val="999933"/>
              </a:solidFill>
            </c:spPr>
          </c:dPt>
          <c:dPt>
            <c:idx val="7"/>
            <c:invertIfNegative val="0"/>
            <c:spPr>
              <a:solidFill>
                <a:srgbClr val="999933"/>
              </a:solidFill>
            </c:spPr>
          </c:dPt>
          <c:dPt>
            <c:idx val="8"/>
            <c:invertIfNegative val="0"/>
            <c:spPr>
              <a:solidFill>
                <a:srgbClr val="999933"/>
              </a:solidFill>
            </c:spPr>
          </c:dPt>
          <c:dPt>
            <c:idx val="9"/>
            <c:invertIfNegative val="0"/>
            <c:spPr>
              <a:solidFill>
                <a:srgbClr val="999933"/>
              </a:solidFill>
            </c:spPr>
          </c:dPt>
          <c:dPt>
            <c:idx val="10"/>
            <c:invertIfNegative val="0"/>
            <c:spPr>
              <a:solidFill>
                <a:srgbClr val="999933"/>
              </a:solidFill>
            </c:spPr>
          </c:dPt>
          <c:dPt>
            <c:idx val="14"/>
            <c:invertIfNegative val="0"/>
            <c:spPr>
              <a:solidFill>
                <a:srgbClr val="999933"/>
              </a:solidFill>
            </c:spPr>
          </c:dP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'[7]MF&amp;SF_Data'!$H$6:$H$17</c:f>
              <c:numCache>
                <c:ptCount val="12"/>
                <c:pt idx="0">
                  <c:v>12545</c:v>
                </c:pt>
                <c:pt idx="1">
                  <c:v>12493</c:v>
                </c:pt>
                <c:pt idx="2">
                  <c:v>12453</c:v>
                </c:pt>
                <c:pt idx="3">
                  <c:v>12393</c:v>
                </c:pt>
                <c:pt idx="4">
                  <c:v>12380</c:v>
                </c:pt>
                <c:pt idx="5">
                  <c:v>12358</c:v>
                </c:pt>
                <c:pt idx="6">
                  <c:v>12317</c:v>
                </c:pt>
                <c:pt idx="7">
                  <c:v>12290</c:v>
                </c:pt>
                <c:pt idx="8">
                  <c:v>12255</c:v>
                </c:pt>
                <c:pt idx="9">
                  <c:v>12268</c:v>
                </c:pt>
                <c:pt idx="10">
                  <c:v>12271</c:v>
                </c:pt>
                <c:pt idx="11">
                  <c:v>12319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'[7]MF&amp;SF_Data'!$I$5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'[7]MF&amp;SF_Data'!$I$6:$I$9</c:f>
              <c:numCache>
                <c:ptCount val="4"/>
                <c:pt idx="0">
                  <c:v>12330</c:v>
                </c:pt>
                <c:pt idx="1">
                  <c:v>12326</c:v>
                </c:pt>
                <c:pt idx="2">
                  <c:v>12327</c:v>
                </c:pt>
                <c:pt idx="3">
                  <c:v>12300</c:v>
                </c:pt>
              </c:numCache>
            </c:numRef>
          </c:val>
          <c:shape val="box"/>
        </c:ser>
        <c:gapDepth val="0"/>
        <c:shape val="box"/>
        <c:axId val="66079848"/>
        <c:axId val="57847721"/>
      </c:bar3D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7847721"/>
        <c:crosses val="autoZero"/>
        <c:auto val="1"/>
        <c:lblOffset val="100"/>
        <c:tickLblSkip val="1"/>
        <c:noMultiLvlLbl val="0"/>
      </c:catAx>
      <c:valAx>
        <c:axId val="57847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079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Prepayments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3975"/>
          <c:w val="0.84575"/>
          <c:h val="0.74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'[7]MF&amp;SF_Data'!$B$5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'[7]MF&amp;SF_Data'!$B$6:$B$17</c:f>
              <c:numCache>
                <c:ptCount val="12"/>
                <c:pt idx="0">
                  <c:v>38</c:v>
                </c:pt>
                <c:pt idx="1">
                  <c:v>75</c:v>
                </c:pt>
                <c:pt idx="2">
                  <c:v>103</c:v>
                </c:pt>
                <c:pt idx="3">
                  <c:v>96</c:v>
                </c:pt>
                <c:pt idx="4">
                  <c:v>72</c:v>
                </c:pt>
                <c:pt idx="5">
                  <c:v>71</c:v>
                </c:pt>
                <c:pt idx="6">
                  <c:v>99</c:v>
                </c:pt>
                <c:pt idx="7">
                  <c:v>85</c:v>
                </c:pt>
                <c:pt idx="8">
                  <c:v>106</c:v>
                </c:pt>
                <c:pt idx="9">
                  <c:v>73</c:v>
                </c:pt>
                <c:pt idx="10">
                  <c:v>67</c:v>
                </c:pt>
                <c:pt idx="11">
                  <c:v>102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'[7]MF&amp;SF_Data'!$C$5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'[7]MF&amp;SF_Data'!$C$6:$C$17</c:f>
              <c:numCache>
                <c:ptCount val="12"/>
                <c:pt idx="0">
                  <c:v>15</c:v>
                </c:pt>
                <c:pt idx="1">
                  <c:v>58</c:v>
                </c:pt>
                <c:pt idx="2">
                  <c:v>102</c:v>
                </c:pt>
                <c:pt idx="3">
                  <c:v>100</c:v>
                </c:pt>
                <c:pt idx="4">
                  <c:v>68</c:v>
                </c:pt>
                <c:pt idx="5">
                  <c:v>65</c:v>
                </c:pt>
                <c:pt idx="6">
                  <c:v>82</c:v>
                </c:pt>
                <c:pt idx="7">
                  <c:v>66</c:v>
                </c:pt>
              </c:numCache>
            </c:numRef>
          </c:val>
          <c:shape val="box"/>
        </c:ser>
        <c:gapDepth val="0"/>
        <c:shape val="box"/>
        <c:axId val="50867442"/>
        <c:axId val="55153795"/>
      </c:bar3D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5153795"/>
        <c:crosses val="autoZero"/>
        <c:auto val="1"/>
        <c:lblOffset val="100"/>
        <c:tickLblSkip val="1"/>
        <c:noMultiLvlLbl val="0"/>
      </c:catAx>
      <c:valAx>
        <c:axId val="55153795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8674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/>
              <a:t>Endorsements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575"/>
          <c:y val="0.12225"/>
          <c:w val="0.961"/>
          <c:h val="0.7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'[7]MF&amp;SF_Data'!$F$5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'[7]MF&amp;SF_Data'!$F$6:$F$17</c:f>
              <c:numCache>
                <c:ptCount val="12"/>
                <c:pt idx="0">
                  <c:v>29</c:v>
                </c:pt>
                <c:pt idx="1">
                  <c:v>58</c:v>
                </c:pt>
                <c:pt idx="2">
                  <c:v>109</c:v>
                </c:pt>
                <c:pt idx="3">
                  <c:v>65</c:v>
                </c:pt>
                <c:pt idx="4">
                  <c:v>76</c:v>
                </c:pt>
                <c:pt idx="5">
                  <c:v>81</c:v>
                </c:pt>
                <c:pt idx="6">
                  <c:v>74</c:v>
                </c:pt>
                <c:pt idx="7">
                  <c:v>88</c:v>
                </c:pt>
                <c:pt idx="8">
                  <c:v>97</c:v>
                </c:pt>
                <c:pt idx="9">
                  <c:v>93</c:v>
                </c:pt>
                <c:pt idx="10">
                  <c:v>90</c:v>
                </c:pt>
                <c:pt idx="11">
                  <c:v>162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'[7]MF&amp;SF_Data'!$G$5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'[7]MF&amp;SF_Data'!$G$6:$G$17</c:f>
              <c:numCache>
                <c:ptCount val="12"/>
                <c:pt idx="0">
                  <c:v>44</c:v>
                </c:pt>
                <c:pt idx="1">
                  <c:v>76</c:v>
                </c:pt>
                <c:pt idx="2">
                  <c:v>119</c:v>
                </c:pt>
                <c:pt idx="3">
                  <c:v>87</c:v>
                </c:pt>
                <c:pt idx="4">
                  <c:v>54</c:v>
                </c:pt>
                <c:pt idx="5">
                  <c:v>59</c:v>
                </c:pt>
                <c:pt idx="6">
                  <c:v>71</c:v>
                </c:pt>
                <c:pt idx="7">
                  <c:v>68</c:v>
                </c:pt>
              </c:numCache>
            </c:numRef>
          </c:val>
          <c:shape val="box"/>
        </c:ser>
        <c:gapDepth val="0"/>
        <c:shape val="box"/>
        <c:axId val="26622108"/>
        <c:axId val="38272381"/>
      </c:bar3D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8272381"/>
        <c:crosses val="autoZero"/>
        <c:auto val="1"/>
        <c:lblOffset val="100"/>
        <c:tickLblSkip val="1"/>
        <c:noMultiLvlLbl val="0"/>
      </c:catAx>
      <c:valAx>
        <c:axId val="38272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6221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91775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Claims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25"/>
          <c:y val="0.12725"/>
          <c:w val="0.83675"/>
          <c:h val="0.76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'[7]MF&amp;SF_Data'!$D$5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'[7]MF&amp;SF_Data'!$D$6:$D$17</c:f>
              <c:numCache>
                <c:ptCount val="12"/>
                <c:pt idx="0">
                  <c:v>3</c:v>
                </c:pt>
                <c:pt idx="1">
                  <c:v>17</c:v>
                </c:pt>
                <c:pt idx="2">
                  <c:v>23</c:v>
                </c:pt>
                <c:pt idx="3">
                  <c:v>14</c:v>
                </c:pt>
                <c:pt idx="4">
                  <c:v>13</c:v>
                </c:pt>
                <c:pt idx="5">
                  <c:v>20</c:v>
                </c:pt>
                <c:pt idx="6">
                  <c:v>11</c:v>
                </c:pt>
                <c:pt idx="7">
                  <c:v>21</c:v>
                </c:pt>
                <c:pt idx="8">
                  <c:v>25</c:v>
                </c:pt>
                <c:pt idx="9">
                  <c:v>8</c:v>
                </c:pt>
                <c:pt idx="10">
                  <c:v>20</c:v>
                </c:pt>
                <c:pt idx="11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'[7]MF&amp;SF_Data'!$E$5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'[7]MF&amp;SF_Data'!$E$6:$E$17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11</c:v>
                </c:pt>
                <c:pt idx="3">
                  <c:v>8</c:v>
                </c:pt>
                <c:pt idx="4">
                  <c:v>10</c:v>
                </c:pt>
                <c:pt idx="5">
                  <c:v>9</c:v>
                </c:pt>
                <c:pt idx="6">
                  <c:v>10</c:v>
                </c:pt>
                <c:pt idx="7">
                  <c:v>13</c:v>
                </c:pt>
              </c:numCache>
            </c:numRef>
          </c:val>
          <c:shape val="box"/>
        </c:ser>
        <c:gapDepth val="0"/>
        <c:shape val="box"/>
        <c:axId val="8907110"/>
        <c:axId val="13055127"/>
      </c:bar3DChart>
      <c:cat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3055127"/>
        <c:crosses val="autoZero"/>
        <c:auto val="1"/>
        <c:lblOffset val="100"/>
        <c:tickLblSkip val="1"/>
        <c:noMultiLvlLbl val="0"/>
      </c:catAx>
      <c:valAx>
        <c:axId val="13055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071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Insurance-in Force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'[7]MF&amp;SF_Data'!$H$5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'[7]MF&amp;SF_Data'!$H$6:$H$17</c:f>
              <c:numCache>
                <c:ptCount val="12"/>
                <c:pt idx="0">
                  <c:v>12545</c:v>
                </c:pt>
                <c:pt idx="1">
                  <c:v>12493</c:v>
                </c:pt>
                <c:pt idx="2">
                  <c:v>12453</c:v>
                </c:pt>
                <c:pt idx="3">
                  <c:v>12393</c:v>
                </c:pt>
                <c:pt idx="4">
                  <c:v>12380</c:v>
                </c:pt>
                <c:pt idx="5">
                  <c:v>12358</c:v>
                </c:pt>
                <c:pt idx="6">
                  <c:v>12317</c:v>
                </c:pt>
                <c:pt idx="7">
                  <c:v>12290</c:v>
                </c:pt>
                <c:pt idx="8">
                  <c:v>12255</c:v>
                </c:pt>
                <c:pt idx="9">
                  <c:v>12268</c:v>
                </c:pt>
                <c:pt idx="10">
                  <c:v>12271</c:v>
                </c:pt>
                <c:pt idx="11">
                  <c:v>12319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'[7]MF&amp;SF_Data'!$I$5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'[7]MF&amp;SF_Data'!$I$6:$I$17</c:f>
              <c:numCache>
                <c:ptCount val="12"/>
                <c:pt idx="0">
                  <c:v>12330</c:v>
                </c:pt>
                <c:pt idx="1">
                  <c:v>12326</c:v>
                </c:pt>
                <c:pt idx="2">
                  <c:v>12327</c:v>
                </c:pt>
                <c:pt idx="3">
                  <c:v>12300</c:v>
                </c:pt>
                <c:pt idx="4">
                  <c:v>12271</c:v>
                </c:pt>
                <c:pt idx="5">
                  <c:v>12251</c:v>
                </c:pt>
                <c:pt idx="6">
                  <c:v>12232</c:v>
                </c:pt>
                <c:pt idx="7">
                  <c:v>12220</c:v>
                </c:pt>
              </c:numCache>
            </c:numRef>
          </c:val>
          <c:shape val="box"/>
        </c:ser>
        <c:gapDepth val="0"/>
        <c:shape val="box"/>
        <c:axId val="50387280"/>
        <c:axId val="50832337"/>
      </c:bar3D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0832337"/>
        <c:crosses val="autoZero"/>
        <c:auto val="1"/>
        <c:lblOffset val="100"/>
        <c:tickLblSkip val="1"/>
        <c:noMultiLvlLbl val="0"/>
      </c:catAx>
      <c:valAx>
        <c:axId val="5083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3872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Notes</a:t>
            </a:r>
          </a:p>
        </c:rich>
      </c:tx>
      <c:layout>
        <c:manualLayout>
          <c:xMode val="factor"/>
          <c:yMode val="factor"/>
          <c:x val="0.00575"/>
          <c:y val="-0.021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3975"/>
          <c:w val="0.84575"/>
          <c:h val="0.7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'[7]MF&amp;SF_Data'!$J$5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'[7]MF&amp;SF_Data'!$J$6:$J$17</c:f>
              <c:numCache>
                <c:ptCount val="12"/>
                <c:pt idx="0">
                  <c:v>2948</c:v>
                </c:pt>
                <c:pt idx="1">
                  <c:v>2958</c:v>
                </c:pt>
                <c:pt idx="2">
                  <c:v>2971</c:v>
                </c:pt>
                <c:pt idx="3">
                  <c:v>2971</c:v>
                </c:pt>
                <c:pt idx="4">
                  <c:v>2938</c:v>
                </c:pt>
                <c:pt idx="5">
                  <c:v>2948</c:v>
                </c:pt>
                <c:pt idx="6">
                  <c:v>2959</c:v>
                </c:pt>
                <c:pt idx="7">
                  <c:v>2971</c:v>
                </c:pt>
                <c:pt idx="8">
                  <c:v>2979</c:v>
                </c:pt>
                <c:pt idx="9">
                  <c:v>2960</c:v>
                </c:pt>
                <c:pt idx="10">
                  <c:v>2962</c:v>
                </c:pt>
                <c:pt idx="11">
                  <c:v>2992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'[7]MF&amp;SF_Data'!$K$5</c:f>
              <c:strCache>
                <c:ptCount val="1"/>
                <c:pt idx="0">
                  <c:v>FY 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'[7]MF&amp;SF_Data'!$K$6:$K$9</c:f>
              <c:numCache>
                <c:ptCount val="4"/>
                <c:pt idx="0">
                  <c:v>2988</c:v>
                </c:pt>
                <c:pt idx="1">
                  <c:v>3011</c:v>
                </c:pt>
                <c:pt idx="2">
                  <c:v>3005</c:v>
                </c:pt>
                <c:pt idx="3">
                  <c:v>2975</c:v>
                </c:pt>
              </c:numCache>
            </c:numRef>
          </c:val>
          <c:shape val="box"/>
        </c:ser>
        <c:gapDepth val="0"/>
        <c:shape val="box"/>
        <c:axId val="54837850"/>
        <c:axId val="23778603"/>
      </c:bar3D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3778603"/>
        <c:crosses val="autoZero"/>
        <c:auto val="1"/>
        <c:lblOffset val="100"/>
        <c:tickLblSkip val="1"/>
        <c:noMultiLvlLbl val="0"/>
      </c:catAx>
      <c:valAx>
        <c:axId val="23778603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837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Properties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25"/>
          <c:y val="0.1275"/>
          <c:w val="0.83675"/>
          <c:h val="0.75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'[7]MF&amp;SF_Data'!$L$5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'[7]MF&amp;SF_Data'!$L$6:$L$17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'[7]MF&amp;SF_Data'!$M$5</c:f>
              <c:strCache>
                <c:ptCount val="1"/>
                <c:pt idx="0">
                  <c:v>FY 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'[7]MF&amp;SF_Data'!$M$6:$M$9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hape val="box"/>
        </c:ser>
        <c:gapDepth val="0"/>
        <c:shape val="box"/>
        <c:axId val="12680836"/>
        <c:axId val="47018661"/>
      </c:bar3D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47018661"/>
        <c:crosses val="autoZero"/>
        <c:auto val="1"/>
        <c:lblOffset val="100"/>
        <c:tickLblSkip val="1"/>
        <c:noMultiLvlLbl val="0"/>
      </c:catAx>
      <c:valAx>
        <c:axId val="47018661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680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Notes</a:t>
            </a:r>
          </a:p>
        </c:rich>
      </c:tx>
      <c:layout>
        <c:manualLayout>
          <c:xMode val="factor"/>
          <c:yMode val="factor"/>
          <c:x val="0.00575"/>
          <c:y val="-0.021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215"/>
          <c:w val="0.91775"/>
          <c:h val="0.7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'[7]MF&amp;SF_Data'!$J$5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'[7]MF&amp;SF_Data'!$J$6:$J$17</c:f>
              <c:numCache>
                <c:ptCount val="12"/>
                <c:pt idx="0">
                  <c:v>2948</c:v>
                </c:pt>
                <c:pt idx="1">
                  <c:v>2958</c:v>
                </c:pt>
                <c:pt idx="2">
                  <c:v>2971</c:v>
                </c:pt>
                <c:pt idx="3">
                  <c:v>2971</c:v>
                </c:pt>
                <c:pt idx="4">
                  <c:v>2938</c:v>
                </c:pt>
                <c:pt idx="5">
                  <c:v>2948</c:v>
                </c:pt>
                <c:pt idx="6">
                  <c:v>2959</c:v>
                </c:pt>
                <c:pt idx="7">
                  <c:v>2971</c:v>
                </c:pt>
                <c:pt idx="8">
                  <c:v>2979</c:v>
                </c:pt>
                <c:pt idx="9">
                  <c:v>2960</c:v>
                </c:pt>
                <c:pt idx="10">
                  <c:v>2962</c:v>
                </c:pt>
                <c:pt idx="11">
                  <c:v>2992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'[7]MF&amp;SF_Data'!$K$5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'[7]MF&amp;SF_Data'!$K$6:$K$17</c:f>
              <c:numCache>
                <c:ptCount val="12"/>
                <c:pt idx="0">
                  <c:v>2988</c:v>
                </c:pt>
                <c:pt idx="1">
                  <c:v>3011</c:v>
                </c:pt>
                <c:pt idx="2">
                  <c:v>3005</c:v>
                </c:pt>
                <c:pt idx="3">
                  <c:v>2975</c:v>
                </c:pt>
                <c:pt idx="4">
                  <c:v>2972</c:v>
                </c:pt>
                <c:pt idx="5">
                  <c:v>2985</c:v>
                </c:pt>
                <c:pt idx="6">
                  <c:v>2989</c:v>
                </c:pt>
                <c:pt idx="7">
                  <c:v>3001</c:v>
                </c:pt>
              </c:numCache>
            </c:numRef>
          </c:val>
          <c:shape val="box"/>
        </c:ser>
        <c:gapDepth val="0"/>
        <c:shape val="box"/>
        <c:axId val="20514766"/>
        <c:axId val="50415167"/>
      </c:bar3DChart>
      <c:catAx>
        <c:axId val="2051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25" b="1" i="1" u="none" baseline="0">
                <a:latin typeface="Arial"/>
                <a:ea typeface="Arial"/>
                <a:cs typeface="Arial"/>
              </a:defRPr>
            </a:pPr>
          </a:p>
        </c:txPr>
        <c:crossAx val="50415167"/>
        <c:crosses val="autoZero"/>
        <c:auto val="1"/>
        <c:lblOffset val="100"/>
        <c:tickLblSkip val="1"/>
        <c:noMultiLvlLbl val="0"/>
      </c:catAx>
      <c:valAx>
        <c:axId val="50415167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05147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"/>
          <c:y val="0.918"/>
        </c:manualLayout>
      </c:layout>
      <c:overlay val="0"/>
    </c:legend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/>
              <a:t>Endorsements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'[7]MF&amp;SF_Data'!$F$5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'[7]MF&amp;SF_Data'!$F$6:$F$17</c:f>
              <c:numCache>
                <c:ptCount val="12"/>
                <c:pt idx="0">
                  <c:v>29</c:v>
                </c:pt>
                <c:pt idx="1">
                  <c:v>58</c:v>
                </c:pt>
                <c:pt idx="2">
                  <c:v>109</c:v>
                </c:pt>
                <c:pt idx="3">
                  <c:v>65</c:v>
                </c:pt>
                <c:pt idx="4">
                  <c:v>76</c:v>
                </c:pt>
                <c:pt idx="5">
                  <c:v>81</c:v>
                </c:pt>
                <c:pt idx="6">
                  <c:v>74</c:v>
                </c:pt>
                <c:pt idx="7">
                  <c:v>88</c:v>
                </c:pt>
                <c:pt idx="8">
                  <c:v>97</c:v>
                </c:pt>
                <c:pt idx="9">
                  <c:v>93</c:v>
                </c:pt>
                <c:pt idx="10">
                  <c:v>90</c:v>
                </c:pt>
                <c:pt idx="11">
                  <c:v>162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'[7]MF&amp;SF_Data'!$G$5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'[7]MF&amp;SF_Data'!$G$6:$G$9</c:f>
              <c:numCache>
                <c:ptCount val="4"/>
                <c:pt idx="0">
                  <c:v>44</c:v>
                </c:pt>
                <c:pt idx="1">
                  <c:v>76</c:v>
                </c:pt>
                <c:pt idx="2">
                  <c:v>119</c:v>
                </c:pt>
                <c:pt idx="3">
                  <c:v>87</c:v>
                </c:pt>
              </c:numCache>
            </c:numRef>
          </c:val>
          <c:shape val="box"/>
        </c:ser>
        <c:gapDepth val="0"/>
        <c:shape val="box"/>
        <c:axId val="19354340"/>
        <c:axId val="39971333"/>
      </c:bar3DChart>
      <c:catAx>
        <c:axId val="1935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9971333"/>
        <c:crosses val="autoZero"/>
        <c:auto val="1"/>
        <c:lblOffset val="100"/>
        <c:tickLblSkip val="1"/>
        <c:noMultiLvlLbl val="0"/>
      </c:catAx>
      <c:valAx>
        <c:axId val="39971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3543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Properties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25"/>
          <c:y val="0.1275"/>
          <c:w val="0.83675"/>
          <c:h val="0.7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'[7]MF&amp;SF_Data'!$L$5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'[7]MF&amp;SF_Data'!$L$6:$L$17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'[7]MF&amp;SF_Data'!$M$5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'[7]MF&amp;SF_Data'!$M$6:$M$17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hape val="box"/>
        </c:ser>
        <c:gapDepth val="0"/>
        <c:shape val="box"/>
        <c:axId val="51083320"/>
        <c:axId val="57096697"/>
      </c:bar3D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7096697"/>
        <c:crosses val="autoZero"/>
        <c:auto val="1"/>
        <c:lblOffset val="100"/>
        <c:tickLblSkip val="1"/>
        <c:noMultiLvlLbl val="0"/>
      </c:catAx>
      <c:valAx>
        <c:axId val="57096697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0833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Notes</a:t>
            </a:r>
          </a:p>
        </c:rich>
      </c:tx>
      <c:layout>
        <c:manualLayout>
          <c:xMode val="factor"/>
          <c:yMode val="factor"/>
          <c:x val="0.00575"/>
          <c:y val="-0.021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3975"/>
          <c:w val="0.84575"/>
          <c:h val="0.7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'[7]MF&amp;SF_Data'!$J$5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'[7]MF&amp;SF_Data'!$J$6:$J$17</c:f>
              <c:numCache>
                <c:ptCount val="12"/>
                <c:pt idx="0">
                  <c:v>2948</c:v>
                </c:pt>
                <c:pt idx="1">
                  <c:v>2958</c:v>
                </c:pt>
                <c:pt idx="2">
                  <c:v>2971</c:v>
                </c:pt>
                <c:pt idx="3">
                  <c:v>2971</c:v>
                </c:pt>
                <c:pt idx="4">
                  <c:v>2938</c:v>
                </c:pt>
                <c:pt idx="5">
                  <c:v>2948</c:v>
                </c:pt>
                <c:pt idx="6">
                  <c:v>2959</c:v>
                </c:pt>
                <c:pt idx="7">
                  <c:v>2971</c:v>
                </c:pt>
                <c:pt idx="8">
                  <c:v>2979</c:v>
                </c:pt>
                <c:pt idx="9">
                  <c:v>2960</c:v>
                </c:pt>
                <c:pt idx="10">
                  <c:v>2962</c:v>
                </c:pt>
                <c:pt idx="11">
                  <c:v>2992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'[7]MF&amp;SF_Data'!$K$5</c:f>
              <c:strCache>
                <c:ptCount val="1"/>
                <c:pt idx="0">
                  <c:v>FY 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'[7]MF&amp;SF_Data'!$K$6:$K$9</c:f>
              <c:numCache>
                <c:ptCount val="4"/>
                <c:pt idx="0">
                  <c:v>2988</c:v>
                </c:pt>
                <c:pt idx="1">
                  <c:v>3011</c:v>
                </c:pt>
                <c:pt idx="2">
                  <c:v>3005</c:v>
                </c:pt>
                <c:pt idx="3">
                  <c:v>2975</c:v>
                </c:pt>
              </c:numCache>
            </c:numRef>
          </c:val>
          <c:shape val="box"/>
        </c:ser>
        <c:gapDepth val="0"/>
        <c:shape val="box"/>
        <c:axId val="44108226"/>
        <c:axId val="61429715"/>
      </c:bar3DChart>
      <c:catAx>
        <c:axId val="4410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61429715"/>
        <c:crosses val="autoZero"/>
        <c:auto val="1"/>
        <c:lblOffset val="100"/>
        <c:tickLblSkip val="1"/>
        <c:noMultiLvlLbl val="0"/>
      </c:catAx>
      <c:valAx>
        <c:axId val="61429715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108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Properties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25"/>
          <c:y val="0.1275"/>
          <c:w val="0.83675"/>
          <c:h val="0.75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'[7]MF&amp;SF_Data'!$L$5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'[7]MF&amp;SF_Data'!$L$6:$L$17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'[7]MF&amp;SF_Data'!$M$5</c:f>
              <c:strCache>
                <c:ptCount val="1"/>
                <c:pt idx="0">
                  <c:v>FY 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'[7]MF&amp;SF_Data'!$M$6:$M$9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hape val="box"/>
        </c:ser>
        <c:gapDepth val="0"/>
        <c:shape val="box"/>
        <c:axId val="15996524"/>
        <c:axId val="9750989"/>
      </c:bar3DChart>
      <c:catAx>
        <c:axId val="15996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9750989"/>
        <c:crosses val="autoZero"/>
        <c:auto val="1"/>
        <c:lblOffset val="100"/>
        <c:tickLblSkip val="1"/>
        <c:noMultiLvlLbl val="0"/>
      </c:catAx>
      <c:valAx>
        <c:axId val="9750989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9965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Notes</a:t>
            </a:r>
          </a:p>
        </c:rich>
      </c:tx>
      <c:layout>
        <c:manualLayout>
          <c:xMode val="factor"/>
          <c:yMode val="factor"/>
          <c:x val="0.00575"/>
          <c:y val="-0.021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215"/>
          <c:w val="0.91775"/>
          <c:h val="0.7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'[7]MF&amp;SF_Data'!$J$5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'[7]MF&amp;SF_Data'!$J$6:$J$17</c:f>
              <c:numCache>
                <c:ptCount val="12"/>
                <c:pt idx="0">
                  <c:v>2948</c:v>
                </c:pt>
                <c:pt idx="1">
                  <c:v>2958</c:v>
                </c:pt>
                <c:pt idx="2">
                  <c:v>2971</c:v>
                </c:pt>
                <c:pt idx="3">
                  <c:v>2971</c:v>
                </c:pt>
                <c:pt idx="4">
                  <c:v>2938</c:v>
                </c:pt>
                <c:pt idx="5">
                  <c:v>2948</c:v>
                </c:pt>
                <c:pt idx="6">
                  <c:v>2959</c:v>
                </c:pt>
                <c:pt idx="7">
                  <c:v>2971</c:v>
                </c:pt>
                <c:pt idx="8">
                  <c:v>2979</c:v>
                </c:pt>
                <c:pt idx="9">
                  <c:v>2960</c:v>
                </c:pt>
                <c:pt idx="10">
                  <c:v>2962</c:v>
                </c:pt>
                <c:pt idx="11">
                  <c:v>2992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'[7]MF&amp;SF_Data'!$K$5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'[7]MF&amp;SF_Data'!$K$6:$K$17</c:f>
              <c:numCache>
                <c:ptCount val="12"/>
                <c:pt idx="0">
                  <c:v>2988</c:v>
                </c:pt>
                <c:pt idx="1">
                  <c:v>3011</c:v>
                </c:pt>
                <c:pt idx="2">
                  <c:v>3005</c:v>
                </c:pt>
                <c:pt idx="3">
                  <c:v>2975</c:v>
                </c:pt>
                <c:pt idx="4">
                  <c:v>2972</c:v>
                </c:pt>
                <c:pt idx="5">
                  <c:v>2985</c:v>
                </c:pt>
                <c:pt idx="6">
                  <c:v>2989</c:v>
                </c:pt>
                <c:pt idx="7">
                  <c:v>3001</c:v>
                </c:pt>
              </c:numCache>
            </c:numRef>
          </c:val>
          <c:shape val="box"/>
        </c:ser>
        <c:gapDepth val="0"/>
        <c:shape val="box"/>
        <c:axId val="20650038"/>
        <c:axId val="51632615"/>
      </c:bar3DChart>
      <c:catAx>
        <c:axId val="2065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25" b="1" i="1" u="none" baseline="0">
                <a:latin typeface="Arial"/>
                <a:ea typeface="Arial"/>
                <a:cs typeface="Arial"/>
              </a:defRPr>
            </a:pPr>
          </a:p>
        </c:txPr>
        <c:crossAx val="51632615"/>
        <c:crosses val="autoZero"/>
        <c:auto val="1"/>
        <c:lblOffset val="100"/>
        <c:tickLblSkip val="1"/>
        <c:noMultiLvlLbl val="0"/>
      </c:catAx>
      <c:valAx>
        <c:axId val="51632615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0650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"/>
          <c:y val="0.918"/>
        </c:manualLayout>
      </c:layout>
      <c:overlay val="0"/>
    </c:legend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Properties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25"/>
          <c:y val="0.1275"/>
          <c:w val="0.83675"/>
          <c:h val="0.7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'[7]MF&amp;SF_Data'!$L$5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'[7]MF&amp;SF_Data'!$L$6:$L$17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'[7]MF&amp;SF_Data'!$M$5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'[7]MF&amp;SF_Data'!$M$6:$M$17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hape val="box"/>
        </c:ser>
        <c:gapDepth val="0"/>
        <c:shape val="box"/>
        <c:axId val="62040352"/>
        <c:axId val="21492257"/>
      </c:bar3DChart>
      <c:catAx>
        <c:axId val="6204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1492257"/>
        <c:crosses val="autoZero"/>
        <c:auto val="1"/>
        <c:lblOffset val="100"/>
        <c:tickLblSkip val="1"/>
        <c:noMultiLvlLbl val="0"/>
      </c:catAx>
      <c:valAx>
        <c:axId val="21492257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0403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1" u="none" baseline="0">
                <a:latin typeface="Arial"/>
                <a:ea typeface="Arial"/>
                <a:cs typeface="Arial"/>
              </a:rPr>
              <a:t>Prepayments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1"/>
          <c:y val="0.13825"/>
          <c:w val="0.82075"/>
          <c:h val="0.7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'[7]MF&amp;SF_Data'!$B$26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4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5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6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7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8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9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0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1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2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3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4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'[7]MF&amp;SF_Data'!$B$27:$B$38</c:f>
              <c:numCache>
                <c:ptCount val="12"/>
                <c:pt idx="0">
                  <c:v>80219</c:v>
                </c:pt>
                <c:pt idx="1">
                  <c:v>79844</c:v>
                </c:pt>
                <c:pt idx="2">
                  <c:v>68555</c:v>
                </c:pt>
                <c:pt idx="3">
                  <c:v>49499</c:v>
                </c:pt>
                <c:pt idx="4">
                  <c:v>50308</c:v>
                </c:pt>
                <c:pt idx="5">
                  <c:v>60049</c:v>
                </c:pt>
                <c:pt idx="6">
                  <c:v>50371</c:v>
                </c:pt>
                <c:pt idx="7">
                  <c:v>55577</c:v>
                </c:pt>
                <c:pt idx="8">
                  <c:v>56967</c:v>
                </c:pt>
                <c:pt idx="9">
                  <c:v>51194</c:v>
                </c:pt>
                <c:pt idx="10">
                  <c:v>60405</c:v>
                </c:pt>
                <c:pt idx="11">
                  <c:v>45793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'[7]MF&amp;SF_Data'!$C$26</c:f>
              <c:strCache>
                <c:ptCount val="1"/>
                <c:pt idx="0">
                  <c:v>FY 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'[7]MF&amp;SF_Data'!$C$27:$C$30</c:f>
              <c:numCache>
                <c:ptCount val="4"/>
                <c:pt idx="0">
                  <c:v>47797</c:v>
                </c:pt>
                <c:pt idx="1">
                  <c:v>45511</c:v>
                </c:pt>
                <c:pt idx="2">
                  <c:v>42182</c:v>
                </c:pt>
                <c:pt idx="3">
                  <c:v>38406</c:v>
                </c:pt>
              </c:numCache>
            </c:numRef>
          </c:val>
          <c:shape val="box"/>
        </c:ser>
        <c:gapDepth val="0"/>
        <c:shape val="box"/>
        <c:axId val="59212586"/>
        <c:axId val="63151227"/>
      </c:bar3DChart>
      <c:catAx>
        <c:axId val="5921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63151227"/>
        <c:crosses val="autoZero"/>
        <c:auto val="1"/>
        <c:lblOffset val="100"/>
        <c:tickLblSkip val="1"/>
        <c:noMultiLvlLbl val="0"/>
      </c:catAx>
      <c:valAx>
        <c:axId val="63151227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2125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/>
              <a:t>Endorsements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375"/>
          <c:y val="0.1255"/>
          <c:w val="0.80775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'[7]MF&amp;SF_Data'!$F$26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'[7]MF&amp;SF_Data'!$F$27:$F$38</c:f>
              <c:numCache>
                <c:ptCount val="12"/>
                <c:pt idx="0">
                  <c:v>37846</c:v>
                </c:pt>
                <c:pt idx="1">
                  <c:v>35215</c:v>
                </c:pt>
                <c:pt idx="2">
                  <c:v>32853</c:v>
                </c:pt>
                <c:pt idx="3">
                  <c:v>34282</c:v>
                </c:pt>
                <c:pt idx="4">
                  <c:v>25837</c:v>
                </c:pt>
                <c:pt idx="5">
                  <c:v>36512</c:v>
                </c:pt>
                <c:pt idx="6">
                  <c:v>34420</c:v>
                </c:pt>
                <c:pt idx="7">
                  <c:v>40992</c:v>
                </c:pt>
                <c:pt idx="8">
                  <c:v>38867</c:v>
                </c:pt>
                <c:pt idx="9">
                  <c:v>34234</c:v>
                </c:pt>
                <c:pt idx="10">
                  <c:v>40413</c:v>
                </c:pt>
                <c:pt idx="11">
                  <c:v>34168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'[7]MF&amp;SF_Data'!$G$26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99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'[7]MF&amp;SF_Data'!$G$27:$G$30</c:f>
              <c:numCache>
                <c:ptCount val="4"/>
                <c:pt idx="0">
                  <c:v>36037</c:v>
                </c:pt>
                <c:pt idx="1">
                  <c:v>32765</c:v>
                </c:pt>
                <c:pt idx="2">
                  <c:v>27605</c:v>
                </c:pt>
                <c:pt idx="3">
                  <c:v>34622</c:v>
                </c:pt>
              </c:numCache>
            </c:numRef>
          </c:val>
          <c:shape val="box"/>
        </c:ser>
        <c:gapDepth val="0"/>
        <c:shape val="box"/>
        <c:axId val="31490132"/>
        <c:axId val="14975733"/>
      </c:bar3D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4975733"/>
        <c:crosses val="autoZero"/>
        <c:auto val="1"/>
        <c:lblOffset val="100"/>
        <c:tickLblSkip val="1"/>
        <c:noMultiLvlLbl val="0"/>
      </c:catAx>
      <c:valAx>
        <c:axId val="14975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490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latin typeface="Arial"/>
                <a:ea typeface="Arial"/>
                <a:cs typeface="Arial"/>
              </a:rPr>
              <a:t>Claims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75"/>
          <c:y val="0.127"/>
          <c:w val="0.81825"/>
          <c:h val="0.76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'[7]MF&amp;SF_Data'!$D$26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'[7]MF&amp;SF_Data'!$D$27:$D$38</c:f>
              <c:numCache>
                <c:ptCount val="12"/>
                <c:pt idx="0">
                  <c:v>4943</c:v>
                </c:pt>
                <c:pt idx="1">
                  <c:v>4886</c:v>
                </c:pt>
                <c:pt idx="2">
                  <c:v>4676</c:v>
                </c:pt>
                <c:pt idx="3">
                  <c:v>4932</c:v>
                </c:pt>
                <c:pt idx="4">
                  <c:v>4766</c:v>
                </c:pt>
                <c:pt idx="5">
                  <c:v>5721</c:v>
                </c:pt>
                <c:pt idx="6">
                  <c:v>4638</c:v>
                </c:pt>
                <c:pt idx="7">
                  <c:v>5196</c:v>
                </c:pt>
                <c:pt idx="8">
                  <c:v>4946</c:v>
                </c:pt>
                <c:pt idx="9">
                  <c:v>4605</c:v>
                </c:pt>
                <c:pt idx="10">
                  <c:v>4880</c:v>
                </c:pt>
                <c:pt idx="11">
                  <c:v>4311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'[7]MF&amp;SF_Data'!$C$26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'[7]MF&amp;SF_Data'!$E$27:$E$30</c:f>
              <c:numCache>
                <c:ptCount val="4"/>
                <c:pt idx="0">
                  <c:v>4681</c:v>
                </c:pt>
                <c:pt idx="1">
                  <c:v>4440</c:v>
                </c:pt>
                <c:pt idx="2">
                  <c:v>4144</c:v>
                </c:pt>
                <c:pt idx="3">
                  <c:v>4941</c:v>
                </c:pt>
              </c:numCache>
            </c:numRef>
          </c:val>
          <c:shape val="box"/>
        </c:ser>
        <c:gapDepth val="0"/>
        <c:shape val="box"/>
        <c:axId val="563870"/>
        <c:axId val="5074831"/>
      </c:bar3DChart>
      <c:catAx>
        <c:axId val="56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074831"/>
        <c:crosses val="autoZero"/>
        <c:auto val="1"/>
        <c:lblOffset val="100"/>
        <c:tickLblSkip val="1"/>
        <c:noMultiLvlLbl val="0"/>
      </c:catAx>
      <c:valAx>
        <c:axId val="507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1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HECMS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375"/>
          <c:y val="0.1245"/>
          <c:w val="0.82475"/>
          <c:h val="0.7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'[7]MF&amp;SF_Data'!$H$26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33"/>
              </a:solidFill>
            </c:spPr>
          </c:dPt>
          <c:dPt>
            <c:idx val="1"/>
            <c:invertIfNegative val="0"/>
            <c:spPr>
              <a:solidFill>
                <a:srgbClr val="999933"/>
              </a:solidFill>
            </c:spPr>
          </c:dPt>
          <c:dPt>
            <c:idx val="2"/>
            <c:invertIfNegative val="0"/>
            <c:spPr>
              <a:solidFill>
                <a:srgbClr val="999933"/>
              </a:solidFill>
            </c:spPr>
          </c:dPt>
          <c:dPt>
            <c:idx val="3"/>
            <c:invertIfNegative val="0"/>
            <c:spPr>
              <a:solidFill>
                <a:srgbClr val="999933"/>
              </a:solidFill>
            </c:spPr>
          </c:dPt>
          <c:dPt>
            <c:idx val="4"/>
            <c:invertIfNegative val="0"/>
            <c:spPr>
              <a:solidFill>
                <a:srgbClr val="999933"/>
              </a:solidFill>
            </c:spPr>
          </c:dPt>
          <c:dPt>
            <c:idx val="5"/>
            <c:invertIfNegative val="0"/>
            <c:spPr>
              <a:solidFill>
                <a:srgbClr val="999933"/>
              </a:solidFill>
            </c:spPr>
          </c:dPt>
          <c:dPt>
            <c:idx val="6"/>
            <c:invertIfNegative val="0"/>
            <c:spPr>
              <a:solidFill>
                <a:srgbClr val="999933"/>
              </a:solidFill>
            </c:spPr>
          </c:dPt>
          <c:dPt>
            <c:idx val="7"/>
            <c:invertIfNegative val="0"/>
            <c:spPr>
              <a:solidFill>
                <a:srgbClr val="999933"/>
              </a:solidFill>
            </c:spPr>
          </c:dPt>
          <c:dPt>
            <c:idx val="8"/>
            <c:invertIfNegative val="0"/>
            <c:spPr>
              <a:solidFill>
                <a:srgbClr val="999933"/>
              </a:solidFill>
            </c:spPr>
          </c:dPt>
          <c:dPt>
            <c:idx val="9"/>
            <c:invertIfNegative val="0"/>
            <c:spPr>
              <a:solidFill>
                <a:srgbClr val="999933"/>
              </a:solidFill>
            </c:spPr>
          </c:dPt>
          <c:dPt>
            <c:idx val="10"/>
            <c:invertIfNegative val="0"/>
            <c:spPr>
              <a:solidFill>
                <a:srgbClr val="999933"/>
              </a:solidFill>
            </c:spPr>
          </c:dPt>
          <c:dPt>
            <c:idx val="14"/>
            <c:invertIfNegative val="0"/>
            <c:spPr>
              <a:solidFill>
                <a:srgbClr val="999933"/>
              </a:solidFill>
            </c:spPr>
          </c:dP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'[7]MF&amp;SF_Data'!$H$27:$H$38</c:f>
              <c:numCache>
                <c:ptCount val="12"/>
                <c:pt idx="0">
                  <c:v>4630</c:v>
                </c:pt>
                <c:pt idx="1">
                  <c:v>4700</c:v>
                </c:pt>
                <c:pt idx="2">
                  <c:v>4764</c:v>
                </c:pt>
                <c:pt idx="3">
                  <c:v>5258</c:v>
                </c:pt>
                <c:pt idx="4">
                  <c:v>5465</c:v>
                </c:pt>
                <c:pt idx="5">
                  <c:v>6681</c:v>
                </c:pt>
                <c:pt idx="6">
                  <c:v>6342</c:v>
                </c:pt>
                <c:pt idx="7">
                  <c:v>7532</c:v>
                </c:pt>
                <c:pt idx="8">
                  <c:v>7206</c:v>
                </c:pt>
                <c:pt idx="9">
                  <c:v>6096</c:v>
                </c:pt>
                <c:pt idx="10">
                  <c:v>6989</c:v>
                </c:pt>
                <c:pt idx="11">
                  <c:v>6737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'[7]MF&amp;SF_Data'!$I$26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99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'[7]MF&amp;SF_Data'!$I$27:$I$30</c:f>
              <c:numCache>
                <c:ptCount val="4"/>
                <c:pt idx="0">
                  <c:v>8346</c:v>
                </c:pt>
                <c:pt idx="1">
                  <c:v>7031</c:v>
                </c:pt>
                <c:pt idx="2">
                  <c:v>7501</c:v>
                </c:pt>
                <c:pt idx="3">
                  <c:v>8825</c:v>
                </c:pt>
              </c:numCache>
            </c:numRef>
          </c:val>
          <c:shape val="box"/>
        </c:ser>
        <c:gapDepth val="0"/>
        <c:shape val="box"/>
        <c:axId val="45673480"/>
        <c:axId val="8408137"/>
      </c:bar3DChart>
      <c:catAx>
        <c:axId val="4567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8408137"/>
        <c:crosses val="autoZero"/>
        <c:auto val="1"/>
        <c:lblOffset val="100"/>
        <c:tickLblSkip val="1"/>
        <c:noMultiLvlLbl val="0"/>
      </c:catAx>
      <c:valAx>
        <c:axId val="840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673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1" u="none" baseline="0">
                <a:latin typeface="Arial"/>
                <a:ea typeface="Arial"/>
                <a:cs typeface="Arial"/>
              </a:rPr>
              <a:t>Inforce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'[7]MF&amp;SF_Data'!$J$26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00"/>
              </a:solidFill>
            </c:spPr>
          </c:dPt>
          <c:dPt>
            <c:idx val="1"/>
            <c:invertIfNegative val="0"/>
            <c:spPr>
              <a:solidFill>
                <a:srgbClr val="808000"/>
              </a:solidFill>
            </c:spPr>
          </c:dPt>
          <c:dPt>
            <c:idx val="2"/>
            <c:invertIfNegative val="0"/>
            <c:spPr>
              <a:solidFill>
                <a:srgbClr val="808000"/>
              </a:solidFill>
            </c:spPr>
          </c:dPt>
          <c:dPt>
            <c:idx val="3"/>
            <c:invertIfNegative val="0"/>
            <c:spPr>
              <a:solidFill>
                <a:srgbClr val="808000"/>
              </a:solidFill>
            </c:spPr>
          </c:dPt>
          <c:dPt>
            <c:idx val="4"/>
            <c:invertIfNegative val="0"/>
            <c:spPr>
              <a:solidFill>
                <a:srgbClr val="808000"/>
              </a:solidFill>
            </c:spPr>
          </c:dPt>
          <c:dPt>
            <c:idx val="5"/>
            <c:invertIfNegative val="0"/>
            <c:spPr>
              <a:solidFill>
                <a:srgbClr val="808000"/>
              </a:solidFill>
            </c:spPr>
          </c:dPt>
          <c:dPt>
            <c:idx val="6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808000"/>
              </a:solidFill>
            </c:spPr>
          </c:dPt>
          <c:dPt>
            <c:idx val="8"/>
            <c:invertIfNegative val="0"/>
            <c:spPr>
              <a:solidFill>
                <a:srgbClr val="808000"/>
              </a:solidFill>
            </c:spPr>
          </c:dPt>
          <c:dPt>
            <c:idx val="9"/>
            <c:invertIfNegative val="0"/>
            <c:spPr>
              <a:solidFill>
                <a:srgbClr val="808000"/>
              </a:solidFill>
            </c:spPr>
          </c:dPt>
          <c:dPt>
            <c:idx val="10"/>
            <c:invertIfNegative val="0"/>
            <c:spPr>
              <a:solidFill>
                <a:srgbClr val="808000"/>
              </a:solidFill>
            </c:spPr>
          </c:dPt>
          <c:dPt>
            <c:idx val="14"/>
            <c:invertIfNegative val="0"/>
            <c:spPr>
              <a:solidFill>
                <a:srgbClr val="808000"/>
              </a:solidFill>
            </c:spPr>
          </c:dP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'[7]MF&amp;SF_Data'!$J$27:$J$38</c:f>
              <c:numCache>
                <c:ptCount val="12"/>
                <c:pt idx="0">
                  <c:v>4234180</c:v>
                </c:pt>
                <c:pt idx="1">
                  <c:v>4141175</c:v>
                </c:pt>
                <c:pt idx="2">
                  <c:v>4100813</c:v>
                </c:pt>
                <c:pt idx="3">
                  <c:v>4080803</c:v>
                </c:pt>
                <c:pt idx="4">
                  <c:v>4051701</c:v>
                </c:pt>
                <c:pt idx="5">
                  <c:v>4022622</c:v>
                </c:pt>
                <c:pt idx="6">
                  <c:v>4002087</c:v>
                </c:pt>
                <c:pt idx="7">
                  <c:v>3979420</c:v>
                </c:pt>
                <c:pt idx="8">
                  <c:v>3955921</c:v>
                </c:pt>
                <c:pt idx="9">
                  <c:v>3933930</c:v>
                </c:pt>
                <c:pt idx="10">
                  <c:v>3908590</c:v>
                </c:pt>
                <c:pt idx="11">
                  <c:v>3892440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'[7]MF&amp;SF_Data'!$K$26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'[7]MF&amp;SF_Data'!$K$27:$K$30</c:f>
              <c:numCache>
                <c:ptCount val="4"/>
                <c:pt idx="0">
                  <c:v>3877353</c:v>
                </c:pt>
                <c:pt idx="1">
                  <c:v>3860412</c:v>
                </c:pt>
                <c:pt idx="2">
                  <c:v>3841040</c:v>
                </c:pt>
                <c:pt idx="3">
                  <c:v>3830646</c:v>
                </c:pt>
              </c:numCache>
            </c:numRef>
          </c:val>
          <c:shape val="box"/>
        </c:ser>
        <c:gapDepth val="0"/>
        <c:shape val="box"/>
        <c:axId val="8564370"/>
        <c:axId val="9970467"/>
      </c:bar3DChart>
      <c:catAx>
        <c:axId val="856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9970467"/>
        <c:crosses val="autoZero"/>
        <c:auto val="1"/>
        <c:lblOffset val="100"/>
        <c:tickLblSkip val="1"/>
        <c:noMultiLvlLbl val="0"/>
      </c:catAx>
      <c:valAx>
        <c:axId val="9970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564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Claims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25"/>
          <c:y val="0.127"/>
          <c:w val="0.8367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'[7]MF&amp;SF_Data'!$D$5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'[7]MF&amp;SF_Data'!$D$6:$D$17</c:f>
              <c:numCache>
                <c:ptCount val="12"/>
                <c:pt idx="0">
                  <c:v>3</c:v>
                </c:pt>
                <c:pt idx="1">
                  <c:v>17</c:v>
                </c:pt>
                <c:pt idx="2">
                  <c:v>23</c:v>
                </c:pt>
                <c:pt idx="3">
                  <c:v>14</c:v>
                </c:pt>
                <c:pt idx="4">
                  <c:v>13</c:v>
                </c:pt>
                <c:pt idx="5">
                  <c:v>20</c:v>
                </c:pt>
                <c:pt idx="6">
                  <c:v>11</c:v>
                </c:pt>
                <c:pt idx="7">
                  <c:v>21</c:v>
                </c:pt>
                <c:pt idx="8">
                  <c:v>25</c:v>
                </c:pt>
                <c:pt idx="9">
                  <c:v>8</c:v>
                </c:pt>
                <c:pt idx="10">
                  <c:v>20</c:v>
                </c:pt>
                <c:pt idx="11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'[7]MF&amp;SF_Data'!$E$5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'[7]MF&amp;SF_Data'!$E$6:$E$9</c:f>
              <c:numCache>
                <c:ptCount val="4"/>
                <c:pt idx="0">
                  <c:v>10</c:v>
                </c:pt>
                <c:pt idx="1">
                  <c:v>8</c:v>
                </c:pt>
                <c:pt idx="2">
                  <c:v>11</c:v>
                </c:pt>
                <c:pt idx="3">
                  <c:v>8</c:v>
                </c:pt>
              </c:numCache>
            </c:numRef>
          </c:val>
          <c:shape val="box"/>
        </c:ser>
        <c:gapDepth val="0"/>
        <c:shape val="box"/>
        <c:axId val="24197678"/>
        <c:axId val="16452511"/>
      </c:bar3D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6452511"/>
        <c:crosses val="autoZero"/>
        <c:auto val="1"/>
        <c:lblOffset val="100"/>
        <c:tickLblSkip val="1"/>
        <c:noMultiLvlLbl val="0"/>
      </c:catAx>
      <c:valAx>
        <c:axId val="16452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976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1" u="none" baseline="0">
                <a:latin typeface="Arial"/>
                <a:ea typeface="Arial"/>
                <a:cs typeface="Arial"/>
              </a:rPr>
              <a:t>Prepayments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1"/>
          <c:y val="0.13825"/>
          <c:w val="0.82075"/>
          <c:h val="0.7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'[7]MF&amp;SF_Data'!$B$26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'[7]MF&amp;SF_Data'!$B$27:$B$38</c:f>
              <c:numCache>
                <c:ptCount val="12"/>
                <c:pt idx="0">
                  <c:v>80219</c:v>
                </c:pt>
                <c:pt idx="1">
                  <c:v>79844</c:v>
                </c:pt>
                <c:pt idx="2">
                  <c:v>68555</c:v>
                </c:pt>
                <c:pt idx="3">
                  <c:v>49499</c:v>
                </c:pt>
                <c:pt idx="4">
                  <c:v>50308</c:v>
                </c:pt>
                <c:pt idx="5">
                  <c:v>60049</c:v>
                </c:pt>
                <c:pt idx="6">
                  <c:v>50371</c:v>
                </c:pt>
                <c:pt idx="7">
                  <c:v>55577</c:v>
                </c:pt>
                <c:pt idx="8">
                  <c:v>56967</c:v>
                </c:pt>
                <c:pt idx="9">
                  <c:v>51194</c:v>
                </c:pt>
                <c:pt idx="10">
                  <c:v>60405</c:v>
                </c:pt>
                <c:pt idx="11">
                  <c:v>45793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'[7]MF&amp;SF_Data'!$C$26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'[7]MF&amp;SF_Data'!$C$27:$C$38</c:f>
              <c:numCache>
                <c:ptCount val="12"/>
                <c:pt idx="0">
                  <c:v>47797</c:v>
                </c:pt>
                <c:pt idx="1">
                  <c:v>45511</c:v>
                </c:pt>
                <c:pt idx="2">
                  <c:v>42182</c:v>
                </c:pt>
                <c:pt idx="3">
                  <c:v>38406</c:v>
                </c:pt>
                <c:pt idx="4">
                  <c:v>36264</c:v>
                </c:pt>
                <c:pt idx="5">
                  <c:v>42771</c:v>
                </c:pt>
                <c:pt idx="6">
                  <c:v>40454</c:v>
                </c:pt>
                <c:pt idx="7">
                  <c:v>44037</c:v>
                </c:pt>
              </c:numCache>
            </c:numRef>
          </c:val>
          <c:shape val="box"/>
        </c:ser>
        <c:gapDepth val="0"/>
        <c:shape val="box"/>
        <c:axId val="22625340"/>
        <c:axId val="2301469"/>
      </c:bar3D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301469"/>
        <c:crosses val="autoZero"/>
        <c:auto val="1"/>
        <c:lblOffset val="100"/>
        <c:tickLblSkip val="1"/>
        <c:noMultiLvlLbl val="0"/>
      </c:catAx>
      <c:valAx>
        <c:axId val="2301469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6253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/>
              <a:t>Endorsements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375"/>
          <c:y val="0.1255"/>
          <c:w val="0.80775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'[7]MF&amp;SF_Data'!$F$26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'[7]MF&amp;SF_Data'!$F$27:$F$38</c:f>
              <c:numCache>
                <c:ptCount val="12"/>
                <c:pt idx="0">
                  <c:v>37846</c:v>
                </c:pt>
                <c:pt idx="1">
                  <c:v>35215</c:v>
                </c:pt>
                <c:pt idx="2">
                  <c:v>32853</c:v>
                </c:pt>
                <c:pt idx="3">
                  <c:v>34282</c:v>
                </c:pt>
                <c:pt idx="4">
                  <c:v>25837</c:v>
                </c:pt>
                <c:pt idx="5">
                  <c:v>36512</c:v>
                </c:pt>
                <c:pt idx="6">
                  <c:v>34420</c:v>
                </c:pt>
                <c:pt idx="7">
                  <c:v>40992</c:v>
                </c:pt>
                <c:pt idx="8">
                  <c:v>38867</c:v>
                </c:pt>
                <c:pt idx="9">
                  <c:v>34234</c:v>
                </c:pt>
                <c:pt idx="10">
                  <c:v>40413</c:v>
                </c:pt>
                <c:pt idx="11">
                  <c:v>34168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'[7]MF&amp;SF_Data'!$G$26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'[7]MF&amp;SF_Data'!$G$27:$G$38</c:f>
              <c:numCache>
                <c:ptCount val="12"/>
                <c:pt idx="0">
                  <c:v>36037</c:v>
                </c:pt>
                <c:pt idx="1">
                  <c:v>32765</c:v>
                </c:pt>
                <c:pt idx="2">
                  <c:v>27605</c:v>
                </c:pt>
                <c:pt idx="3">
                  <c:v>34622</c:v>
                </c:pt>
                <c:pt idx="4">
                  <c:v>26978</c:v>
                </c:pt>
                <c:pt idx="5">
                  <c:v>30185</c:v>
                </c:pt>
                <c:pt idx="6">
                  <c:v>32997</c:v>
                </c:pt>
                <c:pt idx="7">
                  <c:v>37655</c:v>
                </c:pt>
              </c:numCache>
            </c:numRef>
          </c:val>
          <c:shape val="box"/>
        </c:ser>
        <c:gapDepth val="0"/>
        <c:shape val="box"/>
        <c:axId val="20713222"/>
        <c:axId val="52201271"/>
      </c:bar3D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2201271"/>
        <c:crosses val="autoZero"/>
        <c:auto val="1"/>
        <c:lblOffset val="100"/>
        <c:tickLblSkip val="1"/>
        <c:noMultiLvlLbl val="0"/>
      </c:catAx>
      <c:valAx>
        <c:axId val="5220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7132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latin typeface="Arial"/>
                <a:ea typeface="Arial"/>
                <a:cs typeface="Arial"/>
              </a:rPr>
              <a:t>Claims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75"/>
          <c:y val="0.12725"/>
          <c:w val="0.81825"/>
          <c:h val="0.76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'[7]MF&amp;SF_Data'!$D$26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'[7]MF&amp;SF_Data'!$D$27:$D$38</c:f>
              <c:numCache>
                <c:ptCount val="12"/>
                <c:pt idx="0">
                  <c:v>4943</c:v>
                </c:pt>
                <c:pt idx="1">
                  <c:v>4886</c:v>
                </c:pt>
                <c:pt idx="2">
                  <c:v>4676</c:v>
                </c:pt>
                <c:pt idx="3">
                  <c:v>4932</c:v>
                </c:pt>
                <c:pt idx="4">
                  <c:v>4766</c:v>
                </c:pt>
                <c:pt idx="5">
                  <c:v>5721</c:v>
                </c:pt>
                <c:pt idx="6">
                  <c:v>4638</c:v>
                </c:pt>
                <c:pt idx="7">
                  <c:v>5196</c:v>
                </c:pt>
                <c:pt idx="8">
                  <c:v>4946</c:v>
                </c:pt>
                <c:pt idx="9">
                  <c:v>4605</c:v>
                </c:pt>
                <c:pt idx="10">
                  <c:v>4880</c:v>
                </c:pt>
                <c:pt idx="11">
                  <c:v>4311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'[7]MF&amp;SF_Data'!$C$26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'[7]MF&amp;SF_Data'!$E$27:$E$38</c:f>
              <c:numCache>
                <c:ptCount val="12"/>
                <c:pt idx="0">
                  <c:v>4681</c:v>
                </c:pt>
                <c:pt idx="1">
                  <c:v>4440</c:v>
                </c:pt>
                <c:pt idx="2">
                  <c:v>4144</c:v>
                </c:pt>
                <c:pt idx="3">
                  <c:v>4941</c:v>
                </c:pt>
                <c:pt idx="4">
                  <c:v>4156</c:v>
                </c:pt>
                <c:pt idx="5">
                  <c:v>4942</c:v>
                </c:pt>
                <c:pt idx="6">
                  <c:v>4420</c:v>
                </c:pt>
                <c:pt idx="7">
                  <c:v>4526</c:v>
                </c:pt>
              </c:numCache>
            </c:numRef>
          </c:val>
          <c:shape val="box"/>
        </c:ser>
        <c:gapDepth val="0"/>
        <c:shape val="box"/>
        <c:axId val="49392"/>
        <c:axId val="444529"/>
      </c:bar3DChart>
      <c:catAx>
        <c:axId val="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444529"/>
        <c:crosses val="autoZero"/>
        <c:auto val="1"/>
        <c:lblOffset val="100"/>
        <c:tickLblSkip val="1"/>
        <c:noMultiLvlLbl val="0"/>
      </c:catAx>
      <c:valAx>
        <c:axId val="444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1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HECMS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375"/>
          <c:y val="0.1245"/>
          <c:w val="0.824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'[7]MF&amp;SF_Data'!$H$26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'[7]MF&amp;SF_Data'!$H$27:$H$38</c:f>
              <c:numCache>
                <c:ptCount val="12"/>
                <c:pt idx="0">
                  <c:v>4630</c:v>
                </c:pt>
                <c:pt idx="1">
                  <c:v>4700</c:v>
                </c:pt>
                <c:pt idx="2">
                  <c:v>4764</c:v>
                </c:pt>
                <c:pt idx="3">
                  <c:v>5258</c:v>
                </c:pt>
                <c:pt idx="4">
                  <c:v>5465</c:v>
                </c:pt>
                <c:pt idx="5">
                  <c:v>6681</c:v>
                </c:pt>
                <c:pt idx="6">
                  <c:v>6342</c:v>
                </c:pt>
                <c:pt idx="7">
                  <c:v>7532</c:v>
                </c:pt>
                <c:pt idx="8">
                  <c:v>7206</c:v>
                </c:pt>
                <c:pt idx="9">
                  <c:v>6096</c:v>
                </c:pt>
                <c:pt idx="10">
                  <c:v>6989</c:v>
                </c:pt>
                <c:pt idx="11">
                  <c:v>6737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'[7]MF&amp;SF_Data'!$I$26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'[7]MF&amp;SF_Data'!$I$27:$I$38</c:f>
              <c:numCache>
                <c:ptCount val="12"/>
                <c:pt idx="0">
                  <c:v>8346</c:v>
                </c:pt>
                <c:pt idx="1">
                  <c:v>7031</c:v>
                </c:pt>
                <c:pt idx="2">
                  <c:v>7501</c:v>
                </c:pt>
                <c:pt idx="3">
                  <c:v>8825</c:v>
                </c:pt>
                <c:pt idx="4">
                  <c:v>9339</c:v>
                </c:pt>
                <c:pt idx="5">
                  <c:v>10885</c:v>
                </c:pt>
                <c:pt idx="6">
                  <c:v>8041</c:v>
                </c:pt>
                <c:pt idx="7">
                  <c:v>10405</c:v>
                </c:pt>
              </c:numCache>
            </c:numRef>
          </c:val>
          <c:shape val="box"/>
        </c:ser>
        <c:gapDepth val="0"/>
        <c:shape val="box"/>
        <c:axId val="4000762"/>
        <c:axId val="36006859"/>
      </c:bar3DChart>
      <c:catAx>
        <c:axId val="400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6006859"/>
        <c:crosses val="autoZero"/>
        <c:auto val="1"/>
        <c:lblOffset val="100"/>
        <c:tickLblSkip val="1"/>
        <c:noMultiLvlLbl val="0"/>
      </c:catAx>
      <c:valAx>
        <c:axId val="36006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00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Insurance in-Force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'[7]MF&amp;SF_Data'!$J$26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'[7]MF&amp;SF_Data'!$J$27:$J$38</c:f>
              <c:numCache>
                <c:ptCount val="12"/>
                <c:pt idx="0">
                  <c:v>4234180</c:v>
                </c:pt>
                <c:pt idx="1">
                  <c:v>4141175</c:v>
                </c:pt>
                <c:pt idx="2">
                  <c:v>4100813</c:v>
                </c:pt>
                <c:pt idx="3">
                  <c:v>4080803</c:v>
                </c:pt>
                <c:pt idx="4">
                  <c:v>4051701</c:v>
                </c:pt>
                <c:pt idx="5">
                  <c:v>4022622</c:v>
                </c:pt>
                <c:pt idx="6">
                  <c:v>4002087</c:v>
                </c:pt>
                <c:pt idx="7">
                  <c:v>3979420</c:v>
                </c:pt>
                <c:pt idx="8">
                  <c:v>3955921</c:v>
                </c:pt>
                <c:pt idx="9">
                  <c:v>3933930</c:v>
                </c:pt>
                <c:pt idx="10">
                  <c:v>3908590</c:v>
                </c:pt>
                <c:pt idx="11">
                  <c:v>3892440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'[7]MF&amp;SF_Data'!$K$26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'[7]MF&amp;SF_Data'!$K$27:$K$38</c:f>
              <c:numCache>
                <c:ptCount val="12"/>
                <c:pt idx="0">
                  <c:v>3877353</c:v>
                </c:pt>
                <c:pt idx="1">
                  <c:v>3860412</c:v>
                </c:pt>
                <c:pt idx="2">
                  <c:v>3841040</c:v>
                </c:pt>
                <c:pt idx="3">
                  <c:v>3830646</c:v>
                </c:pt>
                <c:pt idx="4">
                  <c:v>3814657</c:v>
                </c:pt>
                <c:pt idx="5">
                  <c:v>3790916</c:v>
                </c:pt>
                <c:pt idx="6">
                  <c:v>3778460</c:v>
                </c:pt>
                <c:pt idx="7">
                  <c:v>3763690</c:v>
                </c:pt>
              </c:numCache>
            </c:numRef>
          </c:val>
          <c:shape val="box"/>
        </c:ser>
        <c:gapDepth val="0"/>
        <c:shape val="box"/>
        <c:axId val="55626276"/>
        <c:axId val="30874437"/>
      </c:bar3D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0874437"/>
        <c:crosses val="autoZero"/>
        <c:auto val="1"/>
        <c:lblOffset val="100"/>
        <c:tickLblSkip val="1"/>
        <c:noMultiLvlLbl val="0"/>
      </c:catAx>
      <c:valAx>
        <c:axId val="30874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626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1" u="none" baseline="0">
                <a:latin typeface="Arial"/>
                <a:ea typeface="Arial"/>
                <a:cs typeface="Arial"/>
              </a:rPr>
              <a:t>Prepayments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1"/>
          <c:y val="0.13825"/>
          <c:w val="0.82075"/>
          <c:h val="0.7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'[7]MF&amp;SF_Data'!$B$26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'[7]MF&amp;SF_Data'!$B$27:$B$38</c:f>
              <c:numCache>
                <c:ptCount val="12"/>
                <c:pt idx="0">
                  <c:v>80219</c:v>
                </c:pt>
                <c:pt idx="1">
                  <c:v>79844</c:v>
                </c:pt>
                <c:pt idx="2">
                  <c:v>68555</c:v>
                </c:pt>
                <c:pt idx="3">
                  <c:v>49499</c:v>
                </c:pt>
                <c:pt idx="4">
                  <c:v>50308</c:v>
                </c:pt>
                <c:pt idx="5">
                  <c:v>60049</c:v>
                </c:pt>
                <c:pt idx="6">
                  <c:v>50371</c:v>
                </c:pt>
                <c:pt idx="7">
                  <c:v>55577</c:v>
                </c:pt>
                <c:pt idx="8">
                  <c:v>56967</c:v>
                </c:pt>
                <c:pt idx="9">
                  <c:v>51194</c:v>
                </c:pt>
                <c:pt idx="10">
                  <c:v>60405</c:v>
                </c:pt>
                <c:pt idx="11">
                  <c:v>45793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'[7]MF&amp;SF_Data'!$C$26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'[7]MF&amp;SF_Data'!$C$27:$C$38</c:f>
              <c:numCache>
                <c:ptCount val="12"/>
                <c:pt idx="0">
                  <c:v>47797</c:v>
                </c:pt>
                <c:pt idx="1">
                  <c:v>45511</c:v>
                </c:pt>
                <c:pt idx="2">
                  <c:v>42182</c:v>
                </c:pt>
                <c:pt idx="3">
                  <c:v>38406</c:v>
                </c:pt>
                <c:pt idx="4">
                  <c:v>36264</c:v>
                </c:pt>
                <c:pt idx="5">
                  <c:v>42771</c:v>
                </c:pt>
                <c:pt idx="6">
                  <c:v>40454</c:v>
                </c:pt>
                <c:pt idx="7">
                  <c:v>44037</c:v>
                </c:pt>
              </c:numCache>
            </c:numRef>
          </c:val>
          <c:shape val="box"/>
        </c:ser>
        <c:gapDepth val="0"/>
        <c:shape val="box"/>
        <c:axId val="9434478"/>
        <c:axId val="17801439"/>
      </c:bar3DChart>
      <c:catAx>
        <c:axId val="943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7801439"/>
        <c:crosses val="autoZero"/>
        <c:auto val="1"/>
        <c:lblOffset val="100"/>
        <c:tickLblSkip val="1"/>
        <c:noMultiLvlLbl val="0"/>
      </c:catAx>
      <c:valAx>
        <c:axId val="17801439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4344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/>
              <a:t>Endorsements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375"/>
          <c:y val="0.1255"/>
          <c:w val="0.80775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'[7]MF&amp;SF_Data'!$F$26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'[7]MF&amp;SF_Data'!$F$27:$F$38</c:f>
              <c:numCache>
                <c:ptCount val="12"/>
                <c:pt idx="0">
                  <c:v>37846</c:v>
                </c:pt>
                <c:pt idx="1">
                  <c:v>35215</c:v>
                </c:pt>
                <c:pt idx="2">
                  <c:v>32853</c:v>
                </c:pt>
                <c:pt idx="3">
                  <c:v>34282</c:v>
                </c:pt>
                <c:pt idx="4">
                  <c:v>25837</c:v>
                </c:pt>
                <c:pt idx="5">
                  <c:v>36512</c:v>
                </c:pt>
                <c:pt idx="6">
                  <c:v>34420</c:v>
                </c:pt>
                <c:pt idx="7">
                  <c:v>40992</c:v>
                </c:pt>
                <c:pt idx="8">
                  <c:v>38867</c:v>
                </c:pt>
                <c:pt idx="9">
                  <c:v>34234</c:v>
                </c:pt>
                <c:pt idx="10">
                  <c:v>40413</c:v>
                </c:pt>
                <c:pt idx="11">
                  <c:v>34168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'[7]MF&amp;SF_Data'!$G$26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'[7]MF&amp;SF_Data'!$G$27:$G$38</c:f>
              <c:numCache>
                <c:ptCount val="12"/>
                <c:pt idx="0">
                  <c:v>36037</c:v>
                </c:pt>
                <c:pt idx="1">
                  <c:v>32765</c:v>
                </c:pt>
                <c:pt idx="2">
                  <c:v>27605</c:v>
                </c:pt>
                <c:pt idx="3">
                  <c:v>34622</c:v>
                </c:pt>
                <c:pt idx="4">
                  <c:v>26978</c:v>
                </c:pt>
                <c:pt idx="5">
                  <c:v>30185</c:v>
                </c:pt>
                <c:pt idx="6">
                  <c:v>32997</c:v>
                </c:pt>
                <c:pt idx="7">
                  <c:v>37655</c:v>
                </c:pt>
              </c:numCache>
            </c:numRef>
          </c:val>
          <c:shape val="box"/>
        </c:ser>
        <c:gapDepth val="0"/>
        <c:shape val="box"/>
        <c:axId val="25995224"/>
        <c:axId val="32630425"/>
      </c:bar3DChart>
      <c:catAx>
        <c:axId val="2599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2630425"/>
        <c:crosses val="autoZero"/>
        <c:auto val="1"/>
        <c:lblOffset val="100"/>
        <c:tickLblSkip val="1"/>
        <c:noMultiLvlLbl val="0"/>
      </c:catAx>
      <c:valAx>
        <c:axId val="32630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995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latin typeface="Arial"/>
                <a:ea typeface="Arial"/>
                <a:cs typeface="Arial"/>
              </a:rPr>
              <a:t>Claims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75"/>
          <c:y val="0.12725"/>
          <c:w val="0.81825"/>
          <c:h val="0.76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'[7]MF&amp;SF_Data'!$D$26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'[7]MF&amp;SF_Data'!$D$27:$D$38</c:f>
              <c:numCache>
                <c:ptCount val="12"/>
                <c:pt idx="0">
                  <c:v>4943</c:v>
                </c:pt>
                <c:pt idx="1">
                  <c:v>4886</c:v>
                </c:pt>
                <c:pt idx="2">
                  <c:v>4676</c:v>
                </c:pt>
                <c:pt idx="3">
                  <c:v>4932</c:v>
                </c:pt>
                <c:pt idx="4">
                  <c:v>4766</c:v>
                </c:pt>
                <c:pt idx="5">
                  <c:v>5721</c:v>
                </c:pt>
                <c:pt idx="6">
                  <c:v>4638</c:v>
                </c:pt>
                <c:pt idx="7">
                  <c:v>5196</c:v>
                </c:pt>
                <c:pt idx="8">
                  <c:v>4946</c:v>
                </c:pt>
                <c:pt idx="9">
                  <c:v>4605</c:v>
                </c:pt>
                <c:pt idx="10">
                  <c:v>4880</c:v>
                </c:pt>
                <c:pt idx="11">
                  <c:v>4311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'[7]MF&amp;SF_Data'!$C$26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'[7]MF&amp;SF_Data'!$E$27:$E$38</c:f>
              <c:numCache>
                <c:ptCount val="12"/>
                <c:pt idx="0">
                  <c:v>4681</c:v>
                </c:pt>
                <c:pt idx="1">
                  <c:v>4440</c:v>
                </c:pt>
                <c:pt idx="2">
                  <c:v>4144</c:v>
                </c:pt>
                <c:pt idx="3">
                  <c:v>4941</c:v>
                </c:pt>
                <c:pt idx="4">
                  <c:v>4156</c:v>
                </c:pt>
                <c:pt idx="5">
                  <c:v>4942</c:v>
                </c:pt>
                <c:pt idx="6">
                  <c:v>4420</c:v>
                </c:pt>
                <c:pt idx="7">
                  <c:v>4526</c:v>
                </c:pt>
              </c:numCache>
            </c:numRef>
          </c:val>
          <c:shape val="box"/>
        </c:ser>
        <c:gapDepth val="0"/>
        <c:shape val="box"/>
        <c:axId val="25238370"/>
        <c:axId val="25818739"/>
      </c:bar3DChart>
      <c:catAx>
        <c:axId val="2523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5818739"/>
        <c:crosses val="autoZero"/>
        <c:auto val="1"/>
        <c:lblOffset val="100"/>
        <c:tickLblSkip val="1"/>
        <c:noMultiLvlLbl val="0"/>
      </c:catAx>
      <c:valAx>
        <c:axId val="25818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38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1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HECMS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375"/>
          <c:y val="0.1245"/>
          <c:w val="0.824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'[7]MF&amp;SF_Data'!$H$26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'[7]MF&amp;SF_Data'!$H$27:$H$38</c:f>
              <c:numCache>
                <c:ptCount val="12"/>
                <c:pt idx="0">
                  <c:v>4630</c:v>
                </c:pt>
                <c:pt idx="1">
                  <c:v>4700</c:v>
                </c:pt>
                <c:pt idx="2">
                  <c:v>4764</c:v>
                </c:pt>
                <c:pt idx="3">
                  <c:v>5258</c:v>
                </c:pt>
                <c:pt idx="4">
                  <c:v>5465</c:v>
                </c:pt>
                <c:pt idx="5">
                  <c:v>6681</c:v>
                </c:pt>
                <c:pt idx="6">
                  <c:v>6342</c:v>
                </c:pt>
                <c:pt idx="7">
                  <c:v>7532</c:v>
                </c:pt>
                <c:pt idx="8">
                  <c:v>7206</c:v>
                </c:pt>
                <c:pt idx="9">
                  <c:v>6096</c:v>
                </c:pt>
                <c:pt idx="10">
                  <c:v>6989</c:v>
                </c:pt>
                <c:pt idx="11">
                  <c:v>6737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'[7]MF&amp;SF_Data'!$I$26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'[7]MF&amp;SF_Data'!$I$27:$I$38</c:f>
              <c:numCache>
                <c:ptCount val="12"/>
                <c:pt idx="0">
                  <c:v>8346</c:v>
                </c:pt>
                <c:pt idx="1">
                  <c:v>7031</c:v>
                </c:pt>
                <c:pt idx="2">
                  <c:v>7501</c:v>
                </c:pt>
                <c:pt idx="3">
                  <c:v>8825</c:v>
                </c:pt>
                <c:pt idx="4">
                  <c:v>9339</c:v>
                </c:pt>
                <c:pt idx="5">
                  <c:v>10885</c:v>
                </c:pt>
                <c:pt idx="6">
                  <c:v>8041</c:v>
                </c:pt>
                <c:pt idx="7">
                  <c:v>10405</c:v>
                </c:pt>
              </c:numCache>
            </c:numRef>
          </c:val>
          <c:shape val="box"/>
        </c:ser>
        <c:gapDepth val="0"/>
        <c:shape val="box"/>
        <c:axId val="31042060"/>
        <c:axId val="10943085"/>
      </c:bar3D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0943085"/>
        <c:crosses val="autoZero"/>
        <c:auto val="1"/>
        <c:lblOffset val="100"/>
        <c:tickLblSkip val="1"/>
        <c:noMultiLvlLbl val="0"/>
      </c:catAx>
      <c:valAx>
        <c:axId val="10943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0420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Insurance in-Force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'[7]MF&amp;SF_Data'!$J$26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'[7]MF&amp;SF_Data'!$J$27:$J$38</c:f>
              <c:numCache>
                <c:ptCount val="12"/>
                <c:pt idx="0">
                  <c:v>4234180</c:v>
                </c:pt>
                <c:pt idx="1">
                  <c:v>4141175</c:v>
                </c:pt>
                <c:pt idx="2">
                  <c:v>4100813</c:v>
                </c:pt>
                <c:pt idx="3">
                  <c:v>4080803</c:v>
                </c:pt>
                <c:pt idx="4">
                  <c:v>4051701</c:v>
                </c:pt>
                <c:pt idx="5">
                  <c:v>4022622</c:v>
                </c:pt>
                <c:pt idx="6">
                  <c:v>4002087</c:v>
                </c:pt>
                <c:pt idx="7">
                  <c:v>3979420</c:v>
                </c:pt>
                <c:pt idx="8">
                  <c:v>3955921</c:v>
                </c:pt>
                <c:pt idx="9">
                  <c:v>3933930</c:v>
                </c:pt>
                <c:pt idx="10">
                  <c:v>3908590</c:v>
                </c:pt>
                <c:pt idx="11">
                  <c:v>3892440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'[7]MF&amp;SF_Data'!$K$26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'[7]MF&amp;SF_Data'!$K$27:$K$38</c:f>
              <c:numCache>
                <c:ptCount val="12"/>
                <c:pt idx="0">
                  <c:v>3877353</c:v>
                </c:pt>
                <c:pt idx="1">
                  <c:v>3860412</c:v>
                </c:pt>
                <c:pt idx="2">
                  <c:v>3841040</c:v>
                </c:pt>
                <c:pt idx="3">
                  <c:v>3830646</c:v>
                </c:pt>
                <c:pt idx="4">
                  <c:v>3814657</c:v>
                </c:pt>
                <c:pt idx="5">
                  <c:v>3790916</c:v>
                </c:pt>
                <c:pt idx="6">
                  <c:v>3778460</c:v>
                </c:pt>
                <c:pt idx="7">
                  <c:v>3763690</c:v>
                </c:pt>
              </c:numCache>
            </c:numRef>
          </c:val>
          <c:shape val="box"/>
        </c:ser>
        <c:gapDepth val="0"/>
        <c:shape val="box"/>
        <c:axId val="31378902"/>
        <c:axId val="13974663"/>
      </c:bar3DChart>
      <c:catAx>
        <c:axId val="3137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3974663"/>
        <c:crosses val="autoZero"/>
        <c:auto val="1"/>
        <c:lblOffset val="100"/>
        <c:tickLblSkip val="1"/>
        <c:noMultiLvlLbl val="0"/>
      </c:catAx>
      <c:valAx>
        <c:axId val="13974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378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Insurance-in Force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'[7]MF&amp;SF_Data'!$H$5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33"/>
              </a:solidFill>
            </c:spPr>
          </c:dPt>
          <c:dPt>
            <c:idx val="1"/>
            <c:invertIfNegative val="0"/>
            <c:spPr>
              <a:solidFill>
                <a:srgbClr val="999933"/>
              </a:solidFill>
            </c:spPr>
          </c:dPt>
          <c:dPt>
            <c:idx val="2"/>
            <c:invertIfNegative val="0"/>
            <c:spPr>
              <a:solidFill>
                <a:srgbClr val="999933"/>
              </a:solidFill>
            </c:spPr>
          </c:dPt>
          <c:dPt>
            <c:idx val="3"/>
            <c:invertIfNegative val="0"/>
            <c:spPr>
              <a:solidFill>
                <a:srgbClr val="999933"/>
              </a:solidFill>
            </c:spPr>
          </c:dPt>
          <c:dPt>
            <c:idx val="4"/>
            <c:invertIfNegative val="0"/>
            <c:spPr>
              <a:solidFill>
                <a:srgbClr val="999933"/>
              </a:solidFill>
            </c:spPr>
          </c:dPt>
          <c:dPt>
            <c:idx val="5"/>
            <c:invertIfNegative val="0"/>
            <c:spPr>
              <a:solidFill>
                <a:srgbClr val="999933"/>
              </a:solidFill>
            </c:spPr>
          </c:dPt>
          <c:dPt>
            <c:idx val="6"/>
            <c:invertIfNegative val="0"/>
            <c:spPr>
              <a:solidFill>
                <a:srgbClr val="999933"/>
              </a:solidFill>
            </c:spPr>
          </c:dPt>
          <c:dPt>
            <c:idx val="7"/>
            <c:invertIfNegative val="0"/>
            <c:spPr>
              <a:solidFill>
                <a:srgbClr val="999933"/>
              </a:solidFill>
            </c:spPr>
          </c:dPt>
          <c:dPt>
            <c:idx val="8"/>
            <c:invertIfNegative val="0"/>
            <c:spPr>
              <a:solidFill>
                <a:srgbClr val="999933"/>
              </a:solidFill>
            </c:spPr>
          </c:dPt>
          <c:dPt>
            <c:idx val="9"/>
            <c:invertIfNegative val="0"/>
            <c:spPr>
              <a:solidFill>
                <a:srgbClr val="999933"/>
              </a:solidFill>
            </c:spPr>
          </c:dPt>
          <c:dPt>
            <c:idx val="10"/>
            <c:invertIfNegative val="0"/>
            <c:spPr>
              <a:solidFill>
                <a:srgbClr val="999933"/>
              </a:solidFill>
            </c:spPr>
          </c:dPt>
          <c:dPt>
            <c:idx val="14"/>
            <c:invertIfNegative val="0"/>
            <c:spPr>
              <a:solidFill>
                <a:srgbClr val="999933"/>
              </a:solidFill>
            </c:spPr>
          </c:dP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'[7]MF&amp;SF_Data'!$H$6:$H$17</c:f>
              <c:numCache>
                <c:ptCount val="12"/>
                <c:pt idx="0">
                  <c:v>12545</c:v>
                </c:pt>
                <c:pt idx="1">
                  <c:v>12493</c:v>
                </c:pt>
                <c:pt idx="2">
                  <c:v>12453</c:v>
                </c:pt>
                <c:pt idx="3">
                  <c:v>12393</c:v>
                </c:pt>
                <c:pt idx="4">
                  <c:v>12380</c:v>
                </c:pt>
                <c:pt idx="5">
                  <c:v>12358</c:v>
                </c:pt>
                <c:pt idx="6">
                  <c:v>12317</c:v>
                </c:pt>
                <c:pt idx="7">
                  <c:v>12290</c:v>
                </c:pt>
                <c:pt idx="8">
                  <c:v>12255</c:v>
                </c:pt>
                <c:pt idx="9">
                  <c:v>12268</c:v>
                </c:pt>
                <c:pt idx="10">
                  <c:v>12271</c:v>
                </c:pt>
                <c:pt idx="11">
                  <c:v>12319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'[7]MF&amp;SF_Data'!$I$5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'[7]MF&amp;SF_Data'!$I$6:$I$9</c:f>
              <c:numCache>
                <c:ptCount val="4"/>
                <c:pt idx="0">
                  <c:v>12330</c:v>
                </c:pt>
                <c:pt idx="1">
                  <c:v>12326</c:v>
                </c:pt>
                <c:pt idx="2">
                  <c:v>12327</c:v>
                </c:pt>
                <c:pt idx="3">
                  <c:v>12300</c:v>
                </c:pt>
              </c:numCache>
            </c:numRef>
          </c:val>
          <c:shape val="box"/>
        </c:ser>
        <c:gapDepth val="0"/>
        <c:shape val="box"/>
        <c:axId val="13854872"/>
        <c:axId val="57584985"/>
      </c:bar3DChart>
      <c:catAx>
        <c:axId val="13854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7584985"/>
        <c:crosses val="autoZero"/>
        <c:auto val="1"/>
        <c:lblOffset val="100"/>
        <c:tickLblSkip val="1"/>
        <c:noMultiLvlLbl val="0"/>
      </c:catAx>
      <c:valAx>
        <c:axId val="57584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8548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SF Notes Portfolio</a:t>
            </a:r>
          </a:p>
        </c:rich>
      </c:tx>
      <c:layout>
        <c:manualLayout>
          <c:xMode val="factor"/>
          <c:yMode val="factor"/>
          <c:x val="-0.01025"/>
          <c:y val="0.004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08475"/>
          <c:w val="1"/>
          <c:h val="0.8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'[6]Single Family Data'!$B$6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'[6]Single Family Data'!$A$7:$A$18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'[6]Single Family Data'!$B$7:$B$18</c:f>
              <c:numCache>
                <c:ptCount val="12"/>
                <c:pt idx="0">
                  <c:v>320</c:v>
                </c:pt>
                <c:pt idx="1">
                  <c:v>316</c:v>
                </c:pt>
                <c:pt idx="2">
                  <c:v>310</c:v>
                </c:pt>
                <c:pt idx="3">
                  <c:v>316</c:v>
                </c:pt>
                <c:pt idx="4">
                  <c:v>356</c:v>
                </c:pt>
                <c:pt idx="5">
                  <c:v>377</c:v>
                </c:pt>
                <c:pt idx="6">
                  <c:v>345</c:v>
                </c:pt>
                <c:pt idx="7">
                  <c:v>323</c:v>
                </c:pt>
                <c:pt idx="8">
                  <c:v>322</c:v>
                </c:pt>
                <c:pt idx="9">
                  <c:v>320</c:v>
                </c:pt>
                <c:pt idx="10">
                  <c:v>293</c:v>
                </c:pt>
                <c:pt idx="11">
                  <c:v>284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'[6]Single Family Data'!$C$6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'[6]Single Family Data'!$A$7:$A$18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'[6]Single Family Data'!$C$7:$C$18</c:f>
              <c:numCache>
                <c:ptCount val="12"/>
                <c:pt idx="0">
                  <c:v>291</c:v>
                </c:pt>
                <c:pt idx="1">
                  <c:v>282</c:v>
                </c:pt>
                <c:pt idx="2">
                  <c:v>288</c:v>
                </c:pt>
                <c:pt idx="3">
                  <c:v>287</c:v>
                </c:pt>
                <c:pt idx="4">
                  <c:v>286</c:v>
                </c:pt>
                <c:pt idx="5">
                  <c:v>269</c:v>
                </c:pt>
                <c:pt idx="6">
                  <c:v>256</c:v>
                </c:pt>
                <c:pt idx="7">
                  <c:v>255</c:v>
                </c:pt>
              </c:numCache>
            </c:numRef>
          </c:val>
          <c:shape val="box"/>
        </c:ser>
        <c:gapDepth val="0"/>
        <c:shape val="box"/>
        <c:axId val="58663104"/>
        <c:axId val="58205889"/>
      </c:bar3DChart>
      <c:catAx>
        <c:axId val="5866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05889"/>
        <c:crosses val="autoZero"/>
        <c:auto val="1"/>
        <c:lblOffset val="100"/>
        <c:noMultiLvlLbl val="0"/>
      </c:catAx>
      <c:valAx>
        <c:axId val="58205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3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663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15"/>
          <c:y val="0.9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Accelerated Claims Disposition Notes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09825"/>
          <c:w val="0.9735"/>
          <c:h val="0.81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'[6]Single Family Data'!$F$6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'[6]Single Family Data'!$E$7:$E$18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'[6]Single Family Data'!$F$7:$F$18</c:f>
              <c:numCache>
                <c:ptCount val="12"/>
                <c:pt idx="0">
                  <c:v>5469</c:v>
                </c:pt>
                <c:pt idx="1">
                  <c:v>4668</c:v>
                </c:pt>
                <c:pt idx="2">
                  <c:v>4741</c:v>
                </c:pt>
                <c:pt idx="3">
                  <c:v>4663</c:v>
                </c:pt>
                <c:pt idx="4">
                  <c:v>4343</c:v>
                </c:pt>
                <c:pt idx="5">
                  <c:v>4161</c:v>
                </c:pt>
                <c:pt idx="6">
                  <c:v>3986</c:v>
                </c:pt>
                <c:pt idx="7">
                  <c:v>3867</c:v>
                </c:pt>
                <c:pt idx="8">
                  <c:v>3385</c:v>
                </c:pt>
                <c:pt idx="9">
                  <c:v>3438</c:v>
                </c:pt>
                <c:pt idx="10">
                  <c:v>3211</c:v>
                </c:pt>
                <c:pt idx="11">
                  <c:v>3029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'[6]Single Family Data'!$G$6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'[6]Single Family Data'!$E$7:$E$18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'[6]Single Family Data'!$G$7:$G$18</c:f>
              <c:numCache>
                <c:ptCount val="12"/>
                <c:pt idx="0">
                  <c:v>2826</c:v>
                </c:pt>
                <c:pt idx="1">
                  <c:v>2481</c:v>
                </c:pt>
                <c:pt idx="2">
                  <c:v>2329</c:v>
                </c:pt>
                <c:pt idx="3">
                  <c:v>2198</c:v>
                </c:pt>
                <c:pt idx="4">
                  <c:v>2067</c:v>
                </c:pt>
                <c:pt idx="5">
                  <c:v>2058</c:v>
                </c:pt>
                <c:pt idx="6">
                  <c:v>2058</c:v>
                </c:pt>
                <c:pt idx="7">
                  <c:v>2058</c:v>
                </c:pt>
              </c:numCache>
            </c:numRef>
          </c:val>
          <c:shape val="box"/>
        </c:ser>
        <c:gapDepth val="0"/>
        <c:shape val="box"/>
        <c:axId val="54090954"/>
        <c:axId val="17056539"/>
      </c:bar3DChart>
      <c:catAx>
        <c:axId val="540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056539"/>
        <c:crosses val="autoZero"/>
        <c:auto val="1"/>
        <c:lblOffset val="100"/>
        <c:noMultiLvlLbl val="0"/>
      </c:catAx>
      <c:valAx>
        <c:axId val="17056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090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825"/>
          <c:y val="0.908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SF Property Inventory</a:t>
            </a:r>
          </a:p>
        </c:rich>
      </c:tx>
      <c:layout>
        <c:manualLayout>
          <c:xMode val="factor"/>
          <c:yMode val="factor"/>
          <c:x val="0"/>
          <c:y val="0.012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225"/>
          <c:y val="0.097"/>
          <c:w val="0.982"/>
          <c:h val="0.7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'[6]Single Family Data'!$J$6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'[6]Single Family Data'!$I$7:$I$18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'[6]Single Family Data'!$J$7:$J$18</c:f>
              <c:numCache>
                <c:ptCount val="12"/>
                <c:pt idx="0">
                  <c:v>28983</c:v>
                </c:pt>
                <c:pt idx="1">
                  <c:v>29555</c:v>
                </c:pt>
                <c:pt idx="2">
                  <c:v>30130</c:v>
                </c:pt>
                <c:pt idx="3">
                  <c:v>30850</c:v>
                </c:pt>
                <c:pt idx="4">
                  <c:v>31072</c:v>
                </c:pt>
                <c:pt idx="5">
                  <c:v>31642</c:v>
                </c:pt>
                <c:pt idx="6">
                  <c:v>31400</c:v>
                </c:pt>
                <c:pt idx="7">
                  <c:v>30874</c:v>
                </c:pt>
                <c:pt idx="8">
                  <c:v>30925</c:v>
                </c:pt>
                <c:pt idx="9">
                  <c:v>30703</c:v>
                </c:pt>
                <c:pt idx="10">
                  <c:v>30135</c:v>
                </c:pt>
                <c:pt idx="11">
                  <c:v>29750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'[6]Single Family Data'!$K$6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'[6]Single Family Data'!$I$7:$I$18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'[6]Single Family Data'!$K$7:$K$18</c:f>
              <c:numCache>
                <c:ptCount val="12"/>
                <c:pt idx="0">
                  <c:v>28920</c:v>
                </c:pt>
                <c:pt idx="1">
                  <c:v>28734</c:v>
                </c:pt>
                <c:pt idx="2">
                  <c:v>28822</c:v>
                </c:pt>
                <c:pt idx="3">
                  <c:v>28533</c:v>
                </c:pt>
                <c:pt idx="4">
                  <c:v>28468</c:v>
                </c:pt>
                <c:pt idx="5">
                  <c:v>28645</c:v>
                </c:pt>
                <c:pt idx="6">
                  <c:v>28354</c:v>
                </c:pt>
                <c:pt idx="7">
                  <c:v>27354</c:v>
                </c:pt>
              </c:numCache>
            </c:numRef>
          </c:val>
          <c:shape val="box"/>
        </c:ser>
        <c:gapDepth val="0"/>
        <c:shape val="box"/>
        <c:axId val="19291124"/>
        <c:axId val="39402389"/>
      </c:bar3D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02389"/>
        <c:crosses val="autoZero"/>
        <c:auto val="1"/>
        <c:lblOffset val="100"/>
        <c:noMultiLvlLbl val="0"/>
      </c:catAx>
      <c:valAx>
        <c:axId val="39402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7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2911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902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'[4]SFDetailData'!$D$49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4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5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6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7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8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9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0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1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2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3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4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cat>
            <c:numRef>
              <c:f>'[4]SFDetailData'!$C$50:$C$64</c:f>
              <c:numCache>
                <c:ptCount val="12"/>
              </c:numCache>
            </c:numRef>
          </c:cat>
          <c:val>
            <c:numRef>
              <c:f>'[4]SFDetailData'!$B$8:$B$19</c:f>
              <c:numCache>
                <c:ptCount val="12"/>
                <c:pt idx="0">
                  <c:v>280860</c:v>
                </c:pt>
                <c:pt idx="1">
                  <c:v>286435</c:v>
                </c:pt>
                <c:pt idx="2">
                  <c:v>300312</c:v>
                </c:pt>
                <c:pt idx="3">
                  <c:v>305663</c:v>
                </c:pt>
                <c:pt idx="4">
                  <c:v>302972</c:v>
                </c:pt>
                <c:pt idx="5">
                  <c:v>290222</c:v>
                </c:pt>
                <c:pt idx="6">
                  <c:v>273053</c:v>
                </c:pt>
                <c:pt idx="7">
                  <c:v>268173</c:v>
                </c:pt>
                <c:pt idx="8">
                  <c:v>263527</c:v>
                </c:pt>
                <c:pt idx="9">
                  <c:v>256722</c:v>
                </c:pt>
                <c:pt idx="10">
                  <c:v>258604</c:v>
                </c:pt>
                <c:pt idx="11">
                  <c:v>259280</c:v>
                </c:pt>
              </c:numCache>
            </c:numRef>
          </c:val>
          <c:shape val="box"/>
        </c:ser>
        <c:gapDepth val="0"/>
        <c:shape val="box"/>
        <c:axId val="19077182"/>
        <c:axId val="37476911"/>
      </c:bar3DChart>
      <c:catAx>
        <c:axId val="19077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37476911"/>
        <c:crosses val="autoZero"/>
        <c:auto val="1"/>
        <c:lblOffset val="100"/>
        <c:tickLblSkip val="1"/>
        <c:noMultiLvlLbl val="0"/>
      </c:catAx>
      <c:valAx>
        <c:axId val="37476911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90771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90 Day Default Inventory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'[4]SFDetailData'!$B$7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'[4]SFDetailData'!$A$8:$A$19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'[4]SFDetailData'!$B$8:$B$19</c:f>
              <c:numCache>
                <c:ptCount val="12"/>
                <c:pt idx="0">
                  <c:v>280860</c:v>
                </c:pt>
                <c:pt idx="1">
                  <c:v>286435</c:v>
                </c:pt>
                <c:pt idx="2">
                  <c:v>300312</c:v>
                </c:pt>
                <c:pt idx="3">
                  <c:v>305663</c:v>
                </c:pt>
                <c:pt idx="4">
                  <c:v>302972</c:v>
                </c:pt>
                <c:pt idx="5">
                  <c:v>290222</c:v>
                </c:pt>
                <c:pt idx="6">
                  <c:v>273053</c:v>
                </c:pt>
                <c:pt idx="7">
                  <c:v>268173</c:v>
                </c:pt>
                <c:pt idx="8">
                  <c:v>263527</c:v>
                </c:pt>
                <c:pt idx="9">
                  <c:v>256722</c:v>
                </c:pt>
                <c:pt idx="10">
                  <c:v>258604</c:v>
                </c:pt>
                <c:pt idx="11">
                  <c:v>259280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'[4]SFDetailData'!$C$7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'[4]SFDetailData'!$C$8:$C$19</c:f>
              <c:numCache>
                <c:ptCount val="12"/>
                <c:pt idx="0">
                  <c:v>260347</c:v>
                </c:pt>
                <c:pt idx="1">
                  <c:v>237637</c:v>
                </c:pt>
                <c:pt idx="2">
                  <c:v>270390</c:v>
                </c:pt>
                <c:pt idx="3">
                  <c:v>281724</c:v>
                </c:pt>
                <c:pt idx="4">
                  <c:v>272441</c:v>
                </c:pt>
                <c:pt idx="5">
                  <c:v>260535</c:v>
                </c:pt>
                <c:pt idx="6">
                  <c:v>250506</c:v>
                </c:pt>
                <c:pt idx="7">
                  <c:v>260535</c:v>
                </c:pt>
              </c:numCache>
            </c:numRef>
          </c:val>
          <c:shape val="box"/>
        </c:ser>
        <c:gapDepth val="0"/>
        <c:shape val="box"/>
        <c:axId val="1747880"/>
        <c:axId val="15730921"/>
      </c:bar3DChart>
      <c:catAx>
        <c:axId val="174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5730921"/>
        <c:crosses val="autoZero"/>
        <c:auto val="1"/>
        <c:lblOffset val="100"/>
        <c:tickLblSkip val="1"/>
        <c:noMultiLvlLbl val="0"/>
      </c:catAx>
      <c:valAx>
        <c:axId val="15730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478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'[4]SFDetailData'!$H$49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numRef>
              <c:f>'[4]SFDetailData'!$C$50:$C$64</c:f>
              <c:numCache>
                <c:ptCount val="12"/>
              </c:numCache>
            </c:numRef>
          </c:cat>
          <c:val>
            <c:numRef>
              <c:f>'[4]SFDetailData'!$E$50:$E$61</c:f>
              <c:numCache>
                <c:ptCount val="12"/>
              </c:numCache>
            </c:numRef>
          </c:val>
          <c:shape val="box"/>
        </c:ser>
        <c:gapDepth val="0"/>
        <c:shape val="box"/>
        <c:axId val="7360562"/>
        <c:axId val="66245059"/>
      </c:bar3DChart>
      <c:catAx>
        <c:axId val="736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66245059"/>
        <c:crosses val="autoZero"/>
        <c:auto val="1"/>
        <c:lblOffset val="100"/>
        <c:tickLblSkip val="1"/>
        <c:noMultiLvlLbl val="0"/>
      </c:catAx>
      <c:valAx>
        <c:axId val="66245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6056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1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Loss Mitigation - Claims Paid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875"/>
          <c:y val="0.14475"/>
          <c:w val="0.96275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'[4]SFDetailData'!$B$7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cat>
            <c:strRef>
              <c:f>'[4]SFDetailData'!$A$8:$A$19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'[4]SFDetailData'!$D$8:$D$19</c:f>
              <c:numCache>
                <c:ptCount val="12"/>
                <c:pt idx="0">
                  <c:v>5181</c:v>
                </c:pt>
                <c:pt idx="1">
                  <c:v>5195</c:v>
                </c:pt>
                <c:pt idx="2">
                  <c:v>5089</c:v>
                </c:pt>
                <c:pt idx="3">
                  <c:v>5368</c:v>
                </c:pt>
                <c:pt idx="4">
                  <c:v>6027</c:v>
                </c:pt>
                <c:pt idx="5">
                  <c:v>6699</c:v>
                </c:pt>
                <c:pt idx="6">
                  <c:v>5998</c:v>
                </c:pt>
                <c:pt idx="7">
                  <c:v>7133</c:v>
                </c:pt>
                <c:pt idx="8">
                  <c:v>7497</c:v>
                </c:pt>
                <c:pt idx="9">
                  <c:v>6870</c:v>
                </c:pt>
                <c:pt idx="10">
                  <c:v>7964</c:v>
                </c:pt>
                <c:pt idx="11">
                  <c:v>6498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'[4]SFDetailData'!$C$7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'[4]SFDetailData'!$E$8:$E$19</c:f>
              <c:numCache>
                <c:ptCount val="12"/>
                <c:pt idx="0">
                  <c:v>7458</c:v>
                </c:pt>
                <c:pt idx="1">
                  <c:v>7263</c:v>
                </c:pt>
                <c:pt idx="2">
                  <c:v>7581</c:v>
                </c:pt>
                <c:pt idx="3">
                  <c:v>8243</c:v>
                </c:pt>
                <c:pt idx="4">
                  <c:v>5967</c:v>
                </c:pt>
                <c:pt idx="5">
                  <c:v>6473</c:v>
                </c:pt>
                <c:pt idx="6">
                  <c:v>6266</c:v>
                </c:pt>
                <c:pt idx="7">
                  <c:v>7475</c:v>
                </c:pt>
              </c:numCache>
            </c:numRef>
          </c:val>
          <c:shape val="box"/>
        </c:ser>
        <c:gapDepth val="0"/>
        <c:shape val="box"/>
        <c:axId val="59334620"/>
        <c:axId val="64249533"/>
      </c:bar3D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64249533"/>
        <c:crosses val="autoZero"/>
        <c:auto val="1"/>
        <c:lblOffset val="100"/>
        <c:tickLblSkip val="1"/>
        <c:noMultiLvlLbl val="0"/>
      </c:catAx>
      <c:valAx>
        <c:axId val="642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3346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35"/>
          <c:y val="0.92925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Full Claims Paid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'[4]SFDetailData'!$F$7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cat>
            <c:strRef>
              <c:f>'[4]SFDetailData'!$A$8:$A$19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'[4]SFDetailData'!$F$8:$F$19</c:f>
              <c:numCache>
                <c:ptCount val="12"/>
                <c:pt idx="0">
                  <c:v>4943</c:v>
                </c:pt>
                <c:pt idx="1">
                  <c:v>4886</c:v>
                </c:pt>
                <c:pt idx="2">
                  <c:v>4676</c:v>
                </c:pt>
                <c:pt idx="3">
                  <c:v>4932</c:v>
                </c:pt>
                <c:pt idx="4">
                  <c:v>4766</c:v>
                </c:pt>
                <c:pt idx="5">
                  <c:v>5721</c:v>
                </c:pt>
                <c:pt idx="6">
                  <c:v>4638</c:v>
                </c:pt>
                <c:pt idx="7">
                  <c:v>5196</c:v>
                </c:pt>
                <c:pt idx="8">
                  <c:v>4946</c:v>
                </c:pt>
                <c:pt idx="9">
                  <c:v>4605</c:v>
                </c:pt>
                <c:pt idx="10">
                  <c:v>4880</c:v>
                </c:pt>
                <c:pt idx="11">
                  <c:v>4311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'[4]SFDetailData'!$G$7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'[4]SFDetailData'!$A$8:$A$19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'[4]SFDetailData'!$G$8:$G$19</c:f>
              <c:numCache>
                <c:ptCount val="12"/>
                <c:pt idx="0">
                  <c:v>4681</c:v>
                </c:pt>
                <c:pt idx="1">
                  <c:v>4440</c:v>
                </c:pt>
                <c:pt idx="2">
                  <c:v>4144</c:v>
                </c:pt>
                <c:pt idx="3">
                  <c:v>4941</c:v>
                </c:pt>
                <c:pt idx="4">
                  <c:v>4156</c:v>
                </c:pt>
                <c:pt idx="5">
                  <c:v>4942</c:v>
                </c:pt>
                <c:pt idx="6">
                  <c:v>4681</c:v>
                </c:pt>
                <c:pt idx="7">
                  <c:v>4526</c:v>
                </c:pt>
              </c:numCache>
            </c:numRef>
          </c:val>
          <c:shape val="box"/>
        </c:ser>
        <c:gapDepth val="0"/>
        <c:shape val="box"/>
        <c:axId val="41374886"/>
        <c:axId val="36829655"/>
      </c:bar3D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6829655"/>
        <c:crosses val="autoZero"/>
        <c:auto val="1"/>
        <c:lblOffset val="100"/>
        <c:tickLblSkip val="1"/>
        <c:noMultiLvlLbl val="0"/>
      </c:catAx>
      <c:valAx>
        <c:axId val="36829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3748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Prepayments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3975"/>
          <c:w val="0.84575"/>
          <c:h val="0.7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'[3]TI_Cht_Data'!$B$7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'[3]TI_Cht_Data'!$A$8:$A$19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'[3]TI_Cht_Data'!$B$8:$B$19</c:f>
              <c:numCache>
                <c:ptCount val="12"/>
                <c:pt idx="0">
                  <c:v>1803</c:v>
                </c:pt>
                <c:pt idx="1">
                  <c:v>1578</c:v>
                </c:pt>
                <c:pt idx="2">
                  <c:v>1385</c:v>
                </c:pt>
                <c:pt idx="3">
                  <c:v>1124</c:v>
                </c:pt>
                <c:pt idx="4">
                  <c:v>999</c:v>
                </c:pt>
                <c:pt idx="5">
                  <c:v>1500</c:v>
                </c:pt>
                <c:pt idx="6">
                  <c:v>1447</c:v>
                </c:pt>
                <c:pt idx="7">
                  <c:v>1711</c:v>
                </c:pt>
                <c:pt idx="8">
                  <c:v>1453</c:v>
                </c:pt>
                <c:pt idx="9">
                  <c:v>1724</c:v>
                </c:pt>
                <c:pt idx="10">
                  <c:v>1381</c:v>
                </c:pt>
                <c:pt idx="11">
                  <c:v>1370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'[3]TI_Cht_Data'!$C$7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'[3]TI_Cht_Data'!$C$8:$C$14</c:f>
              <c:numCache>
                <c:ptCount val="7"/>
                <c:pt idx="0">
                  <c:v>1169</c:v>
                </c:pt>
                <c:pt idx="1">
                  <c:v>988</c:v>
                </c:pt>
                <c:pt idx="2">
                  <c:v>902</c:v>
                </c:pt>
                <c:pt idx="3">
                  <c:v>765</c:v>
                </c:pt>
                <c:pt idx="4">
                  <c:v>765</c:v>
                </c:pt>
                <c:pt idx="5">
                  <c:v>932</c:v>
                </c:pt>
                <c:pt idx="6">
                  <c:v>1068</c:v>
                </c:pt>
              </c:numCache>
            </c:numRef>
          </c:val>
          <c:shape val="box"/>
        </c:ser>
        <c:gapDepth val="0"/>
        <c:shape val="box"/>
        <c:axId val="63031440"/>
        <c:axId val="30412049"/>
      </c:bar3DChart>
      <c:catAx>
        <c:axId val="63031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0412049"/>
        <c:crosses val="autoZero"/>
        <c:auto val="1"/>
        <c:lblOffset val="100"/>
        <c:tickLblSkip val="1"/>
        <c:noMultiLvlLbl val="0"/>
      </c:catAx>
      <c:valAx>
        <c:axId val="30412049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0314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/>
              <a:t>Endorsements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3975"/>
          <c:w val="0.8435"/>
          <c:h val="0.7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'[3]TI_Cht_Data'!$F$7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'[3]TI_Cht_Data'!$A$8:$A$19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'[3]TI_Cht_Data'!$F$8:$F$19</c:f>
              <c:numCache>
                <c:ptCount val="12"/>
                <c:pt idx="0">
                  <c:v>466</c:v>
                </c:pt>
                <c:pt idx="1">
                  <c:v>383</c:v>
                </c:pt>
                <c:pt idx="2">
                  <c:v>297</c:v>
                </c:pt>
                <c:pt idx="3">
                  <c:v>360</c:v>
                </c:pt>
                <c:pt idx="4">
                  <c:v>287</c:v>
                </c:pt>
                <c:pt idx="5">
                  <c:v>345</c:v>
                </c:pt>
                <c:pt idx="6">
                  <c:v>402</c:v>
                </c:pt>
                <c:pt idx="7">
                  <c:v>518</c:v>
                </c:pt>
                <c:pt idx="8">
                  <c:v>456</c:v>
                </c:pt>
                <c:pt idx="9">
                  <c:v>481</c:v>
                </c:pt>
                <c:pt idx="10">
                  <c:v>323</c:v>
                </c:pt>
                <c:pt idx="11">
                  <c:v>341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'[3]TI_Cht_Data'!$G$7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'[3]TI_Cht_Data'!$G$8:$G$14</c:f>
              <c:numCache>
                <c:ptCount val="7"/>
                <c:pt idx="0">
                  <c:v>459</c:v>
                </c:pt>
                <c:pt idx="1">
                  <c:v>331</c:v>
                </c:pt>
                <c:pt idx="2">
                  <c:v>338</c:v>
                </c:pt>
                <c:pt idx="3">
                  <c:v>282</c:v>
                </c:pt>
                <c:pt idx="4">
                  <c:v>222</c:v>
                </c:pt>
                <c:pt idx="5">
                  <c:v>301</c:v>
                </c:pt>
                <c:pt idx="6">
                  <c:v>454</c:v>
                </c:pt>
              </c:numCache>
            </c:numRef>
          </c:val>
          <c:shape val="box"/>
        </c:ser>
        <c:gapDepth val="0"/>
        <c:shape val="box"/>
        <c:axId val="5272986"/>
        <c:axId val="47456875"/>
      </c:bar3DChart>
      <c:catAx>
        <c:axId val="527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47456875"/>
        <c:crosses val="autoZero"/>
        <c:auto val="1"/>
        <c:lblOffset val="100"/>
        <c:tickLblSkip val="1"/>
        <c:noMultiLvlLbl val="0"/>
      </c:catAx>
      <c:valAx>
        <c:axId val="4745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729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Prepayments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3975"/>
          <c:w val="0.84575"/>
          <c:h val="0.74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'[7]MF&amp;SF_Data'!$B$5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'[7]MF&amp;SF_Data'!$B$6:$B$17</c:f>
              <c:numCache>
                <c:ptCount val="12"/>
                <c:pt idx="0">
                  <c:v>38</c:v>
                </c:pt>
                <c:pt idx="1">
                  <c:v>75</c:v>
                </c:pt>
                <c:pt idx="2">
                  <c:v>103</c:v>
                </c:pt>
                <c:pt idx="3">
                  <c:v>96</c:v>
                </c:pt>
                <c:pt idx="4">
                  <c:v>72</c:v>
                </c:pt>
                <c:pt idx="5">
                  <c:v>71</c:v>
                </c:pt>
                <c:pt idx="6">
                  <c:v>99</c:v>
                </c:pt>
                <c:pt idx="7">
                  <c:v>85</c:v>
                </c:pt>
                <c:pt idx="8">
                  <c:v>106</c:v>
                </c:pt>
                <c:pt idx="9">
                  <c:v>73</c:v>
                </c:pt>
                <c:pt idx="10">
                  <c:v>67</c:v>
                </c:pt>
                <c:pt idx="11">
                  <c:v>102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'[7]MF&amp;SF_Data'!$C$5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'[7]MF&amp;SF_Data'!$C$6:$C$17</c:f>
              <c:numCache>
                <c:ptCount val="12"/>
                <c:pt idx="0">
                  <c:v>15</c:v>
                </c:pt>
                <c:pt idx="1">
                  <c:v>58</c:v>
                </c:pt>
                <c:pt idx="2">
                  <c:v>102</c:v>
                </c:pt>
                <c:pt idx="3">
                  <c:v>100</c:v>
                </c:pt>
                <c:pt idx="4">
                  <c:v>68</c:v>
                </c:pt>
                <c:pt idx="5">
                  <c:v>65</c:v>
                </c:pt>
                <c:pt idx="6">
                  <c:v>82</c:v>
                </c:pt>
                <c:pt idx="7">
                  <c:v>66</c:v>
                </c:pt>
              </c:numCache>
            </c:numRef>
          </c:val>
          <c:shape val="box"/>
        </c:ser>
        <c:gapDepth val="0"/>
        <c:shape val="box"/>
        <c:axId val="48502818"/>
        <c:axId val="33872179"/>
      </c:bar3DChart>
      <c:catAx>
        <c:axId val="4850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3872179"/>
        <c:crosses val="autoZero"/>
        <c:auto val="1"/>
        <c:lblOffset val="100"/>
        <c:tickLblSkip val="1"/>
        <c:noMultiLvlLbl val="0"/>
      </c:catAx>
      <c:valAx>
        <c:axId val="33872179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5028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Claims*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25"/>
          <c:y val="0.158"/>
          <c:w val="0.83675"/>
          <c:h val="0.72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'[3]TI_Cht_Data'!$D$7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'[3]TI_Cht_Data'!$A$8:$A$19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'[3]TI_Cht_Data'!$D$8:$D$19</c:f>
              <c:numCache>
                <c:ptCount val="12"/>
                <c:pt idx="0">
                  <c:v>61</c:v>
                </c:pt>
                <c:pt idx="1">
                  <c:v>83</c:v>
                </c:pt>
                <c:pt idx="2">
                  <c:v>78</c:v>
                </c:pt>
                <c:pt idx="3">
                  <c:v>82</c:v>
                </c:pt>
                <c:pt idx="4">
                  <c:v>47</c:v>
                </c:pt>
                <c:pt idx="5">
                  <c:v>114</c:v>
                </c:pt>
                <c:pt idx="6">
                  <c:v>60</c:v>
                </c:pt>
                <c:pt idx="7">
                  <c:v>69</c:v>
                </c:pt>
                <c:pt idx="8">
                  <c:v>84</c:v>
                </c:pt>
                <c:pt idx="9">
                  <c:v>61</c:v>
                </c:pt>
                <c:pt idx="10">
                  <c:v>64</c:v>
                </c:pt>
                <c:pt idx="11">
                  <c:v>51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'[3]TI_Cht_Data'!$E$7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'[3]TI_Cht_Data'!$A$8:$A$19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'[3]TI_Cht_Data'!$E$8:$E$19</c:f>
              <c:numCache>
                <c:ptCount val="12"/>
                <c:pt idx="0">
                  <c:v>56</c:v>
                </c:pt>
                <c:pt idx="1">
                  <c:v>62</c:v>
                </c:pt>
                <c:pt idx="2">
                  <c:v>31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67</c:v>
                </c:pt>
                <c:pt idx="7">
                  <c:v>30</c:v>
                </c:pt>
              </c:numCache>
            </c:numRef>
          </c:val>
          <c:shape val="box"/>
        </c:ser>
        <c:gapDepth val="0"/>
        <c:shape val="box"/>
        <c:axId val="24458692"/>
        <c:axId val="18801637"/>
      </c:bar3DChart>
      <c:catAx>
        <c:axId val="244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8801637"/>
        <c:crosses val="autoZero"/>
        <c:auto val="1"/>
        <c:lblOffset val="100"/>
        <c:tickLblSkip val="1"/>
        <c:noMultiLvlLbl val="0"/>
      </c:catAx>
      <c:valAx>
        <c:axId val="18801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586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Insurance-in Force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75"/>
          <c:y val="0.155"/>
          <c:w val="0.8415"/>
          <c:h val="0.73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'[3]TI_Cht_Data'!$H$7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cat>
            <c:strRef>
              <c:f>'[3]TI_Cht_Data'!$A$8:$A$19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'[3]TI_Cht_Data'!$H$8:$H$19</c:f>
              <c:numCache>
                <c:ptCount val="12"/>
                <c:pt idx="0">
                  <c:v>66844</c:v>
                </c:pt>
                <c:pt idx="1">
                  <c:v>65582</c:v>
                </c:pt>
                <c:pt idx="2">
                  <c:v>64597</c:v>
                </c:pt>
                <c:pt idx="3">
                  <c:v>63572</c:v>
                </c:pt>
                <c:pt idx="4">
                  <c:v>62820</c:v>
                </c:pt>
                <c:pt idx="5">
                  <c:v>61733</c:v>
                </c:pt>
                <c:pt idx="6">
                  <c:v>60716</c:v>
                </c:pt>
                <c:pt idx="7">
                  <c:v>59355</c:v>
                </c:pt>
                <c:pt idx="8">
                  <c:v>58355</c:v>
                </c:pt>
                <c:pt idx="9">
                  <c:v>56787</c:v>
                </c:pt>
                <c:pt idx="10">
                  <c:v>55708</c:v>
                </c:pt>
                <c:pt idx="11">
                  <c:v>54809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'[3]TI_Cht_Data'!$I$7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'[3]TI_Cht_Data'!$I$8:$I$14</c:f>
              <c:numCache>
                <c:ptCount val="7"/>
                <c:pt idx="0">
                  <c:v>53818</c:v>
                </c:pt>
                <c:pt idx="1">
                  <c:v>53108</c:v>
                </c:pt>
                <c:pt idx="2">
                  <c:v>52426</c:v>
                </c:pt>
                <c:pt idx="3">
                  <c:v>51851</c:v>
                </c:pt>
                <c:pt idx="4">
                  <c:v>51282</c:v>
                </c:pt>
                <c:pt idx="5">
                  <c:v>50645</c:v>
                </c:pt>
                <c:pt idx="6">
                  <c:v>49823</c:v>
                </c:pt>
              </c:numCache>
            </c:numRef>
          </c:val>
          <c:shape val="box"/>
        </c:ser>
        <c:gapDepth val="0"/>
        <c:shape val="box"/>
        <c:axId val="34997006"/>
        <c:axId val="46537599"/>
      </c:bar3DChart>
      <c:catAx>
        <c:axId val="3499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46537599"/>
        <c:crosses val="autoZero"/>
        <c:auto val="1"/>
        <c:lblOffset val="100"/>
        <c:tickLblSkip val="1"/>
        <c:noMultiLvlLbl val="0"/>
      </c:catAx>
      <c:valAx>
        <c:axId val="46537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Number of Loans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9970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Prepayments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3975"/>
          <c:w val="0.84575"/>
          <c:h val="0.7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'[3]TI_Cht_Data'!$B$7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'[3]TI_Cht_Data'!$A$8:$A$19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'[3]TI_Cht_Data'!$B$8:$B$19</c:f>
              <c:numCache>
                <c:ptCount val="12"/>
                <c:pt idx="0">
                  <c:v>1803</c:v>
                </c:pt>
                <c:pt idx="1">
                  <c:v>1578</c:v>
                </c:pt>
                <c:pt idx="2">
                  <c:v>1385</c:v>
                </c:pt>
                <c:pt idx="3">
                  <c:v>1124</c:v>
                </c:pt>
                <c:pt idx="4">
                  <c:v>999</c:v>
                </c:pt>
                <c:pt idx="5">
                  <c:v>1500</c:v>
                </c:pt>
                <c:pt idx="6">
                  <c:v>1447</c:v>
                </c:pt>
                <c:pt idx="7">
                  <c:v>1711</c:v>
                </c:pt>
                <c:pt idx="8">
                  <c:v>1453</c:v>
                </c:pt>
                <c:pt idx="9">
                  <c:v>1724</c:v>
                </c:pt>
                <c:pt idx="10">
                  <c:v>1381</c:v>
                </c:pt>
                <c:pt idx="11">
                  <c:v>1370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'[3]TI_Cht_Data'!$C$7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'[3]TI_Cht_Data'!$C$8:$C$14</c:f>
              <c:numCache>
                <c:ptCount val="7"/>
                <c:pt idx="0">
                  <c:v>1169</c:v>
                </c:pt>
                <c:pt idx="1">
                  <c:v>988</c:v>
                </c:pt>
                <c:pt idx="2">
                  <c:v>902</c:v>
                </c:pt>
                <c:pt idx="3">
                  <c:v>765</c:v>
                </c:pt>
                <c:pt idx="4">
                  <c:v>765</c:v>
                </c:pt>
                <c:pt idx="5">
                  <c:v>932</c:v>
                </c:pt>
                <c:pt idx="6">
                  <c:v>1068</c:v>
                </c:pt>
              </c:numCache>
            </c:numRef>
          </c:val>
          <c:shape val="box"/>
        </c:ser>
        <c:gapDepth val="0"/>
        <c:shape val="box"/>
        <c:axId val="16185208"/>
        <c:axId val="11449145"/>
      </c:bar3DChart>
      <c:catAx>
        <c:axId val="16185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1449145"/>
        <c:crosses val="autoZero"/>
        <c:auto val="1"/>
        <c:lblOffset val="100"/>
        <c:tickLblSkip val="1"/>
        <c:noMultiLvlLbl val="0"/>
      </c:catAx>
      <c:valAx>
        <c:axId val="11449145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1852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/>
              <a:t>Endorsements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3975"/>
          <c:w val="0.8435"/>
          <c:h val="0.7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'[3]TI_Cht_Data'!$F$7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'[3]TI_Cht_Data'!$A$8:$A$19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'[3]TI_Cht_Data'!$F$8:$F$19</c:f>
              <c:numCache>
                <c:ptCount val="12"/>
                <c:pt idx="0">
                  <c:v>466</c:v>
                </c:pt>
                <c:pt idx="1">
                  <c:v>383</c:v>
                </c:pt>
                <c:pt idx="2">
                  <c:v>297</c:v>
                </c:pt>
                <c:pt idx="3">
                  <c:v>360</c:v>
                </c:pt>
                <c:pt idx="4">
                  <c:v>287</c:v>
                </c:pt>
                <c:pt idx="5">
                  <c:v>345</c:v>
                </c:pt>
                <c:pt idx="6">
                  <c:v>402</c:v>
                </c:pt>
                <c:pt idx="7">
                  <c:v>518</c:v>
                </c:pt>
                <c:pt idx="8">
                  <c:v>456</c:v>
                </c:pt>
                <c:pt idx="9">
                  <c:v>481</c:v>
                </c:pt>
                <c:pt idx="10">
                  <c:v>323</c:v>
                </c:pt>
                <c:pt idx="11">
                  <c:v>341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'[3]TI_Cht_Data'!$G$7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'[3]TI_Cht_Data'!$G$8:$G$14</c:f>
              <c:numCache>
                <c:ptCount val="7"/>
                <c:pt idx="0">
                  <c:v>459</c:v>
                </c:pt>
                <c:pt idx="1">
                  <c:v>331</c:v>
                </c:pt>
                <c:pt idx="2">
                  <c:v>338</c:v>
                </c:pt>
                <c:pt idx="3">
                  <c:v>282</c:v>
                </c:pt>
                <c:pt idx="4">
                  <c:v>222</c:v>
                </c:pt>
                <c:pt idx="5">
                  <c:v>301</c:v>
                </c:pt>
                <c:pt idx="6">
                  <c:v>454</c:v>
                </c:pt>
              </c:numCache>
            </c:numRef>
          </c:val>
          <c:shape val="box"/>
        </c:ser>
        <c:gapDepth val="0"/>
        <c:shape val="box"/>
        <c:axId val="35933442"/>
        <c:axId val="54965523"/>
      </c:bar3DChart>
      <c:catAx>
        <c:axId val="35933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4965523"/>
        <c:crosses val="autoZero"/>
        <c:auto val="1"/>
        <c:lblOffset val="100"/>
        <c:tickLblSkip val="1"/>
        <c:noMultiLvlLbl val="0"/>
      </c:catAx>
      <c:valAx>
        <c:axId val="54965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9334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Claims*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25"/>
          <c:y val="0.158"/>
          <c:w val="0.83675"/>
          <c:h val="0.72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'[3]TI_Cht_Data'!$D$7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'[3]TI_Cht_Data'!$A$8:$A$19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'[3]TI_Cht_Data'!$D$8:$D$19</c:f>
              <c:numCache>
                <c:ptCount val="12"/>
                <c:pt idx="0">
                  <c:v>61</c:v>
                </c:pt>
                <c:pt idx="1">
                  <c:v>83</c:v>
                </c:pt>
                <c:pt idx="2">
                  <c:v>78</c:v>
                </c:pt>
                <c:pt idx="3">
                  <c:v>82</c:v>
                </c:pt>
                <c:pt idx="4">
                  <c:v>47</c:v>
                </c:pt>
                <c:pt idx="5">
                  <c:v>114</c:v>
                </c:pt>
                <c:pt idx="6">
                  <c:v>60</c:v>
                </c:pt>
                <c:pt idx="7">
                  <c:v>69</c:v>
                </c:pt>
                <c:pt idx="8">
                  <c:v>84</c:v>
                </c:pt>
                <c:pt idx="9">
                  <c:v>61</c:v>
                </c:pt>
                <c:pt idx="10">
                  <c:v>64</c:v>
                </c:pt>
                <c:pt idx="11">
                  <c:v>51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'[3]TI_Cht_Data'!$E$7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'[3]TI_Cht_Data'!$A$8:$A$19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'[3]TI_Cht_Data'!$E$8:$E$19</c:f>
              <c:numCache>
                <c:ptCount val="12"/>
                <c:pt idx="0">
                  <c:v>56</c:v>
                </c:pt>
                <c:pt idx="1">
                  <c:v>62</c:v>
                </c:pt>
                <c:pt idx="2">
                  <c:v>31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67</c:v>
                </c:pt>
                <c:pt idx="7">
                  <c:v>30</c:v>
                </c:pt>
              </c:numCache>
            </c:numRef>
          </c:val>
          <c:shape val="box"/>
        </c:ser>
        <c:gapDepth val="0"/>
        <c:shape val="box"/>
        <c:axId val="24927660"/>
        <c:axId val="23022349"/>
      </c:bar3DChart>
      <c:catAx>
        <c:axId val="24927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3022349"/>
        <c:crosses val="autoZero"/>
        <c:auto val="1"/>
        <c:lblOffset val="100"/>
        <c:tickLblSkip val="1"/>
        <c:noMultiLvlLbl val="0"/>
      </c:catAx>
      <c:valAx>
        <c:axId val="23022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276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Insurance-in Force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75"/>
          <c:y val="0.155"/>
          <c:w val="0.8415"/>
          <c:h val="0.73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'[3]TI_Cht_Data'!$H$7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cat>
            <c:strRef>
              <c:f>'[3]TI_Cht_Data'!$A$8:$A$19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'[3]TI_Cht_Data'!$H$8:$H$19</c:f>
              <c:numCache>
                <c:ptCount val="12"/>
                <c:pt idx="0">
                  <c:v>66844</c:v>
                </c:pt>
                <c:pt idx="1">
                  <c:v>65582</c:v>
                </c:pt>
                <c:pt idx="2">
                  <c:v>64597</c:v>
                </c:pt>
                <c:pt idx="3">
                  <c:v>63572</c:v>
                </c:pt>
                <c:pt idx="4">
                  <c:v>62820</c:v>
                </c:pt>
                <c:pt idx="5">
                  <c:v>61733</c:v>
                </c:pt>
                <c:pt idx="6">
                  <c:v>60716</c:v>
                </c:pt>
                <c:pt idx="7">
                  <c:v>59355</c:v>
                </c:pt>
                <c:pt idx="8">
                  <c:v>58355</c:v>
                </c:pt>
                <c:pt idx="9">
                  <c:v>56787</c:v>
                </c:pt>
                <c:pt idx="10">
                  <c:v>55708</c:v>
                </c:pt>
                <c:pt idx="11">
                  <c:v>54809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'[3]TI_Cht_Data'!$I$7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'[3]TI_Cht_Data'!$I$8:$I$14</c:f>
              <c:numCache>
                <c:ptCount val="7"/>
                <c:pt idx="0">
                  <c:v>53818</c:v>
                </c:pt>
                <c:pt idx="1">
                  <c:v>53108</c:v>
                </c:pt>
                <c:pt idx="2">
                  <c:v>52426</c:v>
                </c:pt>
                <c:pt idx="3">
                  <c:v>51851</c:v>
                </c:pt>
                <c:pt idx="4">
                  <c:v>51282</c:v>
                </c:pt>
                <c:pt idx="5">
                  <c:v>50645</c:v>
                </c:pt>
                <c:pt idx="6">
                  <c:v>49823</c:v>
                </c:pt>
              </c:numCache>
            </c:numRef>
          </c:val>
          <c:shape val="box"/>
        </c:ser>
        <c:gapDepth val="0"/>
        <c:shape val="box"/>
        <c:axId val="5874550"/>
        <c:axId val="52870951"/>
      </c:bar3DChart>
      <c:catAx>
        <c:axId val="58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2870951"/>
        <c:crosses val="autoZero"/>
        <c:auto val="1"/>
        <c:lblOffset val="100"/>
        <c:tickLblSkip val="1"/>
        <c:noMultiLvlLbl val="0"/>
      </c:catAx>
      <c:valAx>
        <c:axId val="52870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Number of Loans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74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Section 234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375"/>
          <c:y val="0.1765"/>
          <c:w val="0.892"/>
          <c:h val="0.65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'[1]Data'!$C$5</c:f>
              <c:strCache>
                <c:ptCount val="1"/>
                <c:pt idx="0">
                  <c:v>FY2006</c:v>
                </c:pt>
              </c:strCache>
            </c:strRef>
          </c:tx>
          <c:spPr>
            <a:solidFill>
              <a:srgbClr val="0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'[1]Data'!$B$6:$B$17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'[1]Data'!$C$6:$C$17</c:f>
              <c:numCache>
                <c:ptCount val="12"/>
                <c:pt idx="0">
                  <c:v>285.77548210000003</c:v>
                </c:pt>
                <c:pt idx="1">
                  <c:v>270.32989611</c:v>
                </c:pt>
                <c:pt idx="2">
                  <c:v>243.04176719000003</c:v>
                </c:pt>
                <c:pt idx="3">
                  <c:v>254.03241387</c:v>
                </c:pt>
                <c:pt idx="4">
                  <c:v>200.06199206999997</c:v>
                </c:pt>
                <c:pt idx="5">
                  <c:v>244.25563761</c:v>
                </c:pt>
                <c:pt idx="6">
                  <c:v>235.41021181999997</c:v>
                </c:pt>
                <c:pt idx="7">
                  <c:v>280.41427448</c:v>
                </c:pt>
                <c:pt idx="8">
                  <c:v>281.45435655</c:v>
                </c:pt>
                <c:pt idx="9">
                  <c:v>232.13108401000002</c:v>
                </c:pt>
                <c:pt idx="10">
                  <c:v>275.64697280999997</c:v>
                </c:pt>
                <c:pt idx="11">
                  <c:v>228.00498791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'[1]Data'!$H$5</c:f>
              <c:strCache>
                <c:ptCount val="1"/>
                <c:pt idx="0">
                  <c:v> FY2007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'[1]Data'!$B$6:$B$17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'[1]Data'!$H$6:$H$13</c:f>
              <c:numCache>
                <c:ptCount val="8"/>
                <c:pt idx="0">
                  <c:v>249.01831559000001</c:v>
                </c:pt>
                <c:pt idx="1">
                  <c:v>213.53127723000003</c:v>
                </c:pt>
                <c:pt idx="2">
                  <c:v>192.09574019000001</c:v>
                </c:pt>
                <c:pt idx="3">
                  <c:v>251.08033794</c:v>
                </c:pt>
                <c:pt idx="4">
                  <c:v>171.60139027999998</c:v>
                </c:pt>
                <c:pt idx="5">
                  <c:v>180.87227258999997</c:v>
                </c:pt>
                <c:pt idx="6">
                  <c:v>209.25361058000001</c:v>
                </c:pt>
                <c:pt idx="7">
                  <c:v>244.12405438</c:v>
                </c:pt>
              </c:numCache>
            </c:numRef>
          </c:val>
          <c:shape val="box"/>
        </c:ser>
        <c:gapDepth val="0"/>
        <c:shape val="box"/>
        <c:axId val="6076512"/>
        <c:axId val="54688609"/>
      </c:bar3DChart>
      <c:catAx>
        <c:axId val="607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4688609"/>
        <c:crosses val="autoZero"/>
        <c:auto val="1"/>
        <c:lblOffset val="100"/>
        <c:tickLblSkip val="1"/>
        <c:noMultiLvlLbl val="0"/>
      </c:catAx>
      <c:valAx>
        <c:axId val="54688609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76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50" b="0" i="0" u="none" baseline="0"/>
            </a:pPr>
          </a:p>
        </c:txPr>
      </c:legendEntry>
      <c:layout>
        <c:manualLayout>
          <c:xMode val="edge"/>
          <c:yMode val="edge"/>
          <c:x val="0.35875"/>
          <c:y val="0.925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/>
              <a:t>HECM</a:t>
            </a:r>
          </a:p>
        </c:rich>
      </c:tx>
      <c:layout/>
      <c:spPr>
        <a:noFill/>
        <a:ln>
          <a:noFill/>
        </a:ln>
      </c:spPr>
    </c:title>
    <c:view3D>
      <c:rotX val="8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'[1]Data'!$E$5</c:f>
              <c:strCache>
                <c:ptCount val="1"/>
                <c:pt idx="0">
                  <c:v>FY2006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'[1]Data'!$B$6:$B$20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'[1]Data'!$E$6:$E$17</c:f>
              <c:numCache>
                <c:ptCount val="12"/>
                <c:pt idx="0">
                  <c:v>740.982862</c:v>
                </c:pt>
                <c:pt idx="1">
                  <c:v>767.008513</c:v>
                </c:pt>
                <c:pt idx="2">
                  <c:v>758.13171376</c:v>
                </c:pt>
                <c:pt idx="3">
                  <c:v>835.88722853</c:v>
                </c:pt>
                <c:pt idx="4">
                  <c:v>883.42377659</c:v>
                </c:pt>
                <c:pt idx="5">
                  <c:v>1107.96591301</c:v>
                </c:pt>
                <c:pt idx="6">
                  <c:v>1074.3954549</c:v>
                </c:pt>
                <c:pt idx="7">
                  <c:v>1364.43700999</c:v>
                </c:pt>
                <c:pt idx="8">
                  <c:v>1280.37448324</c:v>
                </c:pt>
                <c:pt idx="9">
                  <c:v>1058.4007351799999</c:v>
                </c:pt>
                <c:pt idx="10">
                  <c:v>1142.59293611</c:v>
                </c:pt>
                <c:pt idx="11">
                  <c:v>1066.35853663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'[1]Data'!$J$5</c:f>
              <c:strCache>
                <c:ptCount val="1"/>
                <c:pt idx="0">
                  <c:v>FY2007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'[1]Data'!$B$6:$B$20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'[1]Data'!$J$6:$J$13</c:f>
              <c:numCache>
                <c:ptCount val="8"/>
                <c:pt idx="0">
                  <c:v>1347.4165131900002</c:v>
                </c:pt>
                <c:pt idx="1">
                  <c:v>1147.93375473</c:v>
                </c:pt>
                <c:pt idx="2">
                  <c:v>1205.4928613099999</c:v>
                </c:pt>
                <c:pt idx="3">
                  <c:v>1339.99873021</c:v>
                </c:pt>
                <c:pt idx="4">
                  <c:v>1431.110539</c:v>
                </c:pt>
                <c:pt idx="5">
                  <c:v>1643.55922517</c:v>
                </c:pt>
                <c:pt idx="6">
                  <c:v>1264.14165791</c:v>
                </c:pt>
                <c:pt idx="7">
                  <c:v>1675.29528936</c:v>
                </c:pt>
              </c:numCache>
            </c:numRef>
          </c:val>
          <c:shape val="box"/>
        </c:ser>
        <c:gapDepth val="0"/>
        <c:shape val="box"/>
        <c:axId val="22435434"/>
        <c:axId val="592315"/>
      </c:bar3DChart>
      <c:catAx>
        <c:axId val="22435434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92315"/>
        <c:crosses val="autoZero"/>
        <c:auto val="1"/>
        <c:lblOffset val="100"/>
        <c:tickLblSkip val="1"/>
        <c:noMultiLvlLbl val="0"/>
      </c:catAx>
      <c:valAx>
        <c:axId val="592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4354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Section 203K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194"/>
          <c:w val="0.87275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'[1]Data'!$D$5</c:f>
              <c:strCache>
                <c:ptCount val="1"/>
                <c:pt idx="0">
                  <c:v>FY2006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cat>
            <c:strRef>
              <c:f>'[1]Data'!$B$6:$B$20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'[1]Data'!$D$6:$D$17</c:f>
              <c:numCache>
                <c:ptCount val="12"/>
                <c:pt idx="0">
                  <c:v>35.483839610000004</c:v>
                </c:pt>
                <c:pt idx="1">
                  <c:v>37.718976319999996</c:v>
                </c:pt>
                <c:pt idx="2">
                  <c:v>31.17217321</c:v>
                </c:pt>
                <c:pt idx="3">
                  <c:v>33.50168939</c:v>
                </c:pt>
                <c:pt idx="4">
                  <c:v>23.519784639999997</c:v>
                </c:pt>
                <c:pt idx="5">
                  <c:v>29.74886413</c:v>
                </c:pt>
                <c:pt idx="6">
                  <c:v>32.536717859999996</c:v>
                </c:pt>
                <c:pt idx="7">
                  <c:v>36.89986737</c:v>
                </c:pt>
                <c:pt idx="8">
                  <c:v>39.6367316</c:v>
                </c:pt>
                <c:pt idx="9">
                  <c:v>31.815434839999998</c:v>
                </c:pt>
                <c:pt idx="10">
                  <c:v>38.26331264</c:v>
                </c:pt>
                <c:pt idx="11">
                  <c:v>33.6203136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'[1]Data'!$I$5</c:f>
              <c:strCache>
                <c:ptCount val="1"/>
                <c:pt idx="0">
                  <c:v>FY2007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'[1]Data'!$I$6:$I$13</c:f>
              <c:numCache>
                <c:ptCount val="8"/>
                <c:pt idx="0">
                  <c:v>37.75563875</c:v>
                </c:pt>
                <c:pt idx="1">
                  <c:v>38.03419482</c:v>
                </c:pt>
                <c:pt idx="2">
                  <c:v>25.440443360000003</c:v>
                </c:pt>
                <c:pt idx="3">
                  <c:v>36.33581908</c:v>
                </c:pt>
                <c:pt idx="4">
                  <c:v>34.60394862</c:v>
                </c:pt>
                <c:pt idx="5">
                  <c:v>28.41897855</c:v>
                </c:pt>
                <c:pt idx="6">
                  <c:v>37.159616490000005</c:v>
                </c:pt>
                <c:pt idx="7">
                  <c:v>34.940377649999995</c:v>
                </c:pt>
              </c:numCache>
            </c:numRef>
          </c:val>
          <c:shape val="box"/>
        </c:ser>
        <c:gapDepth val="0"/>
        <c:shape val="box"/>
        <c:axId val="5330836"/>
        <c:axId val="47977525"/>
      </c:bar3DChart>
      <c:catAx>
        <c:axId val="533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47977525"/>
        <c:crosses val="autoZero"/>
        <c:auto val="1"/>
        <c:lblOffset val="100"/>
        <c:tickLblSkip val="1"/>
        <c:noMultiLvlLbl val="0"/>
      </c:catAx>
      <c:valAx>
        <c:axId val="47977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30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"/>
          <c:y val="0.865"/>
          <c:w val="0.41025"/>
          <c:h val="0.10425"/>
        </c:manualLayout>
      </c:layout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MMI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'[1]Data'!$F$5</c:f>
              <c:strCache>
                <c:ptCount val="1"/>
                <c:pt idx="0">
                  <c:v>FY2006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cat>
            <c:strRef>
              <c:f>'[1]Data'!$B$6:$B$17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'[1]Data'!$F$6:$F$17</c:f>
              <c:numCache>
                <c:ptCount val="12"/>
                <c:pt idx="0">
                  <c:v>4308.22122404</c:v>
                </c:pt>
                <c:pt idx="1">
                  <c:v>3988.45165439</c:v>
                </c:pt>
                <c:pt idx="2">
                  <c:v>3736.3943753099998</c:v>
                </c:pt>
                <c:pt idx="3">
                  <c:v>3957.10085622</c:v>
                </c:pt>
                <c:pt idx="4">
                  <c:v>3062.60192298</c:v>
                </c:pt>
                <c:pt idx="5">
                  <c:v>4442.2852385</c:v>
                </c:pt>
                <c:pt idx="6">
                  <c:v>4211.07625618</c:v>
                </c:pt>
                <c:pt idx="7">
                  <c:v>5118.89779517</c:v>
                </c:pt>
                <c:pt idx="8">
                  <c:v>4848.21606868</c:v>
                </c:pt>
                <c:pt idx="9">
                  <c:v>4289.82025993</c:v>
                </c:pt>
                <c:pt idx="10">
                  <c:v>5112.931108090001</c:v>
                </c:pt>
                <c:pt idx="11">
                  <c:v>4302.58667601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'[1]Data'!$K$5</c:f>
              <c:strCache>
                <c:ptCount val="1"/>
                <c:pt idx="0">
                  <c:v>FY2007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'[1]Data'!$B$6:$B$17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'[1]Data'!$K$6:$K$13</c:f>
              <c:numCache>
                <c:ptCount val="8"/>
                <c:pt idx="0">
                  <c:v>4525.10968504</c:v>
                </c:pt>
                <c:pt idx="1">
                  <c:v>4142.30041107</c:v>
                </c:pt>
                <c:pt idx="2">
                  <c:v>3541.73646362</c:v>
                </c:pt>
                <c:pt idx="3">
                  <c:v>4464.25613042</c:v>
                </c:pt>
                <c:pt idx="4">
                  <c:v>3508.1540028599998</c:v>
                </c:pt>
                <c:pt idx="5">
                  <c:v>3965.7444635899997</c:v>
                </c:pt>
                <c:pt idx="6">
                  <c:v>4361.41911218</c:v>
                </c:pt>
                <c:pt idx="7">
                  <c:v>5054.32569854</c:v>
                </c:pt>
              </c:numCache>
            </c:numRef>
          </c:val>
          <c:shape val="box"/>
        </c:ser>
        <c:gapDepth val="0"/>
        <c:shape val="box"/>
        <c:axId val="29144542"/>
        <c:axId val="60974287"/>
      </c:bar3DChart>
      <c:catAx>
        <c:axId val="2914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25" b="1" i="1" u="none" baseline="0">
                <a:latin typeface="Arial"/>
                <a:ea typeface="Arial"/>
                <a:cs typeface="Arial"/>
              </a:defRPr>
            </a:pPr>
          </a:p>
        </c:txPr>
        <c:crossAx val="60974287"/>
        <c:crosses val="autoZero"/>
        <c:auto val="1"/>
        <c:lblOffset val="100"/>
        <c:tickLblSkip val="1"/>
        <c:noMultiLvlLbl val="0"/>
      </c:catAx>
      <c:valAx>
        <c:axId val="6097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DOLLAR(M)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91445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/>
              <a:t>Endorsements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575"/>
          <c:y val="0.12225"/>
          <c:w val="0.961"/>
          <c:h val="0.7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'[7]MF&amp;SF_Data'!$F$5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'[7]MF&amp;SF_Data'!$F$6:$F$17</c:f>
              <c:numCache>
                <c:ptCount val="12"/>
                <c:pt idx="0">
                  <c:v>29</c:v>
                </c:pt>
                <c:pt idx="1">
                  <c:v>58</c:v>
                </c:pt>
                <c:pt idx="2">
                  <c:v>109</c:v>
                </c:pt>
                <c:pt idx="3">
                  <c:v>65</c:v>
                </c:pt>
                <c:pt idx="4">
                  <c:v>76</c:v>
                </c:pt>
                <c:pt idx="5">
                  <c:v>81</c:v>
                </c:pt>
                <c:pt idx="6">
                  <c:v>74</c:v>
                </c:pt>
                <c:pt idx="7">
                  <c:v>88</c:v>
                </c:pt>
                <c:pt idx="8">
                  <c:v>97</c:v>
                </c:pt>
                <c:pt idx="9">
                  <c:v>93</c:v>
                </c:pt>
                <c:pt idx="10">
                  <c:v>90</c:v>
                </c:pt>
                <c:pt idx="11">
                  <c:v>162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'[7]MF&amp;SF_Data'!$G$5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'[7]MF&amp;SF_Data'!$G$6:$G$17</c:f>
              <c:numCache>
                <c:ptCount val="12"/>
                <c:pt idx="0">
                  <c:v>44</c:v>
                </c:pt>
                <c:pt idx="1">
                  <c:v>76</c:v>
                </c:pt>
                <c:pt idx="2">
                  <c:v>119</c:v>
                </c:pt>
                <c:pt idx="3">
                  <c:v>87</c:v>
                </c:pt>
                <c:pt idx="4">
                  <c:v>54</c:v>
                </c:pt>
                <c:pt idx="5">
                  <c:v>59</c:v>
                </c:pt>
                <c:pt idx="6">
                  <c:v>71</c:v>
                </c:pt>
                <c:pt idx="7">
                  <c:v>68</c:v>
                </c:pt>
              </c:numCache>
            </c:numRef>
          </c:val>
          <c:shape val="box"/>
        </c:ser>
        <c:gapDepth val="0"/>
        <c:shape val="box"/>
        <c:axId val="36414156"/>
        <c:axId val="59291949"/>
      </c:bar3DChart>
      <c:catAx>
        <c:axId val="3641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9291949"/>
        <c:crosses val="autoZero"/>
        <c:auto val="1"/>
        <c:lblOffset val="100"/>
        <c:tickLblSkip val="1"/>
        <c:noMultiLvlLbl val="0"/>
      </c:catAx>
      <c:valAx>
        <c:axId val="5929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4141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91775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TOTAL GI/SRI
SUBSIDY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'[1]Data'!$G$5</c:f>
              <c:strCache>
                <c:ptCount val="1"/>
                <c:pt idx="0">
                  <c:v>FY2006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cat>
            <c:strRef>
              <c:f>'[1]Data'!$B$6:$B$20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'[1]Data'!$G$6:$G$17</c:f>
              <c:numCache>
                <c:ptCount val="12"/>
                <c:pt idx="0">
                  <c:v>1062.24218371</c:v>
                </c:pt>
                <c:pt idx="1">
                  <c:v>1075.05738543</c:v>
                </c:pt>
                <c:pt idx="2">
                  <c:v>1032.34565416</c:v>
                </c:pt>
                <c:pt idx="3">
                  <c:v>1123.42133179</c:v>
                </c:pt>
                <c:pt idx="4">
                  <c:v>1107.0055533</c:v>
                </c:pt>
                <c:pt idx="5">
                  <c:v>1381.97041475</c:v>
                </c:pt>
                <c:pt idx="6">
                  <c:v>1342.34238458</c:v>
                </c:pt>
                <c:pt idx="7">
                  <c:v>1681.75115184</c:v>
                </c:pt>
                <c:pt idx="8">
                  <c:v>1601.4655713900002</c:v>
                </c:pt>
                <c:pt idx="9">
                  <c:v>1322.34725403</c:v>
                </c:pt>
                <c:pt idx="10">
                  <c:v>1456.50322156</c:v>
                </c:pt>
                <c:pt idx="11">
                  <c:v>1327.98383814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'[1]Data'!$L$5</c:f>
              <c:strCache>
                <c:ptCount val="1"/>
                <c:pt idx="0">
                  <c:v>FY2007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'[1]Data'!$B$6:$B$20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'[1]Data'!$L$6:$L$13</c:f>
              <c:numCache>
                <c:ptCount val="8"/>
                <c:pt idx="0">
                  <c:v>1663.4111448400001</c:v>
                </c:pt>
                <c:pt idx="1">
                  <c:v>1411.76393321</c:v>
                </c:pt>
                <c:pt idx="2">
                  <c:v>1439.7172108999998</c:v>
                </c:pt>
                <c:pt idx="3">
                  <c:v>1640.05724071</c:v>
                </c:pt>
                <c:pt idx="4">
                  <c:v>1654.34535771</c:v>
                </c:pt>
                <c:pt idx="5">
                  <c:v>1869.01648757</c:v>
                </c:pt>
                <c:pt idx="6">
                  <c:v>1531.88833715</c:v>
                </c:pt>
                <c:pt idx="7">
                  <c:v>1977.68207304</c:v>
                </c:pt>
              </c:numCache>
            </c:numRef>
          </c:val>
          <c:shape val="box"/>
        </c:ser>
        <c:gapDepth val="0"/>
        <c:shape val="box"/>
        <c:axId val="11897672"/>
        <c:axId val="39970185"/>
      </c:bar3DChart>
      <c:catAx>
        <c:axId val="1189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9970185"/>
        <c:crosses val="autoZero"/>
        <c:auto val="1"/>
        <c:lblOffset val="100"/>
        <c:tickLblSkip val="1"/>
        <c:noMultiLvlLbl val="0"/>
      </c:catAx>
      <c:valAx>
        <c:axId val="39970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DOLLARS(M)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897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TITLE 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'[1]Data'!$L$26</c:f>
              <c:strCache>
                <c:ptCount val="1"/>
                <c:pt idx="0">
                  <c:v>FY2006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'[1]Data'!$F$27:$F$38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'[1]Data'!$L$27:$L$38</c:f>
              <c:numCache>
                <c:ptCount val="12"/>
                <c:pt idx="0">
                  <c:v>9.053192469999999</c:v>
                </c:pt>
                <c:pt idx="1">
                  <c:v>7.86434272</c:v>
                </c:pt>
                <c:pt idx="2">
                  <c:v>6.38115328</c:v>
                </c:pt>
                <c:pt idx="3">
                  <c:v>8.53742034</c:v>
                </c:pt>
                <c:pt idx="4">
                  <c:v>6.83561196</c:v>
                </c:pt>
                <c:pt idx="5">
                  <c:v>7.733755480000001</c:v>
                </c:pt>
                <c:pt idx="6">
                  <c:v>8.660182970000001</c:v>
                </c:pt>
                <c:pt idx="7">
                  <c:v>10.82812686</c:v>
                </c:pt>
                <c:pt idx="8">
                  <c:v>10.50631703</c:v>
                </c:pt>
                <c:pt idx="9">
                  <c:v>10.52260934</c:v>
                </c:pt>
                <c:pt idx="10">
                  <c:v>6.78756849</c:v>
                </c:pt>
                <c:pt idx="11">
                  <c:v>6.481189969999999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'[1]Data'!$I$26</c:f>
              <c:strCache>
                <c:ptCount val="1"/>
                <c:pt idx="0">
                  <c:v>FY2007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'[1]Data'!$F$27:$F$38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'[1]Data'!$I$27:$I$34</c:f>
              <c:numCache>
                <c:ptCount val="8"/>
                <c:pt idx="0">
                  <c:v>8.26878508</c:v>
                </c:pt>
                <c:pt idx="1">
                  <c:v>6.95023378</c:v>
                </c:pt>
                <c:pt idx="2">
                  <c:v>7.10822975</c:v>
                </c:pt>
                <c:pt idx="3">
                  <c:v>5.6948006499999995</c:v>
                </c:pt>
                <c:pt idx="4">
                  <c:v>5.21537909</c:v>
                </c:pt>
                <c:pt idx="5">
                  <c:v>6.72465208</c:v>
                </c:pt>
                <c:pt idx="6">
                  <c:v>10.78857679</c:v>
                </c:pt>
                <c:pt idx="7">
                  <c:v>11.989452340000001</c:v>
                </c:pt>
              </c:numCache>
            </c:numRef>
          </c:val>
          <c:shape val="box"/>
        </c:ser>
        <c:gapDepth val="0"/>
        <c:shape val="box"/>
        <c:axId val="24187346"/>
        <c:axId val="16359523"/>
      </c:bar3DChart>
      <c:catAx>
        <c:axId val="2418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36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6359523"/>
        <c:crosses val="autoZero"/>
        <c:auto val="1"/>
        <c:lblOffset val="100"/>
        <c:tickLblSkip val="1"/>
        <c:noMultiLvlLbl val="0"/>
      </c:catAx>
      <c:valAx>
        <c:axId val="16359523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DOLLARS(M)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241873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Private Mortgage Insurance</a:t>
            </a:r>
          </a:p>
        </c:rich>
      </c:tx>
      <c:layout/>
      <c:spPr>
        <a:noFill/>
        <a:ln>
          <a:noFill/>
        </a:ln>
      </c:spPr>
    </c:title>
    <c:view3D>
      <c:rotX val="90"/>
      <c:rotY val="33"/>
      <c:depthPercent val="300"/>
      <c:rAngAx val="1"/>
    </c:view3D>
    <c:plotArea>
      <c:layout>
        <c:manualLayout>
          <c:xMode val="edge"/>
          <c:yMode val="edge"/>
          <c:x val="0.0745"/>
          <c:y val="0.16225"/>
          <c:w val="0.82725"/>
          <c:h val="0.72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'[5]SF_Mrkt_data'!$D$6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'[5]SF_Mrkt_data'!$D$7:$D$18</c:f>
              <c:numCache>
                <c:ptCount val="12"/>
                <c:pt idx="0">
                  <c:v>107089</c:v>
                </c:pt>
                <c:pt idx="1">
                  <c:v>111459</c:v>
                </c:pt>
                <c:pt idx="2">
                  <c:v>161172</c:v>
                </c:pt>
                <c:pt idx="3">
                  <c:v>90330</c:v>
                </c:pt>
                <c:pt idx="4">
                  <c:v>104146</c:v>
                </c:pt>
                <c:pt idx="5">
                  <c:v>135348</c:v>
                </c:pt>
                <c:pt idx="6">
                  <c:v>95631</c:v>
                </c:pt>
                <c:pt idx="7">
                  <c:v>121013</c:v>
                </c:pt>
                <c:pt idx="8">
                  <c:v>143501</c:v>
                </c:pt>
                <c:pt idx="9">
                  <c:v>112019</c:v>
                </c:pt>
                <c:pt idx="10">
                  <c:v>129415</c:v>
                </c:pt>
                <c:pt idx="11">
                  <c:v>130830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'[5]SF_Mrkt_data'!$E$6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'[5]SF_Mrkt_data'!$E$7:$E$12</c:f>
              <c:numCache>
                <c:ptCount val="6"/>
                <c:pt idx="0">
                  <c:v>123626</c:v>
                </c:pt>
                <c:pt idx="1">
                  <c:v>103934</c:v>
                </c:pt>
                <c:pt idx="2">
                  <c:v>154537</c:v>
                </c:pt>
                <c:pt idx="3">
                  <c:v>108980</c:v>
                </c:pt>
                <c:pt idx="4">
                  <c:v>118214</c:v>
                </c:pt>
                <c:pt idx="5">
                  <c:v>183919</c:v>
                </c:pt>
              </c:numCache>
            </c:numRef>
          </c:val>
          <c:shape val="box"/>
        </c:ser>
        <c:shape val="box"/>
        <c:axId val="13017980"/>
        <c:axId val="50052957"/>
      </c:bar3DChart>
      <c:catAx>
        <c:axId val="1301798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52957"/>
        <c:crosses val="autoZero"/>
        <c:auto val="1"/>
        <c:lblOffset val="100"/>
        <c:tickLblSkip val="1"/>
        <c:noMultiLvlLbl val="0"/>
      </c:catAx>
      <c:valAx>
        <c:axId val="50052957"/>
        <c:scaling>
          <c:orientation val="minMax"/>
          <c:min val="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017980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32875"/>
          <c:y val="0.912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FHA  Endorsements</a:t>
            </a:r>
          </a:p>
        </c:rich>
      </c:tx>
      <c:layout/>
      <c:spPr>
        <a:noFill/>
        <a:ln>
          <a:noFill/>
        </a:ln>
      </c:spPr>
    </c:title>
    <c:view3D>
      <c:rotX val="45"/>
      <c:rotY val="44"/>
      <c:depthPercent val="3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'[5]SF_Mrkt_data'!$F$6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'[5]SF_Mrkt_data'!$F$7:$F$18</c:f>
              <c:numCache>
                <c:ptCount val="12"/>
                <c:pt idx="0">
                  <c:v>37846</c:v>
                </c:pt>
                <c:pt idx="1">
                  <c:v>35215</c:v>
                </c:pt>
                <c:pt idx="2">
                  <c:v>32853</c:v>
                </c:pt>
                <c:pt idx="3">
                  <c:v>34282</c:v>
                </c:pt>
                <c:pt idx="4">
                  <c:v>25837</c:v>
                </c:pt>
                <c:pt idx="5">
                  <c:v>36512</c:v>
                </c:pt>
                <c:pt idx="6">
                  <c:v>34420</c:v>
                </c:pt>
                <c:pt idx="7">
                  <c:v>40992</c:v>
                </c:pt>
                <c:pt idx="8">
                  <c:v>38867</c:v>
                </c:pt>
                <c:pt idx="9">
                  <c:v>34234</c:v>
                </c:pt>
                <c:pt idx="10">
                  <c:v>34168</c:v>
                </c:pt>
                <c:pt idx="11">
                  <c:v>34168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'[5]SF_Mrkt_data'!$G$6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FF"/>
              </a:solidFill>
            </c:spPr>
          </c:dPt>
          <c:cat>
            <c:strRef>
              <c:f>'[5]SF_Mrkt_data'!$C$7:$C$18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'[5]SF_Mrkt_data'!$G$7:$G$12</c:f>
              <c:numCache>
                <c:ptCount val="6"/>
                <c:pt idx="0">
                  <c:v>36037</c:v>
                </c:pt>
                <c:pt idx="1">
                  <c:v>32764</c:v>
                </c:pt>
                <c:pt idx="2">
                  <c:v>27605</c:v>
                </c:pt>
                <c:pt idx="3">
                  <c:v>34622</c:v>
                </c:pt>
                <c:pt idx="4">
                  <c:v>26978</c:v>
                </c:pt>
                <c:pt idx="5">
                  <c:v>30185</c:v>
                </c:pt>
              </c:numCache>
            </c:numRef>
          </c:val>
          <c:shape val="box"/>
        </c:ser>
        <c:shape val="box"/>
        <c:axId val="47823430"/>
        <c:axId val="27757687"/>
      </c:bar3DChart>
      <c:catAx>
        <c:axId val="4782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57687"/>
        <c:crosses val="autoZero"/>
        <c:auto val="1"/>
        <c:lblOffset val="100"/>
        <c:noMultiLvlLbl val="0"/>
      </c:catAx>
      <c:valAx>
        <c:axId val="27757687"/>
        <c:scaling>
          <c:orientation val="minMax"/>
          <c:min val="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78234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 Guarantees
</a:t>
            </a:r>
          </a:p>
        </c:rich>
      </c:tx>
      <c:layout/>
      <c:spPr>
        <a:noFill/>
        <a:ln>
          <a:noFill/>
        </a:ln>
      </c:spPr>
    </c:title>
    <c:view3D>
      <c:rotX val="29"/>
      <c:rotY val="44"/>
      <c:depthPercent val="300"/>
      <c:rAngAx val="1"/>
    </c:view3D>
    <c:plotArea>
      <c:layout>
        <c:manualLayout>
          <c:xMode val="edge"/>
          <c:yMode val="edge"/>
          <c:x val="0.01725"/>
          <c:y val="0.1815"/>
          <c:w val="0.841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'[5]SF_Mrkt_data'!$H$6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'[5]SF_Mrkt_data'!$H$7:$H$18</c:f>
              <c:numCache>
                <c:ptCount val="12"/>
                <c:pt idx="0">
                  <c:v>13922</c:v>
                </c:pt>
                <c:pt idx="1">
                  <c:v>11558</c:v>
                </c:pt>
                <c:pt idx="2">
                  <c:v>11289</c:v>
                </c:pt>
                <c:pt idx="3">
                  <c:v>7480</c:v>
                </c:pt>
                <c:pt idx="4">
                  <c:v>8656</c:v>
                </c:pt>
                <c:pt idx="5">
                  <c:v>8809</c:v>
                </c:pt>
                <c:pt idx="6">
                  <c:v>11153</c:v>
                </c:pt>
                <c:pt idx="7">
                  <c:v>10695</c:v>
                </c:pt>
                <c:pt idx="8">
                  <c:v>13391</c:v>
                </c:pt>
                <c:pt idx="9">
                  <c:v>12089</c:v>
                </c:pt>
                <c:pt idx="10">
                  <c:v>14532</c:v>
                </c:pt>
                <c:pt idx="11">
                  <c:v>12458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'[5]SF_Mrkt_data'!$I$6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'[5]SF_Mrkt_data'!$I$7:$I$12</c:f>
              <c:numCache>
                <c:ptCount val="6"/>
                <c:pt idx="0">
                  <c:v>11865</c:v>
                </c:pt>
                <c:pt idx="1">
                  <c:v>10585</c:v>
                </c:pt>
                <c:pt idx="2">
                  <c:v>9429</c:v>
                </c:pt>
                <c:pt idx="3">
                  <c:v>11429</c:v>
                </c:pt>
                <c:pt idx="4">
                  <c:v>8880</c:v>
                </c:pt>
                <c:pt idx="5">
                  <c:v>10550</c:v>
                </c:pt>
              </c:numCache>
            </c:numRef>
          </c:val>
          <c:shape val="box"/>
        </c:ser>
        <c:shape val="box"/>
        <c:axId val="48492592"/>
        <c:axId val="33780145"/>
      </c:bar3DChart>
      <c:catAx>
        <c:axId val="4849259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80145"/>
        <c:crosses val="autoZero"/>
        <c:auto val="1"/>
        <c:lblOffset val="100"/>
        <c:noMultiLvlLbl val="0"/>
      </c:catAx>
      <c:valAx>
        <c:axId val="33780145"/>
        <c:scaling>
          <c:orientation val="minMax"/>
          <c:min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925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spPr>
        <a:noFill/>
      </c:spP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FHA Share Of The Home Purchases</a:t>
            </a:r>
          </a:p>
        </c:rich>
      </c:tx>
      <c:layout/>
      <c:spPr>
        <a:noFill/>
        <a:ln>
          <a:noFill/>
        </a:ln>
      </c:spPr>
    </c:title>
    <c:view3D>
      <c:rotX val="90"/>
      <c:rotY val="38"/>
      <c:depthPercent val="300"/>
      <c:rAngAx val="1"/>
    </c:view3D>
    <c:plotArea>
      <c:layout>
        <c:manualLayout>
          <c:xMode val="edge"/>
          <c:yMode val="edge"/>
          <c:x val="0.00975"/>
          <c:y val="0.1245"/>
          <c:w val="0.96275"/>
          <c:h val="0.7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'[5]SF_Mrkt_data'!$J$6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'[5]SF_Mrkt_data'!$J$7:$J$18</c:f>
              <c:numCache>
                <c:ptCount val="12"/>
                <c:pt idx="0">
                  <c:v>4</c:v>
                </c:pt>
                <c:pt idx="1">
                  <c:v>3.7</c:v>
                </c:pt>
                <c:pt idx="2">
                  <c:v>3.6</c:v>
                </c:pt>
                <c:pt idx="3">
                  <c:v>3.8</c:v>
                </c:pt>
                <c:pt idx="4">
                  <c:v>3.9</c:v>
                </c:pt>
                <c:pt idx="5">
                  <c:v>3.8</c:v>
                </c:pt>
                <c:pt idx="6">
                  <c:v>3.7</c:v>
                </c:pt>
                <c:pt idx="7">
                  <c:v>4.6</c:v>
                </c:pt>
                <c:pt idx="8">
                  <c:v>4.4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'[5]SF_Mrkt_data'!$K$6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'[5]SF_Mrkt_data'!$K$7:$K$12</c:f>
              <c:numCache>
                <c:ptCount val="6"/>
                <c:pt idx="0">
                  <c:v>4.3</c:v>
                </c:pt>
                <c:pt idx="1">
                  <c:v>3.8</c:v>
                </c:pt>
                <c:pt idx="2">
                  <c:v>3</c:v>
                </c:pt>
                <c:pt idx="3">
                  <c:v>3.6</c:v>
                </c:pt>
                <c:pt idx="4">
                  <c:v>2.7</c:v>
                </c:pt>
                <c:pt idx="5">
                  <c:v>3.1</c:v>
                </c:pt>
              </c:numCache>
            </c:numRef>
          </c:val>
          <c:shape val="box"/>
        </c:ser>
        <c:shape val="box"/>
        <c:axId val="35585850"/>
        <c:axId val="51837195"/>
      </c:bar3DChart>
      <c:catAx>
        <c:axId val="3558585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37195"/>
        <c:crosses val="autoZero"/>
        <c:auto val="1"/>
        <c:lblOffset val="100"/>
        <c:noMultiLvlLbl val="0"/>
      </c:catAx>
      <c:valAx>
        <c:axId val="51837195"/>
        <c:scaling>
          <c:orientation val="minMax"/>
          <c:max val="9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35585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775"/>
          <c:y val="0.90725"/>
        </c:manualLayout>
      </c:layout>
      <c:overlay val="0"/>
    </c:legend>
    <c:floor>
      <c:spPr>
        <a:noFill/>
        <a:ln w="3175">
          <a:solid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Private Mortgage Insurance</a:t>
            </a:r>
          </a:p>
        </c:rich>
      </c:tx>
      <c:layout/>
      <c:spPr>
        <a:noFill/>
        <a:ln>
          <a:noFill/>
        </a:ln>
      </c:spPr>
    </c:title>
    <c:view3D>
      <c:rotX val="90"/>
      <c:rotY val="33"/>
      <c:depthPercent val="300"/>
      <c:rAngAx val="1"/>
    </c:view3D>
    <c:plotArea>
      <c:layout>
        <c:manualLayout>
          <c:xMode val="edge"/>
          <c:yMode val="edge"/>
          <c:x val="0.0745"/>
          <c:y val="0.16225"/>
          <c:w val="0.82725"/>
          <c:h val="0.72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'[2]SF_Mrkt_data'!$D$6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'[2]SF_Mrkt_data'!$D$7:$D$18</c:f>
              <c:numCache>
                <c:ptCount val="12"/>
                <c:pt idx="0">
                  <c:v>107089</c:v>
                </c:pt>
                <c:pt idx="1">
                  <c:v>111459</c:v>
                </c:pt>
                <c:pt idx="2">
                  <c:v>161172</c:v>
                </c:pt>
                <c:pt idx="3">
                  <c:v>90330</c:v>
                </c:pt>
                <c:pt idx="4">
                  <c:v>104146</c:v>
                </c:pt>
                <c:pt idx="5">
                  <c:v>135348</c:v>
                </c:pt>
                <c:pt idx="6">
                  <c:v>95631</c:v>
                </c:pt>
                <c:pt idx="7">
                  <c:v>121013</c:v>
                </c:pt>
                <c:pt idx="8">
                  <c:v>143501</c:v>
                </c:pt>
                <c:pt idx="9">
                  <c:v>112019</c:v>
                </c:pt>
                <c:pt idx="10">
                  <c:v>129415</c:v>
                </c:pt>
                <c:pt idx="11">
                  <c:v>130830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'[2]SF_Mrkt_data'!$E$6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'[2]SF_Mrkt_data'!$E$7:$E$13</c:f>
              <c:numCache>
                <c:ptCount val="7"/>
                <c:pt idx="0">
                  <c:v>123626</c:v>
                </c:pt>
                <c:pt idx="1">
                  <c:v>103934</c:v>
                </c:pt>
                <c:pt idx="2">
                  <c:v>154537</c:v>
                </c:pt>
                <c:pt idx="3">
                  <c:v>108980</c:v>
                </c:pt>
                <c:pt idx="4">
                  <c:v>118214</c:v>
                </c:pt>
                <c:pt idx="5">
                  <c:v>183919</c:v>
                </c:pt>
                <c:pt idx="6">
                  <c:v>161100</c:v>
                </c:pt>
              </c:numCache>
            </c:numRef>
          </c:val>
          <c:shape val="box"/>
        </c:ser>
        <c:shape val="box"/>
        <c:axId val="63881572"/>
        <c:axId val="38063237"/>
      </c:bar3DChart>
      <c:catAx>
        <c:axId val="6388157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63237"/>
        <c:crosses val="autoZero"/>
        <c:auto val="1"/>
        <c:lblOffset val="100"/>
        <c:tickLblSkip val="1"/>
        <c:noMultiLvlLbl val="0"/>
      </c:catAx>
      <c:valAx>
        <c:axId val="38063237"/>
        <c:scaling>
          <c:orientation val="minMax"/>
          <c:min val="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881572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32875"/>
          <c:y val="0.912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FHA  Endorsements</a:t>
            </a:r>
          </a:p>
        </c:rich>
      </c:tx>
      <c:layout/>
      <c:spPr>
        <a:noFill/>
        <a:ln>
          <a:noFill/>
        </a:ln>
      </c:spPr>
    </c:title>
    <c:view3D>
      <c:rotX val="45"/>
      <c:rotY val="44"/>
      <c:depthPercent val="3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'[2]SF_Mrkt_data'!$F$6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'[2]SF_Mrkt_data'!$F$7:$F$18</c:f>
              <c:numCache>
                <c:ptCount val="12"/>
                <c:pt idx="0">
                  <c:v>37846</c:v>
                </c:pt>
                <c:pt idx="1">
                  <c:v>35215</c:v>
                </c:pt>
                <c:pt idx="2">
                  <c:v>32853</c:v>
                </c:pt>
                <c:pt idx="3">
                  <c:v>34282</c:v>
                </c:pt>
                <c:pt idx="4">
                  <c:v>25837</c:v>
                </c:pt>
                <c:pt idx="5">
                  <c:v>36512</c:v>
                </c:pt>
                <c:pt idx="6">
                  <c:v>34420</c:v>
                </c:pt>
                <c:pt idx="7">
                  <c:v>40992</c:v>
                </c:pt>
                <c:pt idx="8">
                  <c:v>38867</c:v>
                </c:pt>
                <c:pt idx="9">
                  <c:v>34234</c:v>
                </c:pt>
                <c:pt idx="10">
                  <c:v>34168</c:v>
                </c:pt>
                <c:pt idx="11">
                  <c:v>34168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'[2]SF_Mrkt_data'!$G$6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FF"/>
              </a:solidFill>
            </c:spPr>
          </c:dPt>
          <c:cat>
            <c:strRef>
              <c:f>'[2]SF_Mrkt_data'!$C$7:$C$18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'[2]SF_Mrkt_data'!$G$7:$G$13</c:f>
              <c:numCache>
                <c:ptCount val="7"/>
                <c:pt idx="0">
                  <c:v>36037</c:v>
                </c:pt>
                <c:pt idx="1">
                  <c:v>32764</c:v>
                </c:pt>
                <c:pt idx="2">
                  <c:v>27605</c:v>
                </c:pt>
                <c:pt idx="3">
                  <c:v>34622</c:v>
                </c:pt>
                <c:pt idx="4">
                  <c:v>26978</c:v>
                </c:pt>
                <c:pt idx="5">
                  <c:v>30185</c:v>
                </c:pt>
                <c:pt idx="6">
                  <c:v>32997</c:v>
                </c:pt>
              </c:numCache>
            </c:numRef>
          </c:val>
          <c:shape val="box"/>
        </c:ser>
        <c:shape val="box"/>
        <c:axId val="7024814"/>
        <c:axId val="63223327"/>
      </c:bar3DChart>
      <c:catAx>
        <c:axId val="70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23327"/>
        <c:crosses val="autoZero"/>
        <c:auto val="1"/>
        <c:lblOffset val="100"/>
        <c:noMultiLvlLbl val="0"/>
      </c:catAx>
      <c:valAx>
        <c:axId val="63223327"/>
        <c:scaling>
          <c:orientation val="minMax"/>
          <c:min val="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70248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 Guarantees
</a:t>
            </a:r>
          </a:p>
        </c:rich>
      </c:tx>
      <c:layout/>
      <c:spPr>
        <a:noFill/>
        <a:ln>
          <a:noFill/>
        </a:ln>
      </c:spPr>
    </c:title>
    <c:view3D>
      <c:rotX val="29"/>
      <c:rotY val="44"/>
      <c:depthPercent val="300"/>
      <c:rAngAx val="1"/>
    </c:view3D>
    <c:plotArea>
      <c:layout>
        <c:manualLayout>
          <c:xMode val="edge"/>
          <c:yMode val="edge"/>
          <c:x val="0.01725"/>
          <c:y val="0.1815"/>
          <c:w val="0.841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'[2]SF_Mrkt_data'!$H$6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'[2]SF_Mrkt_data'!$H$7:$H$18</c:f>
              <c:numCache>
                <c:ptCount val="12"/>
                <c:pt idx="0">
                  <c:v>13922</c:v>
                </c:pt>
                <c:pt idx="1">
                  <c:v>11558</c:v>
                </c:pt>
                <c:pt idx="2">
                  <c:v>11289</c:v>
                </c:pt>
                <c:pt idx="3">
                  <c:v>7480</c:v>
                </c:pt>
                <c:pt idx="4">
                  <c:v>8656</c:v>
                </c:pt>
                <c:pt idx="5">
                  <c:v>8809</c:v>
                </c:pt>
                <c:pt idx="6">
                  <c:v>11153</c:v>
                </c:pt>
                <c:pt idx="7">
                  <c:v>10695</c:v>
                </c:pt>
                <c:pt idx="8">
                  <c:v>13391</c:v>
                </c:pt>
                <c:pt idx="9">
                  <c:v>12089</c:v>
                </c:pt>
                <c:pt idx="10">
                  <c:v>14532</c:v>
                </c:pt>
                <c:pt idx="11">
                  <c:v>12458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'[2]SF_Mrkt_data'!$I$6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'[2]SF_Mrkt_data'!$I$7:$I$13</c:f>
              <c:numCache>
                <c:ptCount val="7"/>
                <c:pt idx="0">
                  <c:v>11865</c:v>
                </c:pt>
                <c:pt idx="1">
                  <c:v>10585</c:v>
                </c:pt>
                <c:pt idx="2">
                  <c:v>9429</c:v>
                </c:pt>
                <c:pt idx="3">
                  <c:v>11429</c:v>
                </c:pt>
                <c:pt idx="4">
                  <c:v>8880</c:v>
                </c:pt>
                <c:pt idx="5">
                  <c:v>10550</c:v>
                </c:pt>
                <c:pt idx="6">
                  <c:v>9964</c:v>
                </c:pt>
              </c:numCache>
            </c:numRef>
          </c:val>
          <c:shape val="box"/>
        </c:ser>
        <c:shape val="box"/>
        <c:axId val="32139032"/>
        <c:axId val="20815833"/>
      </c:bar3DChart>
      <c:catAx>
        <c:axId val="3213903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15833"/>
        <c:crosses val="autoZero"/>
        <c:auto val="1"/>
        <c:lblOffset val="100"/>
        <c:noMultiLvlLbl val="0"/>
      </c:catAx>
      <c:valAx>
        <c:axId val="20815833"/>
        <c:scaling>
          <c:orientation val="minMax"/>
          <c:min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390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spPr>
        <a:noFill/>
      </c:spP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FHA Share Of The Home Purchases</a:t>
            </a:r>
          </a:p>
        </c:rich>
      </c:tx>
      <c:layout/>
      <c:spPr>
        <a:noFill/>
        <a:ln>
          <a:noFill/>
        </a:ln>
      </c:spPr>
    </c:title>
    <c:view3D>
      <c:rotX val="90"/>
      <c:rotY val="38"/>
      <c:depthPercent val="300"/>
      <c:rAngAx val="1"/>
    </c:view3D>
    <c:plotArea>
      <c:layout>
        <c:manualLayout>
          <c:xMode val="edge"/>
          <c:yMode val="edge"/>
          <c:x val="0.00975"/>
          <c:y val="0.1245"/>
          <c:w val="0.96275"/>
          <c:h val="0.7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'[2]SF_Mrkt_data'!$J$6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'[2]SF_Mrkt_data'!$J$7:$J$18</c:f>
              <c:numCache>
                <c:ptCount val="12"/>
                <c:pt idx="0">
                  <c:v>4</c:v>
                </c:pt>
                <c:pt idx="1">
                  <c:v>3.7</c:v>
                </c:pt>
                <c:pt idx="2">
                  <c:v>3.6</c:v>
                </c:pt>
                <c:pt idx="3">
                  <c:v>3.8</c:v>
                </c:pt>
                <c:pt idx="4">
                  <c:v>3.9</c:v>
                </c:pt>
                <c:pt idx="5">
                  <c:v>3.8</c:v>
                </c:pt>
                <c:pt idx="6">
                  <c:v>3.7</c:v>
                </c:pt>
                <c:pt idx="7">
                  <c:v>4.6</c:v>
                </c:pt>
                <c:pt idx="8">
                  <c:v>4.4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'[2]SF_Mrkt_data'!$K$6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'[2]SF_Mrkt_data'!$C$7:$C$18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'[2]SF_Mrkt_data'!$K$7:$K$13</c:f>
              <c:numCache>
                <c:ptCount val="7"/>
                <c:pt idx="0">
                  <c:v>4.3</c:v>
                </c:pt>
                <c:pt idx="1">
                  <c:v>3.8</c:v>
                </c:pt>
                <c:pt idx="2">
                  <c:v>3</c:v>
                </c:pt>
                <c:pt idx="3">
                  <c:v>3.6</c:v>
                </c:pt>
                <c:pt idx="4">
                  <c:v>2.7</c:v>
                </c:pt>
                <c:pt idx="5">
                  <c:v>3.1</c:v>
                </c:pt>
                <c:pt idx="6">
                  <c:v>3.7</c:v>
                </c:pt>
              </c:numCache>
            </c:numRef>
          </c:val>
          <c:shape val="box"/>
        </c:ser>
        <c:shape val="box"/>
        <c:axId val="53124770"/>
        <c:axId val="8360883"/>
      </c:bar3DChart>
      <c:catAx>
        <c:axId val="5312477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60883"/>
        <c:crosses val="autoZero"/>
        <c:auto val="1"/>
        <c:lblOffset val="100"/>
        <c:noMultiLvlLbl val="0"/>
      </c:catAx>
      <c:valAx>
        <c:axId val="8360883"/>
        <c:scaling>
          <c:orientation val="minMax"/>
          <c:max val="9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53124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775"/>
          <c:y val="0.90725"/>
        </c:manualLayout>
      </c:layout>
      <c:overlay val="0"/>
    </c:legend>
    <c:floor>
      <c:spPr>
        <a:noFill/>
        <a:ln w="3175">
          <a:solid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Claims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25"/>
          <c:y val="0.12725"/>
          <c:w val="0.83675"/>
          <c:h val="0.76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'[7]MF&amp;SF_Data'!$D$5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'[7]MF&amp;SF_Data'!$D$6:$D$17</c:f>
              <c:numCache>
                <c:ptCount val="12"/>
                <c:pt idx="0">
                  <c:v>3</c:v>
                </c:pt>
                <c:pt idx="1">
                  <c:v>17</c:v>
                </c:pt>
                <c:pt idx="2">
                  <c:v>23</c:v>
                </c:pt>
                <c:pt idx="3">
                  <c:v>14</c:v>
                </c:pt>
                <c:pt idx="4">
                  <c:v>13</c:v>
                </c:pt>
                <c:pt idx="5">
                  <c:v>20</c:v>
                </c:pt>
                <c:pt idx="6">
                  <c:v>11</c:v>
                </c:pt>
                <c:pt idx="7">
                  <c:v>21</c:v>
                </c:pt>
                <c:pt idx="8">
                  <c:v>25</c:v>
                </c:pt>
                <c:pt idx="9">
                  <c:v>8</c:v>
                </c:pt>
                <c:pt idx="10">
                  <c:v>20</c:v>
                </c:pt>
                <c:pt idx="11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'[7]MF&amp;SF_Data'!$E$5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'[7]MF&amp;SF_Data'!$E$6:$E$17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11</c:v>
                </c:pt>
                <c:pt idx="3">
                  <c:v>8</c:v>
                </c:pt>
                <c:pt idx="4">
                  <c:v>10</c:v>
                </c:pt>
                <c:pt idx="5">
                  <c:v>9</c:v>
                </c:pt>
                <c:pt idx="6">
                  <c:v>10</c:v>
                </c:pt>
                <c:pt idx="7">
                  <c:v>13</c:v>
                </c:pt>
              </c:numCache>
            </c:numRef>
          </c:val>
          <c:shape val="box"/>
        </c:ser>
        <c:gapDepth val="0"/>
        <c:shape val="box"/>
        <c:axId val="63865494"/>
        <c:axId val="37918535"/>
      </c:bar3DChart>
      <c:catAx>
        <c:axId val="6386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7918535"/>
        <c:crosses val="autoZero"/>
        <c:auto val="1"/>
        <c:lblOffset val="100"/>
        <c:tickLblSkip val="1"/>
        <c:noMultiLvlLbl val="0"/>
      </c:catAx>
      <c:valAx>
        <c:axId val="37918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65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Insurance-in Force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'[7]MF&amp;SF_Data'!$H$5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'[7]MF&amp;SF_Data'!$H$6:$H$17</c:f>
              <c:numCache>
                <c:ptCount val="12"/>
                <c:pt idx="0">
                  <c:v>12545</c:v>
                </c:pt>
                <c:pt idx="1">
                  <c:v>12493</c:v>
                </c:pt>
                <c:pt idx="2">
                  <c:v>12453</c:v>
                </c:pt>
                <c:pt idx="3">
                  <c:v>12393</c:v>
                </c:pt>
                <c:pt idx="4">
                  <c:v>12380</c:v>
                </c:pt>
                <c:pt idx="5">
                  <c:v>12358</c:v>
                </c:pt>
                <c:pt idx="6">
                  <c:v>12317</c:v>
                </c:pt>
                <c:pt idx="7">
                  <c:v>12290</c:v>
                </c:pt>
                <c:pt idx="8">
                  <c:v>12255</c:v>
                </c:pt>
                <c:pt idx="9">
                  <c:v>12268</c:v>
                </c:pt>
                <c:pt idx="10">
                  <c:v>12271</c:v>
                </c:pt>
                <c:pt idx="11">
                  <c:v>12319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'[7]MF&amp;SF_Data'!$I$5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'[7]MF&amp;SF_Data'!$I$6:$I$17</c:f>
              <c:numCache>
                <c:ptCount val="12"/>
                <c:pt idx="0">
                  <c:v>12330</c:v>
                </c:pt>
                <c:pt idx="1">
                  <c:v>12326</c:v>
                </c:pt>
                <c:pt idx="2">
                  <c:v>12327</c:v>
                </c:pt>
                <c:pt idx="3">
                  <c:v>12300</c:v>
                </c:pt>
                <c:pt idx="4">
                  <c:v>12271</c:v>
                </c:pt>
                <c:pt idx="5">
                  <c:v>12251</c:v>
                </c:pt>
                <c:pt idx="6">
                  <c:v>12232</c:v>
                </c:pt>
                <c:pt idx="7">
                  <c:v>12220</c:v>
                </c:pt>
              </c:numCache>
            </c:numRef>
          </c:val>
          <c:shape val="box"/>
        </c:ser>
        <c:gapDepth val="0"/>
        <c:shape val="box"/>
        <c:axId val="5722496"/>
        <c:axId val="51502465"/>
      </c:bar3DChart>
      <c:catAx>
        <c:axId val="5722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1502465"/>
        <c:crosses val="autoZero"/>
        <c:auto val="1"/>
        <c:lblOffset val="100"/>
        <c:tickLblSkip val="1"/>
        <c:noMultiLvlLbl val="0"/>
      </c:catAx>
      <c:valAx>
        <c:axId val="51502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224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Prepayments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3975"/>
          <c:w val="0.84575"/>
          <c:h val="0.74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'[7]MF&amp;SF_Data'!$B$5</c:f>
              <c:strCache>
                <c:ptCount val="1"/>
                <c:pt idx="0">
                  <c:v>FY 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'[7]MF&amp;SF_Data'!$B$6:$B$17</c:f>
              <c:numCache>
                <c:ptCount val="12"/>
                <c:pt idx="0">
                  <c:v>38</c:v>
                </c:pt>
                <c:pt idx="1">
                  <c:v>75</c:v>
                </c:pt>
                <c:pt idx="2">
                  <c:v>103</c:v>
                </c:pt>
                <c:pt idx="3">
                  <c:v>96</c:v>
                </c:pt>
                <c:pt idx="4">
                  <c:v>72</c:v>
                </c:pt>
                <c:pt idx="5">
                  <c:v>71</c:v>
                </c:pt>
                <c:pt idx="6">
                  <c:v>99</c:v>
                </c:pt>
                <c:pt idx="7">
                  <c:v>85</c:v>
                </c:pt>
                <c:pt idx="8">
                  <c:v>106</c:v>
                </c:pt>
                <c:pt idx="9">
                  <c:v>73</c:v>
                </c:pt>
                <c:pt idx="10">
                  <c:v>67</c:v>
                </c:pt>
                <c:pt idx="11">
                  <c:v>102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'[7]MF&amp;SF_Data'!$C$5</c:f>
              <c:strCache>
                <c:ptCount val="1"/>
                <c:pt idx="0">
                  <c:v>FY 07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'[7]MF&amp;SF_Data'!$A$6:$A$17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'[7]MF&amp;SF_Data'!$C$6:$C$14</c:f>
              <c:numCache>
                <c:ptCount val="9"/>
                <c:pt idx="0">
                  <c:v>15</c:v>
                </c:pt>
                <c:pt idx="1">
                  <c:v>58</c:v>
                </c:pt>
                <c:pt idx="2">
                  <c:v>102</c:v>
                </c:pt>
                <c:pt idx="3">
                  <c:v>100</c:v>
                </c:pt>
                <c:pt idx="4">
                  <c:v>68</c:v>
                </c:pt>
                <c:pt idx="5">
                  <c:v>65</c:v>
                </c:pt>
                <c:pt idx="6">
                  <c:v>82</c:v>
                </c:pt>
                <c:pt idx="7">
                  <c:v>66</c:v>
                </c:pt>
              </c:numCache>
            </c:numRef>
          </c:val>
          <c:shape val="box"/>
        </c:ser>
        <c:gapDepth val="0"/>
        <c:shape val="box"/>
        <c:axId val="60869002"/>
        <c:axId val="10950107"/>
      </c:bar3D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0950107"/>
        <c:crosses val="autoZero"/>
        <c:auto val="1"/>
        <c:lblOffset val="100"/>
        <c:tickLblSkip val="1"/>
        <c:noMultiLvlLbl val="0"/>
      </c:catAx>
      <c:valAx>
        <c:axId val="10950107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8690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chart" Target="/xl/charts/chart52.xml" /><Relationship Id="rId6" Type="http://schemas.openxmlformats.org/officeDocument/2006/relationships/chart" Target="/xl/charts/chart53.xml" /><Relationship Id="rId7" Type="http://schemas.openxmlformats.org/officeDocument/2006/relationships/chart" Target="/xl/charts/chart54.xml" /><Relationship Id="rId8" Type="http://schemas.openxmlformats.org/officeDocument/2006/relationships/chart" Target="/xl/charts/chart5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Relationship Id="rId3" Type="http://schemas.openxmlformats.org/officeDocument/2006/relationships/chart" Target="/xl/charts/chart64.xml" /><Relationship Id="rId4" Type="http://schemas.openxmlformats.org/officeDocument/2006/relationships/chart" Target="/xl/charts/chart65.xml" /><Relationship Id="rId5" Type="http://schemas.openxmlformats.org/officeDocument/2006/relationships/chart" Target="/xl/charts/chart66.xml" /><Relationship Id="rId6" Type="http://schemas.openxmlformats.org/officeDocument/2006/relationships/chart" Target="/xl/charts/chart67.xml" /><Relationship Id="rId7" Type="http://schemas.openxmlformats.org/officeDocument/2006/relationships/chart" Target="/xl/charts/chart68.xml" /><Relationship Id="rId8" Type="http://schemas.openxmlformats.org/officeDocument/2006/relationships/chart" Target="/xl/charts/chart6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704850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9525" y="752475"/>
        <a:ext cx="4962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19050</xdr:rowOff>
    </xdr:from>
    <xdr:to>
      <xdr:col>7</xdr:col>
      <xdr:colOff>695325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9525" y="4810125"/>
        <a:ext cx="49530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581025</xdr:colOff>
      <xdr:row>3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5848350" y="752475"/>
        <a:ext cx="49053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</xdr:colOff>
      <xdr:row>28</xdr:row>
      <xdr:rowOff>19050</xdr:rowOff>
    </xdr:from>
    <xdr:to>
      <xdr:col>17</xdr:col>
      <xdr:colOff>47625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5905500" y="4810125"/>
        <a:ext cx="4895850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</xdr:row>
      <xdr:rowOff>9525</xdr:rowOff>
    </xdr:from>
    <xdr:to>
      <xdr:col>7</xdr:col>
      <xdr:colOff>704850</xdr:colOff>
      <xdr:row>22</xdr:row>
      <xdr:rowOff>152400</xdr:rowOff>
    </xdr:to>
    <xdr:graphicFrame>
      <xdr:nvGraphicFramePr>
        <xdr:cNvPr id="5" name="Chart 5"/>
        <xdr:cNvGraphicFramePr/>
      </xdr:nvGraphicFramePr>
      <xdr:xfrm>
        <a:off x="9525" y="752475"/>
        <a:ext cx="49625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28</xdr:row>
      <xdr:rowOff>19050</xdr:rowOff>
    </xdr:from>
    <xdr:to>
      <xdr:col>7</xdr:col>
      <xdr:colOff>695325</xdr:colOff>
      <xdr:row>48</xdr:row>
      <xdr:rowOff>0</xdr:rowOff>
    </xdr:to>
    <xdr:graphicFrame>
      <xdr:nvGraphicFramePr>
        <xdr:cNvPr id="6" name="Chart 6"/>
        <xdr:cNvGraphicFramePr/>
      </xdr:nvGraphicFramePr>
      <xdr:xfrm>
        <a:off x="9525" y="4810125"/>
        <a:ext cx="4953000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581025</xdr:colOff>
      <xdr:row>3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7" name="Chart 7"/>
        <xdr:cNvGraphicFramePr/>
      </xdr:nvGraphicFramePr>
      <xdr:xfrm>
        <a:off x="5848350" y="752475"/>
        <a:ext cx="4905375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28575</xdr:colOff>
      <xdr:row>28</xdr:row>
      <xdr:rowOff>19050</xdr:rowOff>
    </xdr:from>
    <xdr:to>
      <xdr:col>17</xdr:col>
      <xdr:colOff>47625</xdr:colOff>
      <xdr:row>48</xdr:row>
      <xdr:rowOff>0</xdr:rowOff>
    </xdr:to>
    <xdr:graphicFrame>
      <xdr:nvGraphicFramePr>
        <xdr:cNvPr id="8" name="Chart 8"/>
        <xdr:cNvGraphicFramePr/>
      </xdr:nvGraphicFramePr>
      <xdr:xfrm>
        <a:off x="5905500" y="4810125"/>
        <a:ext cx="4895850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3</xdr:row>
      <xdr:rowOff>9525</xdr:rowOff>
    </xdr:from>
    <xdr:to>
      <xdr:col>7</xdr:col>
      <xdr:colOff>704850</xdr:colOff>
      <xdr:row>22</xdr:row>
      <xdr:rowOff>152400</xdr:rowOff>
    </xdr:to>
    <xdr:graphicFrame>
      <xdr:nvGraphicFramePr>
        <xdr:cNvPr id="9" name="Chart 9"/>
        <xdr:cNvGraphicFramePr/>
      </xdr:nvGraphicFramePr>
      <xdr:xfrm>
        <a:off x="9525" y="752475"/>
        <a:ext cx="4962525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28</xdr:row>
      <xdr:rowOff>19050</xdr:rowOff>
    </xdr:from>
    <xdr:to>
      <xdr:col>7</xdr:col>
      <xdr:colOff>695325</xdr:colOff>
      <xdr:row>48</xdr:row>
      <xdr:rowOff>0</xdr:rowOff>
    </xdr:to>
    <xdr:graphicFrame>
      <xdr:nvGraphicFramePr>
        <xdr:cNvPr id="10" name="Chart 10"/>
        <xdr:cNvGraphicFramePr/>
      </xdr:nvGraphicFramePr>
      <xdr:xfrm>
        <a:off x="9525" y="4810125"/>
        <a:ext cx="4953000" cy="3209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581025</xdr:colOff>
      <xdr:row>3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11" name="Chart 11"/>
        <xdr:cNvGraphicFramePr/>
      </xdr:nvGraphicFramePr>
      <xdr:xfrm>
        <a:off x="5848350" y="752475"/>
        <a:ext cx="4905375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28575</xdr:colOff>
      <xdr:row>28</xdr:row>
      <xdr:rowOff>19050</xdr:rowOff>
    </xdr:from>
    <xdr:to>
      <xdr:col>17</xdr:col>
      <xdr:colOff>47625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5905500" y="4810125"/>
        <a:ext cx="4895850" cy="3209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</xdr:colOff>
      <xdr:row>3</xdr:row>
      <xdr:rowOff>9525</xdr:rowOff>
    </xdr:from>
    <xdr:to>
      <xdr:col>7</xdr:col>
      <xdr:colOff>704850</xdr:colOff>
      <xdr:row>22</xdr:row>
      <xdr:rowOff>152400</xdr:rowOff>
    </xdr:to>
    <xdr:graphicFrame>
      <xdr:nvGraphicFramePr>
        <xdr:cNvPr id="13" name="Chart 13"/>
        <xdr:cNvGraphicFramePr/>
      </xdr:nvGraphicFramePr>
      <xdr:xfrm>
        <a:off x="9525" y="752475"/>
        <a:ext cx="4962525" cy="3219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28</xdr:row>
      <xdr:rowOff>19050</xdr:rowOff>
    </xdr:from>
    <xdr:to>
      <xdr:col>7</xdr:col>
      <xdr:colOff>695325</xdr:colOff>
      <xdr:row>48</xdr:row>
      <xdr:rowOff>0</xdr:rowOff>
    </xdr:to>
    <xdr:graphicFrame>
      <xdr:nvGraphicFramePr>
        <xdr:cNvPr id="14" name="Chart 14"/>
        <xdr:cNvGraphicFramePr/>
      </xdr:nvGraphicFramePr>
      <xdr:xfrm>
        <a:off x="9525" y="4810125"/>
        <a:ext cx="4953000" cy="3209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581025</xdr:colOff>
      <xdr:row>3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15" name="Chart 15"/>
        <xdr:cNvGraphicFramePr/>
      </xdr:nvGraphicFramePr>
      <xdr:xfrm>
        <a:off x="5848350" y="752475"/>
        <a:ext cx="4905375" cy="3219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28575</xdr:colOff>
      <xdr:row>28</xdr:row>
      <xdr:rowOff>19050</xdr:rowOff>
    </xdr:from>
    <xdr:to>
      <xdr:col>17</xdr:col>
      <xdr:colOff>47625</xdr:colOff>
      <xdr:row>48</xdr:row>
      <xdr:rowOff>0</xdr:rowOff>
    </xdr:to>
    <xdr:graphicFrame>
      <xdr:nvGraphicFramePr>
        <xdr:cNvPr id="16" name="Chart 16"/>
        <xdr:cNvGraphicFramePr/>
      </xdr:nvGraphicFramePr>
      <xdr:xfrm>
        <a:off x="5905500" y="4810125"/>
        <a:ext cx="4895850" cy="3209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7</xdr:col>
      <xdr:colOff>704850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9525" y="1743075"/>
        <a:ext cx="4962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581025</xdr:colOff>
      <xdr:row>7</xdr:row>
      <xdr:rowOff>9525</xdr:rowOff>
    </xdr:from>
    <xdr:to>
      <xdr:col>17</xdr:col>
      <xdr:colOff>0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5848350" y="1743075"/>
        <a:ext cx="49053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7</xdr:row>
      <xdr:rowOff>9525</xdr:rowOff>
    </xdr:from>
    <xdr:to>
      <xdr:col>7</xdr:col>
      <xdr:colOff>704850</xdr:colOff>
      <xdr:row>26</xdr:row>
      <xdr:rowOff>152400</xdr:rowOff>
    </xdr:to>
    <xdr:graphicFrame>
      <xdr:nvGraphicFramePr>
        <xdr:cNvPr id="3" name="Chart 3"/>
        <xdr:cNvGraphicFramePr/>
      </xdr:nvGraphicFramePr>
      <xdr:xfrm>
        <a:off x="9525" y="1743075"/>
        <a:ext cx="496252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581025</xdr:colOff>
      <xdr:row>7</xdr:row>
      <xdr:rowOff>9525</xdr:rowOff>
    </xdr:from>
    <xdr:to>
      <xdr:col>17</xdr:col>
      <xdr:colOff>0</xdr:colOff>
      <xdr:row>26</xdr:row>
      <xdr:rowOff>152400</xdr:rowOff>
    </xdr:to>
    <xdr:graphicFrame>
      <xdr:nvGraphicFramePr>
        <xdr:cNvPr id="4" name="Chart 4"/>
        <xdr:cNvGraphicFramePr/>
      </xdr:nvGraphicFramePr>
      <xdr:xfrm>
        <a:off x="5848350" y="1743075"/>
        <a:ext cx="490537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7</xdr:row>
      <xdr:rowOff>9525</xdr:rowOff>
    </xdr:from>
    <xdr:to>
      <xdr:col>7</xdr:col>
      <xdr:colOff>704850</xdr:colOff>
      <xdr:row>26</xdr:row>
      <xdr:rowOff>152400</xdr:rowOff>
    </xdr:to>
    <xdr:graphicFrame>
      <xdr:nvGraphicFramePr>
        <xdr:cNvPr id="5" name="Chart 5"/>
        <xdr:cNvGraphicFramePr/>
      </xdr:nvGraphicFramePr>
      <xdr:xfrm>
        <a:off x="9525" y="1743075"/>
        <a:ext cx="49625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581025</xdr:colOff>
      <xdr:row>7</xdr:row>
      <xdr:rowOff>9525</xdr:rowOff>
    </xdr:from>
    <xdr:to>
      <xdr:col>17</xdr:col>
      <xdr:colOff>0</xdr:colOff>
      <xdr:row>26</xdr:row>
      <xdr:rowOff>152400</xdr:rowOff>
    </xdr:to>
    <xdr:graphicFrame>
      <xdr:nvGraphicFramePr>
        <xdr:cNvPr id="6" name="Chart 6"/>
        <xdr:cNvGraphicFramePr/>
      </xdr:nvGraphicFramePr>
      <xdr:xfrm>
        <a:off x="5848350" y="1743075"/>
        <a:ext cx="4905375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7</xdr:row>
      <xdr:rowOff>9525</xdr:rowOff>
    </xdr:from>
    <xdr:to>
      <xdr:col>7</xdr:col>
      <xdr:colOff>704850</xdr:colOff>
      <xdr:row>26</xdr:row>
      <xdr:rowOff>152400</xdr:rowOff>
    </xdr:to>
    <xdr:graphicFrame>
      <xdr:nvGraphicFramePr>
        <xdr:cNvPr id="7" name="Chart 7"/>
        <xdr:cNvGraphicFramePr/>
      </xdr:nvGraphicFramePr>
      <xdr:xfrm>
        <a:off x="9525" y="1743075"/>
        <a:ext cx="4962525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581025</xdr:colOff>
      <xdr:row>7</xdr:row>
      <xdr:rowOff>9525</xdr:rowOff>
    </xdr:from>
    <xdr:to>
      <xdr:col>17</xdr:col>
      <xdr:colOff>0</xdr:colOff>
      <xdr:row>26</xdr:row>
      <xdr:rowOff>152400</xdr:rowOff>
    </xdr:to>
    <xdr:graphicFrame>
      <xdr:nvGraphicFramePr>
        <xdr:cNvPr id="8" name="Chart 8"/>
        <xdr:cNvGraphicFramePr/>
      </xdr:nvGraphicFramePr>
      <xdr:xfrm>
        <a:off x="5848350" y="1743075"/>
        <a:ext cx="4905375" cy="3219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7</xdr:col>
      <xdr:colOff>933450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609600" y="733425"/>
        <a:ext cx="46005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</xdr:rowOff>
    </xdr:from>
    <xdr:to>
      <xdr:col>6</xdr:col>
      <xdr:colOff>457200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9525" y="5038725"/>
        <a:ext cx="41052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238125</xdr:colOff>
      <xdr:row>3</xdr:row>
      <xdr:rowOff>9525</xdr:rowOff>
    </xdr:from>
    <xdr:to>
      <xdr:col>17</xdr:col>
      <xdr:colOff>133350</xdr:colOff>
      <xdr:row>22</xdr:row>
      <xdr:rowOff>66675</xdr:rowOff>
    </xdr:to>
    <xdr:graphicFrame>
      <xdr:nvGraphicFramePr>
        <xdr:cNvPr id="3" name="Chart 3"/>
        <xdr:cNvGraphicFramePr/>
      </xdr:nvGraphicFramePr>
      <xdr:xfrm>
        <a:off x="6124575" y="752475"/>
        <a:ext cx="477202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581025</xdr:colOff>
      <xdr:row>28</xdr:row>
      <xdr:rowOff>152400</xdr:rowOff>
    </xdr:from>
    <xdr:to>
      <xdr:col>12</xdr:col>
      <xdr:colOff>600075</xdr:colOff>
      <xdr:row>48</xdr:row>
      <xdr:rowOff>142875</xdr:rowOff>
    </xdr:to>
    <xdr:graphicFrame>
      <xdr:nvGraphicFramePr>
        <xdr:cNvPr id="4" name="Chart 4"/>
        <xdr:cNvGraphicFramePr/>
      </xdr:nvGraphicFramePr>
      <xdr:xfrm>
        <a:off x="4238625" y="5029200"/>
        <a:ext cx="4076700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266700</xdr:colOff>
      <xdr:row>28</xdr:row>
      <xdr:rowOff>152400</xdr:rowOff>
    </xdr:from>
    <xdr:to>
      <xdr:col>20</xdr:col>
      <xdr:colOff>219075</xdr:colOff>
      <xdr:row>48</xdr:row>
      <xdr:rowOff>152400</xdr:rowOff>
    </xdr:to>
    <xdr:graphicFrame>
      <xdr:nvGraphicFramePr>
        <xdr:cNvPr id="5" name="Chart 5"/>
        <xdr:cNvGraphicFramePr/>
      </xdr:nvGraphicFramePr>
      <xdr:xfrm>
        <a:off x="8591550" y="5029200"/>
        <a:ext cx="42195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</xdr:row>
      <xdr:rowOff>238125</xdr:rowOff>
    </xdr:from>
    <xdr:to>
      <xdr:col>7</xdr:col>
      <xdr:colOff>933450</xdr:colOff>
      <xdr:row>22</xdr:row>
      <xdr:rowOff>85725</xdr:rowOff>
    </xdr:to>
    <xdr:graphicFrame>
      <xdr:nvGraphicFramePr>
        <xdr:cNvPr id="6" name="Chart 6"/>
        <xdr:cNvGraphicFramePr/>
      </xdr:nvGraphicFramePr>
      <xdr:xfrm>
        <a:off x="609600" y="733425"/>
        <a:ext cx="4600575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29</xdr:row>
      <xdr:rowOff>9525</xdr:rowOff>
    </xdr:from>
    <xdr:to>
      <xdr:col>6</xdr:col>
      <xdr:colOff>457200</xdr:colOff>
      <xdr:row>48</xdr:row>
      <xdr:rowOff>133350</xdr:rowOff>
    </xdr:to>
    <xdr:graphicFrame>
      <xdr:nvGraphicFramePr>
        <xdr:cNvPr id="7" name="Chart 7"/>
        <xdr:cNvGraphicFramePr/>
      </xdr:nvGraphicFramePr>
      <xdr:xfrm>
        <a:off x="9525" y="5038725"/>
        <a:ext cx="4105275" cy="3200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238125</xdr:colOff>
      <xdr:row>3</xdr:row>
      <xdr:rowOff>9525</xdr:rowOff>
    </xdr:from>
    <xdr:to>
      <xdr:col>17</xdr:col>
      <xdr:colOff>133350</xdr:colOff>
      <xdr:row>22</xdr:row>
      <xdr:rowOff>66675</xdr:rowOff>
    </xdr:to>
    <xdr:graphicFrame>
      <xdr:nvGraphicFramePr>
        <xdr:cNvPr id="8" name="Chart 8"/>
        <xdr:cNvGraphicFramePr/>
      </xdr:nvGraphicFramePr>
      <xdr:xfrm>
        <a:off x="6124575" y="752475"/>
        <a:ext cx="4772025" cy="3219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581025</xdr:colOff>
      <xdr:row>28</xdr:row>
      <xdr:rowOff>152400</xdr:rowOff>
    </xdr:from>
    <xdr:to>
      <xdr:col>12</xdr:col>
      <xdr:colOff>600075</xdr:colOff>
      <xdr:row>48</xdr:row>
      <xdr:rowOff>142875</xdr:rowOff>
    </xdr:to>
    <xdr:graphicFrame>
      <xdr:nvGraphicFramePr>
        <xdr:cNvPr id="9" name="Chart 9"/>
        <xdr:cNvGraphicFramePr/>
      </xdr:nvGraphicFramePr>
      <xdr:xfrm>
        <a:off x="4238625" y="5029200"/>
        <a:ext cx="4076700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266700</xdr:colOff>
      <xdr:row>28</xdr:row>
      <xdr:rowOff>152400</xdr:rowOff>
    </xdr:from>
    <xdr:to>
      <xdr:col>20</xdr:col>
      <xdr:colOff>219075</xdr:colOff>
      <xdr:row>48</xdr:row>
      <xdr:rowOff>152400</xdr:rowOff>
    </xdr:to>
    <xdr:graphicFrame>
      <xdr:nvGraphicFramePr>
        <xdr:cNvPr id="10" name="Chart 10"/>
        <xdr:cNvGraphicFramePr/>
      </xdr:nvGraphicFramePr>
      <xdr:xfrm>
        <a:off x="8591550" y="5029200"/>
        <a:ext cx="4219575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</xdr:row>
      <xdr:rowOff>238125</xdr:rowOff>
    </xdr:from>
    <xdr:to>
      <xdr:col>7</xdr:col>
      <xdr:colOff>933450</xdr:colOff>
      <xdr:row>22</xdr:row>
      <xdr:rowOff>85725</xdr:rowOff>
    </xdr:to>
    <xdr:graphicFrame>
      <xdr:nvGraphicFramePr>
        <xdr:cNvPr id="11" name="Chart 11"/>
        <xdr:cNvGraphicFramePr/>
      </xdr:nvGraphicFramePr>
      <xdr:xfrm>
        <a:off x="609600" y="733425"/>
        <a:ext cx="4600575" cy="3257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29</xdr:row>
      <xdr:rowOff>9525</xdr:rowOff>
    </xdr:from>
    <xdr:to>
      <xdr:col>6</xdr:col>
      <xdr:colOff>457200</xdr:colOff>
      <xdr:row>48</xdr:row>
      <xdr:rowOff>133350</xdr:rowOff>
    </xdr:to>
    <xdr:graphicFrame>
      <xdr:nvGraphicFramePr>
        <xdr:cNvPr id="12" name="Chart 12"/>
        <xdr:cNvGraphicFramePr/>
      </xdr:nvGraphicFramePr>
      <xdr:xfrm>
        <a:off x="9525" y="5038725"/>
        <a:ext cx="4105275" cy="3200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238125</xdr:colOff>
      <xdr:row>3</xdr:row>
      <xdr:rowOff>9525</xdr:rowOff>
    </xdr:from>
    <xdr:to>
      <xdr:col>17</xdr:col>
      <xdr:colOff>133350</xdr:colOff>
      <xdr:row>22</xdr:row>
      <xdr:rowOff>66675</xdr:rowOff>
    </xdr:to>
    <xdr:graphicFrame>
      <xdr:nvGraphicFramePr>
        <xdr:cNvPr id="13" name="Chart 13"/>
        <xdr:cNvGraphicFramePr/>
      </xdr:nvGraphicFramePr>
      <xdr:xfrm>
        <a:off x="6124575" y="752475"/>
        <a:ext cx="4772025" cy="3219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581025</xdr:colOff>
      <xdr:row>28</xdr:row>
      <xdr:rowOff>152400</xdr:rowOff>
    </xdr:from>
    <xdr:to>
      <xdr:col>12</xdr:col>
      <xdr:colOff>600075</xdr:colOff>
      <xdr:row>48</xdr:row>
      <xdr:rowOff>142875</xdr:rowOff>
    </xdr:to>
    <xdr:graphicFrame>
      <xdr:nvGraphicFramePr>
        <xdr:cNvPr id="14" name="Chart 14"/>
        <xdr:cNvGraphicFramePr/>
      </xdr:nvGraphicFramePr>
      <xdr:xfrm>
        <a:off x="4238625" y="5029200"/>
        <a:ext cx="4076700" cy="3219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266700</xdr:colOff>
      <xdr:row>28</xdr:row>
      <xdr:rowOff>152400</xdr:rowOff>
    </xdr:from>
    <xdr:to>
      <xdr:col>20</xdr:col>
      <xdr:colOff>219075</xdr:colOff>
      <xdr:row>48</xdr:row>
      <xdr:rowOff>152400</xdr:rowOff>
    </xdr:to>
    <xdr:graphicFrame>
      <xdr:nvGraphicFramePr>
        <xdr:cNvPr id="15" name="Chart 15"/>
        <xdr:cNvGraphicFramePr/>
      </xdr:nvGraphicFramePr>
      <xdr:xfrm>
        <a:off x="8591550" y="5029200"/>
        <a:ext cx="421957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104775</xdr:rowOff>
    </xdr:from>
    <xdr:to>
      <xdr:col>7</xdr:col>
      <xdr:colOff>104775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276225" y="647700"/>
        <a:ext cx="40957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590550</xdr:colOff>
      <xdr:row>3</xdr:row>
      <xdr:rowOff>85725</xdr:rowOff>
    </xdr:from>
    <xdr:to>
      <xdr:col>13</xdr:col>
      <xdr:colOff>600075</xdr:colOff>
      <xdr:row>18</xdr:row>
      <xdr:rowOff>133350</xdr:rowOff>
    </xdr:to>
    <xdr:graphicFrame>
      <xdr:nvGraphicFramePr>
        <xdr:cNvPr id="2" name="Chart 12"/>
        <xdr:cNvGraphicFramePr/>
      </xdr:nvGraphicFramePr>
      <xdr:xfrm>
        <a:off x="4857750" y="628650"/>
        <a:ext cx="36671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23</xdr:row>
      <xdr:rowOff>9525</xdr:rowOff>
    </xdr:from>
    <xdr:to>
      <xdr:col>10</xdr:col>
      <xdr:colOff>323850</xdr:colOff>
      <xdr:row>38</xdr:row>
      <xdr:rowOff>0</xdr:rowOff>
    </xdr:to>
    <xdr:graphicFrame>
      <xdr:nvGraphicFramePr>
        <xdr:cNvPr id="3" name="Chart 13"/>
        <xdr:cNvGraphicFramePr/>
      </xdr:nvGraphicFramePr>
      <xdr:xfrm>
        <a:off x="2028825" y="3790950"/>
        <a:ext cx="43910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0</xdr:rowOff>
    </xdr:from>
    <xdr:to>
      <xdr:col>7</xdr:col>
      <xdr:colOff>933450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24000" y="0"/>
        <a:ext cx="3686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590550</xdr:colOff>
      <xdr:row>5</xdr:row>
      <xdr:rowOff>19050</xdr:rowOff>
    </xdr:from>
    <xdr:to>
      <xdr:col>9</xdr:col>
      <xdr:colOff>66675</xdr:colOff>
      <xdr:row>23</xdr:row>
      <xdr:rowOff>123825</xdr:rowOff>
    </xdr:to>
    <xdr:graphicFrame>
      <xdr:nvGraphicFramePr>
        <xdr:cNvPr id="2" name="Chart 2"/>
        <xdr:cNvGraphicFramePr/>
      </xdr:nvGraphicFramePr>
      <xdr:xfrm>
        <a:off x="1200150" y="1000125"/>
        <a:ext cx="47529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238125</xdr:colOff>
      <xdr:row>0</xdr:row>
      <xdr:rowOff>0</xdr:rowOff>
    </xdr:from>
    <xdr:to>
      <xdr:col>15</xdr:col>
      <xdr:colOff>323850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124575" y="0"/>
        <a:ext cx="3743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28575</xdr:colOff>
      <xdr:row>5</xdr:row>
      <xdr:rowOff>19050</xdr:rowOff>
    </xdr:from>
    <xdr:to>
      <xdr:col>19</xdr:col>
      <xdr:colOff>342900</xdr:colOff>
      <xdr:row>23</xdr:row>
      <xdr:rowOff>152400</xdr:rowOff>
    </xdr:to>
    <xdr:graphicFrame>
      <xdr:nvGraphicFramePr>
        <xdr:cNvPr id="4" name="Chart 4"/>
        <xdr:cNvGraphicFramePr/>
      </xdr:nvGraphicFramePr>
      <xdr:xfrm>
        <a:off x="7134225" y="1000125"/>
        <a:ext cx="519112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400050</xdr:colOff>
      <xdr:row>30</xdr:row>
      <xdr:rowOff>19050</xdr:rowOff>
    </xdr:from>
    <xdr:to>
      <xdr:col>15</xdr:col>
      <xdr:colOff>180975</xdr:colOff>
      <xdr:row>49</xdr:row>
      <xdr:rowOff>152400</xdr:rowOff>
    </xdr:to>
    <xdr:graphicFrame>
      <xdr:nvGraphicFramePr>
        <xdr:cNvPr id="5" name="Chart 5"/>
        <xdr:cNvGraphicFramePr/>
      </xdr:nvGraphicFramePr>
      <xdr:xfrm>
        <a:off x="4057650" y="5000625"/>
        <a:ext cx="5667375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704850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9525" y="752475"/>
        <a:ext cx="4962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19050</xdr:rowOff>
    </xdr:from>
    <xdr:to>
      <xdr:col>7</xdr:col>
      <xdr:colOff>695325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9525" y="4810125"/>
        <a:ext cx="49530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581025</xdr:colOff>
      <xdr:row>3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5848350" y="752475"/>
        <a:ext cx="49053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</xdr:colOff>
      <xdr:row>28</xdr:row>
      <xdr:rowOff>19050</xdr:rowOff>
    </xdr:from>
    <xdr:to>
      <xdr:col>17</xdr:col>
      <xdr:colOff>47625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5905500" y="4810125"/>
        <a:ext cx="4895850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</xdr:row>
      <xdr:rowOff>9525</xdr:rowOff>
    </xdr:from>
    <xdr:to>
      <xdr:col>7</xdr:col>
      <xdr:colOff>704850</xdr:colOff>
      <xdr:row>22</xdr:row>
      <xdr:rowOff>152400</xdr:rowOff>
    </xdr:to>
    <xdr:graphicFrame>
      <xdr:nvGraphicFramePr>
        <xdr:cNvPr id="5" name="Chart 5"/>
        <xdr:cNvGraphicFramePr/>
      </xdr:nvGraphicFramePr>
      <xdr:xfrm>
        <a:off x="9525" y="752475"/>
        <a:ext cx="49625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28</xdr:row>
      <xdr:rowOff>19050</xdr:rowOff>
    </xdr:from>
    <xdr:to>
      <xdr:col>7</xdr:col>
      <xdr:colOff>695325</xdr:colOff>
      <xdr:row>48</xdr:row>
      <xdr:rowOff>0</xdr:rowOff>
    </xdr:to>
    <xdr:graphicFrame>
      <xdr:nvGraphicFramePr>
        <xdr:cNvPr id="6" name="Chart 6"/>
        <xdr:cNvGraphicFramePr/>
      </xdr:nvGraphicFramePr>
      <xdr:xfrm>
        <a:off x="9525" y="4810125"/>
        <a:ext cx="495300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581025</xdr:colOff>
      <xdr:row>3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7" name="Chart 7"/>
        <xdr:cNvGraphicFramePr/>
      </xdr:nvGraphicFramePr>
      <xdr:xfrm>
        <a:off x="5848350" y="752475"/>
        <a:ext cx="4905375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28575</xdr:colOff>
      <xdr:row>28</xdr:row>
      <xdr:rowOff>19050</xdr:rowOff>
    </xdr:from>
    <xdr:to>
      <xdr:col>17</xdr:col>
      <xdr:colOff>47625</xdr:colOff>
      <xdr:row>48</xdr:row>
      <xdr:rowOff>0</xdr:rowOff>
    </xdr:to>
    <xdr:graphicFrame>
      <xdr:nvGraphicFramePr>
        <xdr:cNvPr id="8" name="Chart 8"/>
        <xdr:cNvGraphicFramePr/>
      </xdr:nvGraphicFramePr>
      <xdr:xfrm>
        <a:off x="5905500" y="4810125"/>
        <a:ext cx="4895850" cy="3219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0.40625</cdr:x>
      <cdr:y>0.463</cdr:y>
    </cdr:from>
    <cdr:to>
      <cdr:x>0.4535</cdr:x>
      <cdr:y>0.5025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1371600"/>
          <a:ext cx="2190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7</xdr:row>
      <xdr:rowOff>19050</xdr:rowOff>
    </xdr:from>
    <xdr:to>
      <xdr:col>8</xdr:col>
      <xdr:colOff>314325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009650" y="1990725"/>
        <a:ext cx="45815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31</xdr:row>
      <xdr:rowOff>38100</xdr:rowOff>
    </xdr:from>
    <xdr:to>
      <xdr:col>8</xdr:col>
      <xdr:colOff>361950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143000" y="5895975"/>
        <a:ext cx="44958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6</xdr:row>
      <xdr:rowOff>152400</xdr:rowOff>
    </xdr:from>
    <xdr:to>
      <xdr:col>18</xdr:col>
      <xdr:colOff>190500</xdr:colOff>
      <xdr:row>25</xdr:row>
      <xdr:rowOff>85725</xdr:rowOff>
    </xdr:to>
    <xdr:graphicFrame>
      <xdr:nvGraphicFramePr>
        <xdr:cNvPr id="3" name="Chart 3"/>
        <xdr:cNvGraphicFramePr/>
      </xdr:nvGraphicFramePr>
      <xdr:xfrm>
        <a:off x="6267450" y="1962150"/>
        <a:ext cx="52959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533400</xdr:colOff>
      <xdr:row>30</xdr:row>
      <xdr:rowOff>76200</xdr:rowOff>
    </xdr:from>
    <xdr:to>
      <xdr:col>18</xdr:col>
      <xdr:colOff>95250</xdr:colOff>
      <xdr:row>49</xdr:row>
      <xdr:rowOff>114300</xdr:rowOff>
    </xdr:to>
    <xdr:graphicFrame>
      <xdr:nvGraphicFramePr>
        <xdr:cNvPr id="4" name="Chart 4"/>
        <xdr:cNvGraphicFramePr/>
      </xdr:nvGraphicFramePr>
      <xdr:xfrm>
        <a:off x="6419850" y="5772150"/>
        <a:ext cx="50482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476250</xdr:colOff>
      <xdr:row>30</xdr:row>
      <xdr:rowOff>76200</xdr:rowOff>
    </xdr:from>
    <xdr:to>
      <xdr:col>27</xdr:col>
      <xdr:colOff>342900</xdr:colOff>
      <xdr:row>49</xdr:row>
      <xdr:rowOff>76200</xdr:rowOff>
    </xdr:to>
    <xdr:graphicFrame>
      <xdr:nvGraphicFramePr>
        <xdr:cNvPr id="5" name="Chart 5"/>
        <xdr:cNvGraphicFramePr/>
      </xdr:nvGraphicFramePr>
      <xdr:xfrm>
        <a:off x="12458700" y="5772150"/>
        <a:ext cx="474345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361950</xdr:colOff>
      <xdr:row>6</xdr:row>
      <xdr:rowOff>133350</xdr:rowOff>
    </xdr:from>
    <xdr:to>
      <xdr:col>27</xdr:col>
      <xdr:colOff>285750</xdr:colOff>
      <xdr:row>25</xdr:row>
      <xdr:rowOff>0</xdr:rowOff>
    </xdr:to>
    <xdr:graphicFrame>
      <xdr:nvGraphicFramePr>
        <xdr:cNvPr id="6" name="Chart 6"/>
        <xdr:cNvGraphicFramePr/>
      </xdr:nvGraphicFramePr>
      <xdr:xfrm>
        <a:off x="12344400" y="1943100"/>
        <a:ext cx="480060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152400</xdr:rowOff>
    </xdr:from>
    <xdr:to>
      <xdr:col>8</xdr:col>
      <xdr:colOff>9525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47625" y="828675"/>
        <a:ext cx="5562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</xdr:row>
      <xdr:rowOff>0</xdr:rowOff>
    </xdr:from>
    <xdr:to>
      <xdr:col>17</xdr:col>
      <xdr:colOff>9525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6286500" y="838200"/>
        <a:ext cx="4943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27</xdr:row>
      <xdr:rowOff>133350</xdr:rowOff>
    </xdr:from>
    <xdr:to>
      <xdr:col>8</xdr:col>
      <xdr:colOff>0</xdr:colOff>
      <xdr:row>46</xdr:row>
      <xdr:rowOff>152400</xdr:rowOff>
    </xdr:to>
    <xdr:graphicFrame>
      <xdr:nvGraphicFramePr>
        <xdr:cNvPr id="3" name="Chart 3"/>
        <xdr:cNvGraphicFramePr/>
      </xdr:nvGraphicFramePr>
      <xdr:xfrm>
        <a:off x="19050" y="4533900"/>
        <a:ext cx="55816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27</xdr:row>
      <xdr:rowOff>133350</xdr:rowOff>
    </xdr:from>
    <xdr:to>
      <xdr:col>17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6276975" y="4533900"/>
        <a:ext cx="49434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4</xdr:row>
      <xdr:rowOff>152400</xdr:rowOff>
    </xdr:from>
    <xdr:to>
      <xdr:col>8</xdr:col>
      <xdr:colOff>9525</xdr:colOff>
      <xdr:row>24</xdr:row>
      <xdr:rowOff>152400</xdr:rowOff>
    </xdr:to>
    <xdr:graphicFrame>
      <xdr:nvGraphicFramePr>
        <xdr:cNvPr id="5" name="Chart 5"/>
        <xdr:cNvGraphicFramePr/>
      </xdr:nvGraphicFramePr>
      <xdr:xfrm>
        <a:off x="47625" y="828675"/>
        <a:ext cx="55626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5</xdr:row>
      <xdr:rowOff>0</xdr:rowOff>
    </xdr:from>
    <xdr:to>
      <xdr:col>17</xdr:col>
      <xdr:colOff>9525</xdr:colOff>
      <xdr:row>25</xdr:row>
      <xdr:rowOff>9525</xdr:rowOff>
    </xdr:to>
    <xdr:graphicFrame>
      <xdr:nvGraphicFramePr>
        <xdr:cNvPr id="6" name="Chart 6"/>
        <xdr:cNvGraphicFramePr/>
      </xdr:nvGraphicFramePr>
      <xdr:xfrm>
        <a:off x="6286500" y="838200"/>
        <a:ext cx="4943475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133350</xdr:rowOff>
    </xdr:from>
    <xdr:to>
      <xdr:col>8</xdr:col>
      <xdr:colOff>0</xdr:colOff>
      <xdr:row>46</xdr:row>
      <xdr:rowOff>152400</xdr:rowOff>
    </xdr:to>
    <xdr:graphicFrame>
      <xdr:nvGraphicFramePr>
        <xdr:cNvPr id="7" name="Chart 7"/>
        <xdr:cNvGraphicFramePr/>
      </xdr:nvGraphicFramePr>
      <xdr:xfrm>
        <a:off x="19050" y="4533900"/>
        <a:ext cx="5581650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27</xdr:row>
      <xdr:rowOff>133350</xdr:rowOff>
    </xdr:from>
    <xdr:to>
      <xdr:col>17</xdr:col>
      <xdr:colOff>0</xdr:colOff>
      <xdr:row>46</xdr:row>
      <xdr:rowOff>152400</xdr:rowOff>
    </xdr:to>
    <xdr:graphicFrame>
      <xdr:nvGraphicFramePr>
        <xdr:cNvPr id="8" name="Chart 8"/>
        <xdr:cNvGraphicFramePr/>
      </xdr:nvGraphicFramePr>
      <xdr:xfrm>
        <a:off x="6276975" y="4533900"/>
        <a:ext cx="4943475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TRPT\NewMonthlyReport\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PTRPT\NewMonthlyReport\TAA_May_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MPTRPT\NewMonthlyReport\Bill_2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MPTRPT\NewMonthlyReport\Jani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MPTRPT\NewMonthlyReport\TAA_Apr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MPTRPT\NewMonthlyReport\Green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PTRPT\NewMonthlyReport\Ter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MPTRPT\NewMonthlyReport\Portfilio%20Data%20Pag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om%20C's%20Queries%20and%20Databases\sf_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C5" t="str">
            <v>FY2006</v>
          </cell>
          <cell r="D5" t="str">
            <v>FY2006</v>
          </cell>
          <cell r="E5" t="str">
            <v>FY2006</v>
          </cell>
          <cell r="F5" t="str">
            <v>FY2006</v>
          </cell>
          <cell r="G5" t="str">
            <v>FY2006</v>
          </cell>
          <cell r="H5" t="str">
            <v> FY2007</v>
          </cell>
          <cell r="I5" t="str">
            <v>FY2007</v>
          </cell>
          <cell r="J5" t="str">
            <v>FY2007</v>
          </cell>
          <cell r="K5" t="str">
            <v>FY2007</v>
          </cell>
          <cell r="L5" t="str">
            <v>FY2007</v>
          </cell>
        </row>
        <row r="6">
          <cell r="B6" t="str">
            <v>OCT</v>
          </cell>
          <cell r="C6">
            <v>285.77548210000003</v>
          </cell>
          <cell r="D6">
            <v>35.483839610000004</v>
          </cell>
          <cell r="E6">
            <v>740.982862</v>
          </cell>
          <cell r="F6">
            <v>4308.22122404</v>
          </cell>
          <cell r="G6">
            <v>1062.24218371</v>
          </cell>
          <cell r="H6">
            <v>249.01831559000001</v>
          </cell>
          <cell r="I6">
            <v>37.75563875</v>
          </cell>
          <cell r="J6">
            <v>1347.4165131900002</v>
          </cell>
          <cell r="K6">
            <v>4525.10968504</v>
          </cell>
          <cell r="L6">
            <v>1663.4111448400001</v>
          </cell>
        </row>
        <row r="7">
          <cell r="B7" t="str">
            <v>Nov</v>
          </cell>
          <cell r="C7">
            <v>270.32989611</v>
          </cell>
          <cell r="D7">
            <v>37.718976319999996</v>
          </cell>
          <cell r="E7">
            <v>767.008513</v>
          </cell>
          <cell r="F7">
            <v>3988.45165439</v>
          </cell>
          <cell r="G7">
            <v>1075.05738543</v>
          </cell>
          <cell r="H7">
            <v>213.53127723000003</v>
          </cell>
          <cell r="I7">
            <v>38.03419482</v>
          </cell>
          <cell r="J7">
            <v>1147.93375473</v>
          </cell>
          <cell r="K7">
            <v>4142.30041107</v>
          </cell>
          <cell r="L7">
            <v>1411.76393321</v>
          </cell>
        </row>
        <row r="8">
          <cell r="B8" t="str">
            <v>Dec</v>
          </cell>
          <cell r="C8">
            <v>243.04176719000003</v>
          </cell>
          <cell r="D8">
            <v>31.17217321</v>
          </cell>
          <cell r="E8">
            <v>758.13171376</v>
          </cell>
          <cell r="F8">
            <v>3736.3943753099998</v>
          </cell>
          <cell r="G8">
            <v>1032.34565416</v>
          </cell>
          <cell r="H8">
            <v>192.09574019000001</v>
          </cell>
          <cell r="I8">
            <v>25.440443360000003</v>
          </cell>
          <cell r="J8">
            <v>1205.4928613099999</v>
          </cell>
          <cell r="K8">
            <v>3541.73646362</v>
          </cell>
          <cell r="L8">
            <v>1439.7172108999998</v>
          </cell>
        </row>
        <row r="9">
          <cell r="B9" t="str">
            <v>Jan</v>
          </cell>
          <cell r="C9">
            <v>254.03241387</v>
          </cell>
          <cell r="D9">
            <v>33.50168939</v>
          </cell>
          <cell r="E9">
            <v>835.88722853</v>
          </cell>
          <cell r="F9">
            <v>3957.10085622</v>
          </cell>
          <cell r="G9">
            <v>1123.42133179</v>
          </cell>
          <cell r="H9">
            <v>251.08033794</v>
          </cell>
          <cell r="I9">
            <v>36.33581908</v>
          </cell>
          <cell r="J9">
            <v>1339.99873021</v>
          </cell>
          <cell r="K9">
            <v>4464.25613042</v>
          </cell>
          <cell r="L9">
            <v>1640.05724071</v>
          </cell>
        </row>
        <row r="10">
          <cell r="B10" t="str">
            <v>Feb</v>
          </cell>
          <cell r="C10">
            <v>200.06199206999997</v>
          </cell>
          <cell r="D10">
            <v>23.519784639999997</v>
          </cell>
          <cell r="E10">
            <v>883.42377659</v>
          </cell>
          <cell r="F10">
            <v>3062.60192298</v>
          </cell>
          <cell r="G10">
            <v>1107.0055533</v>
          </cell>
          <cell r="H10">
            <v>171.60139027999998</v>
          </cell>
          <cell r="I10">
            <v>34.60394862</v>
          </cell>
          <cell r="J10">
            <v>1431.110539</v>
          </cell>
          <cell r="K10">
            <v>3508.1540028599998</v>
          </cell>
          <cell r="L10">
            <v>1654.34535771</v>
          </cell>
        </row>
        <row r="11">
          <cell r="B11" t="str">
            <v>Mar</v>
          </cell>
          <cell r="C11">
            <v>244.25563761</v>
          </cell>
          <cell r="D11">
            <v>29.74886413</v>
          </cell>
          <cell r="E11">
            <v>1107.96591301</v>
          </cell>
          <cell r="F11">
            <v>4442.2852385</v>
          </cell>
          <cell r="G11">
            <v>1381.97041475</v>
          </cell>
          <cell r="H11">
            <v>180.87227258999997</v>
          </cell>
          <cell r="I11">
            <v>28.41897855</v>
          </cell>
          <cell r="J11">
            <v>1643.55922517</v>
          </cell>
          <cell r="K11">
            <v>3965.7444635899997</v>
          </cell>
          <cell r="L11">
            <v>1869.01648757</v>
          </cell>
        </row>
        <row r="12">
          <cell r="B12" t="str">
            <v>Apr</v>
          </cell>
          <cell r="C12">
            <v>235.41021181999997</v>
          </cell>
          <cell r="D12">
            <v>32.536717859999996</v>
          </cell>
          <cell r="E12">
            <v>1074.3954549</v>
          </cell>
          <cell r="F12">
            <v>4211.07625618</v>
          </cell>
          <cell r="G12">
            <v>1342.34238458</v>
          </cell>
          <cell r="H12">
            <v>209.25361058000001</v>
          </cell>
          <cell r="I12">
            <v>37.159616490000005</v>
          </cell>
          <cell r="J12">
            <v>1264.14165791</v>
          </cell>
          <cell r="K12">
            <v>4361.41911218</v>
          </cell>
          <cell r="L12">
            <v>1531.88833715</v>
          </cell>
        </row>
        <row r="13">
          <cell r="B13" t="str">
            <v>May</v>
          </cell>
          <cell r="C13">
            <v>280.41427448</v>
          </cell>
          <cell r="D13">
            <v>36.89986737</v>
          </cell>
          <cell r="E13">
            <v>1364.43700999</v>
          </cell>
          <cell r="F13">
            <v>5118.89779517</v>
          </cell>
          <cell r="G13">
            <v>1681.75115184</v>
          </cell>
          <cell r="H13">
            <v>244.12405438</v>
          </cell>
          <cell r="I13">
            <v>34.940377649999995</v>
          </cell>
          <cell r="J13">
            <v>1675.29528936</v>
          </cell>
          <cell r="K13">
            <v>5054.32569854</v>
          </cell>
          <cell r="L13">
            <v>1977.68207304</v>
          </cell>
        </row>
        <row r="14">
          <cell r="B14" t="str">
            <v>Jun</v>
          </cell>
          <cell r="C14">
            <v>281.45435655</v>
          </cell>
          <cell r="D14">
            <v>39.6367316</v>
          </cell>
          <cell r="E14">
            <v>1280.37448324</v>
          </cell>
          <cell r="F14">
            <v>4848.21606868</v>
          </cell>
          <cell r="G14">
            <v>1601.4655713900002</v>
          </cell>
        </row>
        <row r="15">
          <cell r="B15" t="str">
            <v>Jul</v>
          </cell>
          <cell r="C15">
            <v>232.13108401000002</v>
          </cell>
          <cell r="D15">
            <v>31.815434839999998</v>
          </cell>
          <cell r="E15">
            <v>1058.4007351799999</v>
          </cell>
          <cell r="F15">
            <v>4289.82025993</v>
          </cell>
          <cell r="G15">
            <v>1322.34725403</v>
          </cell>
        </row>
        <row r="16">
          <cell r="B16" t="str">
            <v>Aug</v>
          </cell>
          <cell r="C16">
            <v>275.64697280999997</v>
          </cell>
          <cell r="D16">
            <v>38.26331264</v>
          </cell>
          <cell r="E16">
            <v>1142.59293611</v>
          </cell>
          <cell r="F16">
            <v>5112.931108090001</v>
          </cell>
          <cell r="G16">
            <v>1456.50322156</v>
          </cell>
        </row>
        <row r="17">
          <cell r="B17" t="str">
            <v>Sep</v>
          </cell>
          <cell r="C17">
            <v>228.00498791</v>
          </cell>
          <cell r="D17">
            <v>33.6203136</v>
          </cell>
          <cell r="E17">
            <v>1066.35853663</v>
          </cell>
          <cell r="F17">
            <v>4302.58667601</v>
          </cell>
          <cell r="G17">
            <v>1327.98383814</v>
          </cell>
        </row>
        <row r="26">
          <cell r="I26" t="str">
            <v>FY2007</v>
          </cell>
          <cell r="L26" t="str">
            <v>FY2006</v>
          </cell>
        </row>
        <row r="27">
          <cell r="F27" t="str">
            <v>OCT</v>
          </cell>
          <cell r="I27">
            <v>8.26878508</v>
          </cell>
          <cell r="L27">
            <v>9.053192469999999</v>
          </cell>
        </row>
        <row r="28">
          <cell r="F28" t="str">
            <v>Nov</v>
          </cell>
          <cell r="I28">
            <v>6.95023378</v>
          </cell>
          <cell r="L28">
            <v>7.86434272</v>
          </cell>
        </row>
        <row r="29">
          <cell r="F29" t="str">
            <v>Dec</v>
          </cell>
          <cell r="I29">
            <v>7.10822975</v>
          </cell>
          <cell r="L29">
            <v>6.38115328</v>
          </cell>
        </row>
        <row r="30">
          <cell r="F30" t="str">
            <v>Jan</v>
          </cell>
          <cell r="I30">
            <v>5.6948006499999995</v>
          </cell>
          <cell r="L30">
            <v>8.53742034</v>
          </cell>
        </row>
        <row r="31">
          <cell r="F31" t="str">
            <v>Feb</v>
          </cell>
          <cell r="I31">
            <v>5.21537909</v>
          </cell>
          <cell r="L31">
            <v>6.83561196</v>
          </cell>
        </row>
        <row r="32">
          <cell r="F32" t="str">
            <v>Mar</v>
          </cell>
          <cell r="I32">
            <v>6.72465208</v>
          </cell>
          <cell r="L32">
            <v>7.733755480000001</v>
          </cell>
        </row>
        <row r="33">
          <cell r="F33" t="str">
            <v>Apr</v>
          </cell>
          <cell r="I33">
            <v>10.78857679</v>
          </cell>
          <cell r="L33">
            <v>8.660182970000001</v>
          </cell>
        </row>
        <row r="34">
          <cell r="F34" t="str">
            <v>May</v>
          </cell>
          <cell r="I34">
            <v>11.989452340000001</v>
          </cell>
          <cell r="L34">
            <v>10.82812686</v>
          </cell>
        </row>
        <row r="35">
          <cell r="F35" t="str">
            <v>Jun</v>
          </cell>
          <cell r="L35">
            <v>10.50631703</v>
          </cell>
        </row>
        <row r="36">
          <cell r="F36" t="str">
            <v>Jul</v>
          </cell>
          <cell r="L36">
            <v>10.52260934</v>
          </cell>
        </row>
        <row r="37">
          <cell r="F37" t="str">
            <v>Aug</v>
          </cell>
          <cell r="L37">
            <v>6.78756849</v>
          </cell>
        </row>
        <row r="38">
          <cell r="F38" t="str">
            <v>Sep</v>
          </cell>
          <cell r="L38">
            <v>6.481189969999999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FMarketShare_Chart"/>
      <sheetName val="SF_Detail(Cont'd)"/>
      <sheetName val="SFMarketShare"/>
      <sheetName val="SF_Mrkt_data"/>
    </sheetNames>
    <sheetDataSet>
      <sheetData sheetId="3">
        <row r="6">
          <cell r="D6" t="str">
            <v>FY 06</v>
          </cell>
          <cell r="E6" t="str">
            <v>FY 07</v>
          </cell>
          <cell r="F6" t="str">
            <v>FY 06</v>
          </cell>
          <cell r="G6" t="str">
            <v>FY 07</v>
          </cell>
          <cell r="H6" t="str">
            <v>FY 06</v>
          </cell>
          <cell r="I6" t="str">
            <v>FY 07</v>
          </cell>
          <cell r="J6" t="str">
            <v>FY 06</v>
          </cell>
          <cell r="K6" t="str">
            <v>FY 07</v>
          </cell>
        </row>
        <row r="7">
          <cell r="C7" t="str">
            <v>Oct</v>
          </cell>
          <cell r="D7">
            <v>107089</v>
          </cell>
          <cell r="E7">
            <v>123626</v>
          </cell>
          <cell r="F7">
            <v>37846</v>
          </cell>
          <cell r="G7">
            <v>36037</v>
          </cell>
          <cell r="H7">
            <v>13922</v>
          </cell>
          <cell r="I7">
            <v>11865</v>
          </cell>
          <cell r="J7">
            <v>4</v>
          </cell>
          <cell r="K7">
            <v>4.3</v>
          </cell>
        </row>
        <row r="8">
          <cell r="C8" t="str">
            <v>Nov</v>
          </cell>
          <cell r="D8">
            <v>111459</v>
          </cell>
          <cell r="E8">
            <v>103934</v>
          </cell>
          <cell r="F8">
            <v>35215</v>
          </cell>
          <cell r="G8">
            <v>32764</v>
          </cell>
          <cell r="H8">
            <v>11558</v>
          </cell>
          <cell r="I8">
            <v>10585</v>
          </cell>
          <cell r="J8">
            <v>3.7</v>
          </cell>
          <cell r="K8">
            <v>3.8</v>
          </cell>
        </row>
        <row r="9">
          <cell r="C9" t="str">
            <v>Dec</v>
          </cell>
          <cell r="D9">
            <v>161172</v>
          </cell>
          <cell r="E9">
            <v>154537</v>
          </cell>
          <cell r="F9">
            <v>32853</v>
          </cell>
          <cell r="G9">
            <v>27605</v>
          </cell>
          <cell r="H9">
            <v>11289</v>
          </cell>
          <cell r="I9">
            <v>9429</v>
          </cell>
          <cell r="J9">
            <v>3.6</v>
          </cell>
          <cell r="K9">
            <v>3</v>
          </cell>
        </row>
        <row r="10">
          <cell r="C10" t="str">
            <v>Jan</v>
          </cell>
          <cell r="D10">
            <v>90330</v>
          </cell>
          <cell r="E10">
            <v>108980</v>
          </cell>
          <cell r="F10">
            <v>34282</v>
          </cell>
          <cell r="G10">
            <v>34622</v>
          </cell>
          <cell r="H10">
            <v>7480</v>
          </cell>
          <cell r="I10">
            <v>11429</v>
          </cell>
          <cell r="J10">
            <v>3.8</v>
          </cell>
          <cell r="K10">
            <v>3.6</v>
          </cell>
        </row>
        <row r="11">
          <cell r="C11" t="str">
            <v>Feb</v>
          </cell>
          <cell r="D11">
            <v>104146</v>
          </cell>
          <cell r="E11">
            <v>118214</v>
          </cell>
          <cell r="F11">
            <v>25837</v>
          </cell>
          <cell r="G11">
            <v>26978</v>
          </cell>
          <cell r="H11">
            <v>8656</v>
          </cell>
          <cell r="I11">
            <v>8880</v>
          </cell>
          <cell r="J11">
            <v>3.9</v>
          </cell>
          <cell r="K11">
            <v>2.7</v>
          </cell>
        </row>
        <row r="12">
          <cell r="C12" t="str">
            <v>Mar</v>
          </cell>
          <cell r="D12">
            <v>135348</v>
          </cell>
          <cell r="E12">
            <v>183919</v>
          </cell>
          <cell r="F12">
            <v>36512</v>
          </cell>
          <cell r="G12">
            <v>30185</v>
          </cell>
          <cell r="H12">
            <v>8809</v>
          </cell>
          <cell r="I12">
            <v>10550</v>
          </cell>
          <cell r="J12">
            <v>3.8</v>
          </cell>
          <cell r="K12">
            <v>3.1</v>
          </cell>
        </row>
        <row r="13">
          <cell r="C13" t="str">
            <v>Apr</v>
          </cell>
          <cell r="D13">
            <v>95631</v>
          </cell>
          <cell r="E13">
            <v>161100</v>
          </cell>
          <cell r="F13">
            <v>34420</v>
          </cell>
          <cell r="G13">
            <v>32997</v>
          </cell>
          <cell r="H13">
            <v>11153</v>
          </cell>
          <cell r="I13">
            <v>9964</v>
          </cell>
          <cell r="J13">
            <v>3.7</v>
          </cell>
          <cell r="K13">
            <v>3.7</v>
          </cell>
        </row>
        <row r="14">
          <cell r="C14" t="str">
            <v>May</v>
          </cell>
          <cell r="D14">
            <v>121013</v>
          </cell>
          <cell r="F14">
            <v>40992</v>
          </cell>
          <cell r="H14">
            <v>10695</v>
          </cell>
          <cell r="J14">
            <v>4.6</v>
          </cell>
        </row>
        <row r="15">
          <cell r="C15" t="str">
            <v>Jun</v>
          </cell>
          <cell r="D15">
            <v>143501</v>
          </cell>
          <cell r="F15">
            <v>38867</v>
          </cell>
          <cell r="H15">
            <v>13391</v>
          </cell>
          <cell r="J15">
            <v>4.4</v>
          </cell>
        </row>
        <row r="16">
          <cell r="C16" t="str">
            <v>Jul</v>
          </cell>
          <cell r="D16">
            <v>112019</v>
          </cell>
          <cell r="F16">
            <v>34234</v>
          </cell>
          <cell r="H16">
            <v>12089</v>
          </cell>
          <cell r="J16">
            <v>4.1</v>
          </cell>
        </row>
        <row r="17">
          <cell r="C17" t="str">
            <v>Aug</v>
          </cell>
          <cell r="D17">
            <v>129415</v>
          </cell>
          <cell r="F17">
            <v>34168</v>
          </cell>
          <cell r="H17">
            <v>14532</v>
          </cell>
          <cell r="J17">
            <v>4.2</v>
          </cell>
        </row>
        <row r="18">
          <cell r="C18" t="str">
            <v>Sep</v>
          </cell>
          <cell r="D18">
            <v>130830</v>
          </cell>
          <cell r="F18">
            <v>34168</v>
          </cell>
          <cell r="H18">
            <v>12458</v>
          </cell>
          <cell r="J18">
            <v>4.2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_I_Charts"/>
      <sheetName val="TI_Cht_Data"/>
      <sheetName val="Title_I_Data"/>
    </sheetNames>
    <sheetDataSet>
      <sheetData sheetId="1">
        <row r="7">
          <cell r="B7" t="str">
            <v>FY 06</v>
          </cell>
          <cell r="C7" t="str">
            <v>FY 07</v>
          </cell>
          <cell r="D7" t="str">
            <v>FY 06</v>
          </cell>
          <cell r="E7" t="str">
            <v>FY 07</v>
          </cell>
          <cell r="F7" t="str">
            <v>FY 06</v>
          </cell>
          <cell r="G7" t="str">
            <v>FY 07</v>
          </cell>
          <cell r="H7" t="str">
            <v>FY 06</v>
          </cell>
          <cell r="I7" t="str">
            <v>FY 07</v>
          </cell>
        </row>
        <row r="8">
          <cell r="A8" t="str">
            <v>Oct</v>
          </cell>
          <cell r="B8">
            <v>1803</v>
          </cell>
          <cell r="C8">
            <v>1169</v>
          </cell>
          <cell r="D8">
            <v>61</v>
          </cell>
          <cell r="E8">
            <v>56</v>
          </cell>
          <cell r="F8">
            <v>466</v>
          </cell>
          <cell r="G8">
            <v>459</v>
          </cell>
          <cell r="H8">
            <v>66844</v>
          </cell>
          <cell r="I8">
            <v>53818</v>
          </cell>
        </row>
        <row r="9">
          <cell r="A9" t="str">
            <v>Nov</v>
          </cell>
          <cell r="B9">
            <v>1578</v>
          </cell>
          <cell r="C9">
            <v>988</v>
          </cell>
          <cell r="D9">
            <v>83</v>
          </cell>
          <cell r="E9">
            <v>62</v>
          </cell>
          <cell r="F9">
            <v>383</v>
          </cell>
          <cell r="G9">
            <v>331</v>
          </cell>
          <cell r="H9">
            <v>65582</v>
          </cell>
          <cell r="I9">
            <v>53108</v>
          </cell>
        </row>
        <row r="10">
          <cell r="A10" t="str">
            <v>Dec</v>
          </cell>
          <cell r="B10">
            <v>1385</v>
          </cell>
          <cell r="C10">
            <v>902</v>
          </cell>
          <cell r="D10">
            <v>78</v>
          </cell>
          <cell r="E10">
            <v>31</v>
          </cell>
          <cell r="F10">
            <v>297</v>
          </cell>
          <cell r="G10">
            <v>338</v>
          </cell>
          <cell r="H10">
            <v>64597</v>
          </cell>
          <cell r="I10">
            <v>52426</v>
          </cell>
        </row>
        <row r="11">
          <cell r="A11" t="str">
            <v>Jan</v>
          </cell>
          <cell r="B11">
            <v>1124</v>
          </cell>
          <cell r="C11">
            <v>765</v>
          </cell>
          <cell r="D11">
            <v>82</v>
          </cell>
          <cell r="E11">
            <v>46</v>
          </cell>
          <cell r="F11">
            <v>360</v>
          </cell>
          <cell r="G11">
            <v>282</v>
          </cell>
          <cell r="H11">
            <v>63572</v>
          </cell>
          <cell r="I11">
            <v>51851</v>
          </cell>
        </row>
        <row r="12">
          <cell r="A12" t="str">
            <v>Feb</v>
          </cell>
          <cell r="B12">
            <v>999</v>
          </cell>
          <cell r="C12">
            <v>765</v>
          </cell>
          <cell r="D12">
            <v>47</v>
          </cell>
          <cell r="E12">
            <v>47</v>
          </cell>
          <cell r="F12">
            <v>287</v>
          </cell>
          <cell r="G12">
            <v>222</v>
          </cell>
          <cell r="H12">
            <v>62820</v>
          </cell>
          <cell r="I12">
            <v>51282</v>
          </cell>
        </row>
        <row r="13">
          <cell r="A13" t="str">
            <v>Mar</v>
          </cell>
          <cell r="B13">
            <v>1500</v>
          </cell>
          <cell r="C13">
            <v>932</v>
          </cell>
          <cell r="D13">
            <v>114</v>
          </cell>
          <cell r="E13">
            <v>48</v>
          </cell>
          <cell r="F13">
            <v>345</v>
          </cell>
          <cell r="G13">
            <v>301</v>
          </cell>
          <cell r="H13">
            <v>61733</v>
          </cell>
          <cell r="I13">
            <v>50645</v>
          </cell>
        </row>
        <row r="14">
          <cell r="A14" t="str">
            <v>Apr</v>
          </cell>
          <cell r="B14">
            <v>1447</v>
          </cell>
          <cell r="C14">
            <v>1068</v>
          </cell>
          <cell r="D14">
            <v>60</v>
          </cell>
          <cell r="E14">
            <v>67</v>
          </cell>
          <cell r="F14">
            <v>402</v>
          </cell>
          <cell r="G14">
            <v>454</v>
          </cell>
          <cell r="H14">
            <v>60716</v>
          </cell>
          <cell r="I14">
            <v>49823</v>
          </cell>
        </row>
        <row r="15">
          <cell r="A15" t="str">
            <v>May</v>
          </cell>
          <cell r="B15">
            <v>1711</v>
          </cell>
          <cell r="D15">
            <v>69</v>
          </cell>
          <cell r="E15">
            <v>30</v>
          </cell>
          <cell r="F15">
            <v>518</v>
          </cell>
          <cell r="H15">
            <v>59355</v>
          </cell>
        </row>
        <row r="16">
          <cell r="A16" t="str">
            <v>Jun</v>
          </cell>
          <cell r="B16">
            <v>1453</v>
          </cell>
          <cell r="D16">
            <v>84</v>
          </cell>
          <cell r="F16">
            <v>456</v>
          </cell>
          <cell r="H16">
            <v>58355</v>
          </cell>
        </row>
        <row r="17">
          <cell r="A17" t="str">
            <v>Jul</v>
          </cell>
          <cell r="B17">
            <v>1724</v>
          </cell>
          <cell r="D17">
            <v>61</v>
          </cell>
          <cell r="F17">
            <v>481</v>
          </cell>
          <cell r="H17">
            <v>56787</v>
          </cell>
        </row>
        <row r="18">
          <cell r="A18" t="str">
            <v>Aug</v>
          </cell>
          <cell r="B18">
            <v>1381</v>
          </cell>
          <cell r="D18">
            <v>64</v>
          </cell>
          <cell r="F18">
            <v>323</v>
          </cell>
          <cell r="H18">
            <v>55708</v>
          </cell>
        </row>
        <row r="19">
          <cell r="A19" t="str">
            <v>Sep</v>
          </cell>
          <cell r="B19">
            <v>1370</v>
          </cell>
          <cell r="D19">
            <v>51</v>
          </cell>
          <cell r="F19">
            <v>341</v>
          </cell>
          <cell r="H19">
            <v>54809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FDetailData"/>
      <sheetName val="Sheet1"/>
      <sheetName val="DefaultCharts"/>
    </sheetNames>
    <sheetDataSet>
      <sheetData sheetId="0">
        <row r="7">
          <cell r="B7" t="str">
            <v>FY 06</v>
          </cell>
          <cell r="C7" t="str">
            <v>FY 07</v>
          </cell>
          <cell r="F7" t="str">
            <v>FY 06</v>
          </cell>
          <cell r="G7" t="str">
            <v>FY 07</v>
          </cell>
        </row>
        <row r="8">
          <cell r="A8" t="str">
            <v>Oct</v>
          </cell>
          <cell r="B8">
            <v>280860</v>
          </cell>
          <cell r="C8">
            <v>260347</v>
          </cell>
          <cell r="D8">
            <v>5181</v>
          </cell>
          <cell r="E8">
            <v>7458</v>
          </cell>
          <cell r="F8">
            <v>4943</v>
          </cell>
          <cell r="G8">
            <v>4681</v>
          </cell>
        </row>
        <row r="9">
          <cell r="A9" t="str">
            <v>Nov</v>
          </cell>
          <cell r="B9">
            <v>286435</v>
          </cell>
          <cell r="C9">
            <v>237637</v>
          </cell>
          <cell r="D9">
            <v>5195</v>
          </cell>
          <cell r="E9">
            <v>7263</v>
          </cell>
          <cell r="F9">
            <v>4886</v>
          </cell>
          <cell r="G9">
            <v>4440</v>
          </cell>
        </row>
        <row r="10">
          <cell r="A10" t="str">
            <v>Dec</v>
          </cell>
          <cell r="B10">
            <v>300312</v>
          </cell>
          <cell r="C10">
            <v>270390</v>
          </cell>
          <cell r="D10">
            <v>5089</v>
          </cell>
          <cell r="E10">
            <v>7581</v>
          </cell>
          <cell r="F10">
            <v>4676</v>
          </cell>
          <cell r="G10">
            <v>4144</v>
          </cell>
        </row>
        <row r="11">
          <cell r="A11" t="str">
            <v>Jan</v>
          </cell>
          <cell r="B11">
            <v>305663</v>
          </cell>
          <cell r="C11">
            <v>281724</v>
          </cell>
          <cell r="D11">
            <v>5368</v>
          </cell>
          <cell r="E11">
            <v>8243</v>
          </cell>
          <cell r="F11">
            <v>4932</v>
          </cell>
          <cell r="G11">
            <v>4941</v>
          </cell>
        </row>
        <row r="12">
          <cell r="A12" t="str">
            <v>Feb</v>
          </cell>
          <cell r="B12">
            <v>302972</v>
          </cell>
          <cell r="C12">
            <v>272441</v>
          </cell>
          <cell r="D12">
            <v>6027</v>
          </cell>
          <cell r="E12">
            <v>5967</v>
          </cell>
          <cell r="F12">
            <v>4766</v>
          </cell>
          <cell r="G12">
            <v>4156</v>
          </cell>
        </row>
        <row r="13">
          <cell r="A13" t="str">
            <v>Mar</v>
          </cell>
          <cell r="B13">
            <v>290222</v>
          </cell>
          <cell r="C13">
            <v>260535</v>
          </cell>
          <cell r="D13">
            <v>6699</v>
          </cell>
          <cell r="E13">
            <v>6473</v>
          </cell>
          <cell r="F13">
            <v>5721</v>
          </cell>
          <cell r="G13">
            <v>4942</v>
          </cell>
        </row>
        <row r="14">
          <cell r="A14" t="str">
            <v>Apr</v>
          </cell>
          <cell r="B14">
            <v>273053</v>
          </cell>
          <cell r="C14">
            <v>250506</v>
          </cell>
          <cell r="D14">
            <v>5998</v>
          </cell>
          <cell r="E14">
            <v>6266</v>
          </cell>
          <cell r="F14">
            <v>4638</v>
          </cell>
          <cell r="G14">
            <v>4681</v>
          </cell>
        </row>
        <row r="15">
          <cell r="A15" t="str">
            <v>May</v>
          </cell>
          <cell r="B15">
            <v>268173</v>
          </cell>
          <cell r="C15">
            <v>260535</v>
          </cell>
          <cell r="D15">
            <v>7133</v>
          </cell>
          <cell r="E15">
            <v>7475</v>
          </cell>
          <cell r="F15">
            <v>5196</v>
          </cell>
          <cell r="G15">
            <v>4526</v>
          </cell>
        </row>
        <row r="16">
          <cell r="A16" t="str">
            <v>Jun</v>
          </cell>
          <cell r="B16">
            <v>263527</v>
          </cell>
          <cell r="D16">
            <v>7497</v>
          </cell>
          <cell r="F16">
            <v>4946</v>
          </cell>
        </row>
        <row r="17">
          <cell r="A17" t="str">
            <v>Jul</v>
          </cell>
          <cell r="B17">
            <v>256722</v>
          </cell>
          <cell r="D17">
            <v>6870</v>
          </cell>
          <cell r="F17">
            <v>4605</v>
          </cell>
        </row>
        <row r="18">
          <cell r="A18" t="str">
            <v>Aug</v>
          </cell>
          <cell r="B18">
            <v>258604</v>
          </cell>
          <cell r="D18">
            <v>7964</v>
          </cell>
          <cell r="F18">
            <v>4880</v>
          </cell>
        </row>
        <row r="19">
          <cell r="A19" t="str">
            <v>Sep</v>
          </cell>
          <cell r="B19">
            <v>259280</v>
          </cell>
          <cell r="D19">
            <v>6498</v>
          </cell>
          <cell r="F19">
            <v>4311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FMarketShare_Chart"/>
      <sheetName val="SF_Mrkt_data"/>
      <sheetName val="SF_Detail(Cont'd) "/>
      <sheetName val="SFMarketShare"/>
      <sheetName val="Test"/>
      <sheetName val="Feb_Mnthly"/>
    </sheetNames>
    <sheetDataSet>
      <sheetData sheetId="1">
        <row r="6">
          <cell r="D6" t="str">
            <v>FY 06</v>
          </cell>
          <cell r="E6" t="str">
            <v>FY 07</v>
          </cell>
          <cell r="F6" t="str">
            <v>FY 06</v>
          </cell>
          <cell r="G6" t="str">
            <v>FY 07</v>
          </cell>
          <cell r="H6" t="str">
            <v>FY 06</v>
          </cell>
          <cell r="I6" t="str">
            <v>FY 07</v>
          </cell>
          <cell r="J6" t="str">
            <v>FY 06</v>
          </cell>
          <cell r="K6" t="str">
            <v>FY 07</v>
          </cell>
        </row>
        <row r="7">
          <cell r="C7" t="str">
            <v>Oct</v>
          </cell>
          <cell r="D7">
            <v>107089</v>
          </cell>
          <cell r="E7">
            <v>123626</v>
          </cell>
          <cell r="F7">
            <v>37846</v>
          </cell>
          <cell r="G7">
            <v>36037</v>
          </cell>
          <cell r="H7">
            <v>13922</v>
          </cell>
          <cell r="I7">
            <v>11865</v>
          </cell>
          <cell r="J7">
            <v>4</v>
          </cell>
          <cell r="K7">
            <v>4.3</v>
          </cell>
        </row>
        <row r="8">
          <cell r="C8" t="str">
            <v>Nov</v>
          </cell>
          <cell r="D8">
            <v>111459</v>
          </cell>
          <cell r="E8">
            <v>103934</v>
          </cell>
          <cell r="F8">
            <v>35215</v>
          </cell>
          <cell r="G8">
            <v>32764</v>
          </cell>
          <cell r="H8">
            <v>11558</v>
          </cell>
          <cell r="I8">
            <v>10585</v>
          </cell>
          <cell r="J8">
            <v>3.7</v>
          </cell>
          <cell r="K8">
            <v>3.8</v>
          </cell>
        </row>
        <row r="9">
          <cell r="C9" t="str">
            <v>Dec</v>
          </cell>
          <cell r="D9">
            <v>161172</v>
          </cell>
          <cell r="E9">
            <v>154537</v>
          </cell>
          <cell r="F9">
            <v>32853</v>
          </cell>
          <cell r="G9">
            <v>27605</v>
          </cell>
          <cell r="H9">
            <v>11289</v>
          </cell>
          <cell r="I9">
            <v>9429</v>
          </cell>
          <cell r="J9">
            <v>3.6</v>
          </cell>
          <cell r="K9">
            <v>3</v>
          </cell>
        </row>
        <row r="10">
          <cell r="C10" t="str">
            <v>Jan</v>
          </cell>
          <cell r="D10">
            <v>90330</v>
          </cell>
          <cell r="E10">
            <v>108980</v>
          </cell>
          <cell r="F10">
            <v>34282</v>
          </cell>
          <cell r="G10">
            <v>34622</v>
          </cell>
          <cell r="H10">
            <v>7480</v>
          </cell>
          <cell r="I10">
            <v>11429</v>
          </cell>
          <cell r="J10">
            <v>3.8</v>
          </cell>
          <cell r="K10">
            <v>3.6</v>
          </cell>
        </row>
        <row r="11">
          <cell r="C11" t="str">
            <v>Feb</v>
          </cell>
          <cell r="D11">
            <v>104146</v>
          </cell>
          <cell r="E11">
            <v>118214</v>
          </cell>
          <cell r="F11">
            <v>25837</v>
          </cell>
          <cell r="G11">
            <v>26978</v>
          </cell>
          <cell r="H11">
            <v>8656</v>
          </cell>
          <cell r="I11">
            <v>8880</v>
          </cell>
          <cell r="J11">
            <v>3.9</v>
          </cell>
          <cell r="K11">
            <v>2.7</v>
          </cell>
        </row>
        <row r="12">
          <cell r="C12" t="str">
            <v>Mar</v>
          </cell>
          <cell r="D12">
            <v>135348</v>
          </cell>
          <cell r="E12">
            <v>183919</v>
          </cell>
          <cell r="F12">
            <v>36512</v>
          </cell>
          <cell r="G12">
            <v>30185</v>
          </cell>
          <cell r="H12">
            <v>8809</v>
          </cell>
          <cell r="I12">
            <v>10550</v>
          </cell>
          <cell r="J12">
            <v>3.8</v>
          </cell>
          <cell r="K12">
            <v>3.1</v>
          </cell>
        </row>
        <row r="13">
          <cell r="C13" t="str">
            <v>Apr</v>
          </cell>
          <cell r="D13">
            <v>95631</v>
          </cell>
          <cell r="F13">
            <v>34420</v>
          </cell>
          <cell r="H13">
            <v>11153</v>
          </cell>
          <cell r="J13">
            <v>3.7</v>
          </cell>
        </row>
        <row r="14">
          <cell r="C14" t="str">
            <v>May</v>
          </cell>
          <cell r="D14">
            <v>121013</v>
          </cell>
          <cell r="F14">
            <v>40992</v>
          </cell>
          <cell r="H14">
            <v>10695</v>
          </cell>
          <cell r="J14">
            <v>4.6</v>
          </cell>
        </row>
        <row r="15">
          <cell r="C15" t="str">
            <v>Jun</v>
          </cell>
          <cell r="D15">
            <v>143501</v>
          </cell>
          <cell r="F15">
            <v>38867</v>
          </cell>
          <cell r="H15">
            <v>13391</v>
          </cell>
          <cell r="J15">
            <v>4.4</v>
          </cell>
        </row>
        <row r="16">
          <cell r="C16" t="str">
            <v>Jul</v>
          </cell>
          <cell r="D16">
            <v>112019</v>
          </cell>
          <cell r="F16">
            <v>34234</v>
          </cell>
          <cell r="H16">
            <v>12089</v>
          </cell>
          <cell r="J16">
            <v>4.1</v>
          </cell>
        </row>
        <row r="17">
          <cell r="C17" t="str">
            <v>Aug</v>
          </cell>
          <cell r="D17">
            <v>129415</v>
          </cell>
          <cell r="F17">
            <v>34168</v>
          </cell>
          <cell r="H17">
            <v>14532</v>
          </cell>
          <cell r="J17">
            <v>4.2</v>
          </cell>
        </row>
        <row r="18">
          <cell r="C18" t="str">
            <v>Sep</v>
          </cell>
          <cell r="D18">
            <v>130830</v>
          </cell>
          <cell r="F18">
            <v>34168</v>
          </cell>
          <cell r="H18">
            <v>12458</v>
          </cell>
          <cell r="J18">
            <v>4.2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F Charts"/>
      <sheetName val="Single Family Data"/>
    </sheetNames>
    <sheetDataSet>
      <sheetData sheetId="1">
        <row r="6">
          <cell r="B6">
            <v>2006</v>
          </cell>
          <cell r="C6">
            <v>2007</v>
          </cell>
          <cell r="F6">
            <v>2006</v>
          </cell>
          <cell r="G6">
            <v>2007</v>
          </cell>
          <cell r="J6">
            <v>2006</v>
          </cell>
          <cell r="K6">
            <v>2007</v>
          </cell>
        </row>
        <row r="7">
          <cell r="A7" t="str">
            <v>Oct</v>
          </cell>
          <cell r="B7">
            <v>320</v>
          </cell>
          <cell r="C7">
            <v>291</v>
          </cell>
          <cell r="E7" t="str">
            <v>Oct</v>
          </cell>
          <cell r="F7">
            <v>5469</v>
          </cell>
          <cell r="G7">
            <v>2826</v>
          </cell>
          <cell r="I7" t="str">
            <v>Oct</v>
          </cell>
          <cell r="J7">
            <v>28983</v>
          </cell>
          <cell r="K7">
            <v>28920</v>
          </cell>
        </row>
        <row r="8">
          <cell r="A8" t="str">
            <v>Nov</v>
          </cell>
          <cell r="B8">
            <v>316</v>
          </cell>
          <cell r="C8">
            <v>282</v>
          </cell>
          <cell r="E8" t="str">
            <v>Nov</v>
          </cell>
          <cell r="F8">
            <v>4668</v>
          </cell>
          <cell r="G8">
            <v>2481</v>
          </cell>
          <cell r="I8" t="str">
            <v>Nov</v>
          </cell>
          <cell r="J8">
            <v>29555</v>
          </cell>
          <cell r="K8">
            <v>28734</v>
          </cell>
        </row>
        <row r="9">
          <cell r="A9" t="str">
            <v>Dec</v>
          </cell>
          <cell r="B9">
            <v>310</v>
          </cell>
          <cell r="C9">
            <v>288</v>
          </cell>
          <cell r="E9" t="str">
            <v>Dec</v>
          </cell>
          <cell r="F9">
            <v>4741</v>
          </cell>
          <cell r="G9">
            <v>2329</v>
          </cell>
          <cell r="I9" t="str">
            <v>Dec</v>
          </cell>
          <cell r="J9">
            <v>30130</v>
          </cell>
          <cell r="K9">
            <v>28822</v>
          </cell>
        </row>
        <row r="10">
          <cell r="A10" t="str">
            <v>Jan</v>
          </cell>
          <cell r="B10">
            <v>316</v>
          </cell>
          <cell r="C10">
            <v>287</v>
          </cell>
          <cell r="E10" t="str">
            <v>Jan</v>
          </cell>
          <cell r="F10">
            <v>4663</v>
          </cell>
          <cell r="G10">
            <v>2198</v>
          </cell>
          <cell r="I10" t="str">
            <v>Jan</v>
          </cell>
          <cell r="J10">
            <v>30850</v>
          </cell>
          <cell r="K10">
            <v>28533</v>
          </cell>
        </row>
        <row r="11">
          <cell r="A11" t="str">
            <v>Feb</v>
          </cell>
          <cell r="B11">
            <v>356</v>
          </cell>
          <cell r="C11">
            <v>286</v>
          </cell>
          <cell r="E11" t="str">
            <v>Feb</v>
          </cell>
          <cell r="F11">
            <v>4343</v>
          </cell>
          <cell r="G11">
            <v>2067</v>
          </cell>
          <cell r="I11" t="str">
            <v>Feb</v>
          </cell>
          <cell r="J11">
            <v>31072</v>
          </cell>
          <cell r="K11">
            <v>28468</v>
          </cell>
        </row>
        <row r="12">
          <cell r="A12" t="str">
            <v>Mar</v>
          </cell>
          <cell r="B12">
            <v>377</v>
          </cell>
          <cell r="C12">
            <v>269</v>
          </cell>
          <cell r="E12" t="str">
            <v>Mar</v>
          </cell>
          <cell r="F12">
            <v>4161</v>
          </cell>
          <cell r="G12">
            <v>2058</v>
          </cell>
          <cell r="I12" t="str">
            <v>Mar</v>
          </cell>
          <cell r="J12">
            <v>31642</v>
          </cell>
          <cell r="K12">
            <v>28645</v>
          </cell>
        </row>
        <row r="13">
          <cell r="A13" t="str">
            <v>Apr</v>
          </cell>
          <cell r="B13">
            <v>345</v>
          </cell>
          <cell r="C13">
            <v>256</v>
          </cell>
          <cell r="E13" t="str">
            <v>Apr</v>
          </cell>
          <cell r="F13">
            <v>3986</v>
          </cell>
          <cell r="G13">
            <v>2058</v>
          </cell>
          <cell r="I13" t="str">
            <v>Apr</v>
          </cell>
          <cell r="J13">
            <v>31400</v>
          </cell>
          <cell r="K13">
            <v>28354</v>
          </cell>
        </row>
        <row r="14">
          <cell r="A14" t="str">
            <v>May</v>
          </cell>
          <cell r="B14">
            <v>323</v>
          </cell>
          <cell r="C14">
            <v>255</v>
          </cell>
          <cell r="E14" t="str">
            <v>May</v>
          </cell>
          <cell r="F14">
            <v>3867</v>
          </cell>
          <cell r="G14">
            <v>2058</v>
          </cell>
          <cell r="I14" t="str">
            <v>May</v>
          </cell>
          <cell r="J14">
            <v>30874</v>
          </cell>
          <cell r="K14">
            <v>27354</v>
          </cell>
        </row>
        <row r="15">
          <cell r="A15" t="str">
            <v>Jun</v>
          </cell>
          <cell r="B15">
            <v>322</v>
          </cell>
          <cell r="E15" t="str">
            <v>Jun</v>
          </cell>
          <cell r="F15">
            <v>3385</v>
          </cell>
          <cell r="I15" t="str">
            <v>Jun</v>
          </cell>
          <cell r="J15">
            <v>30925</v>
          </cell>
        </row>
        <row r="16">
          <cell r="A16" t="str">
            <v>Jul</v>
          </cell>
          <cell r="B16">
            <v>320</v>
          </cell>
          <cell r="E16" t="str">
            <v>Jul</v>
          </cell>
          <cell r="F16">
            <v>3438</v>
          </cell>
          <cell r="I16" t="str">
            <v>Jul</v>
          </cell>
          <cell r="J16">
            <v>30703</v>
          </cell>
        </row>
        <row r="17">
          <cell r="A17" t="str">
            <v>Aug</v>
          </cell>
          <cell r="B17">
            <v>293</v>
          </cell>
          <cell r="E17" t="str">
            <v>Aug</v>
          </cell>
          <cell r="F17">
            <v>3211</v>
          </cell>
          <cell r="I17" t="str">
            <v>Aug</v>
          </cell>
          <cell r="J17">
            <v>30135</v>
          </cell>
        </row>
        <row r="18">
          <cell r="A18" t="str">
            <v>Sep</v>
          </cell>
          <cell r="B18">
            <v>284</v>
          </cell>
          <cell r="E18" t="str">
            <v>Sep</v>
          </cell>
          <cell r="F18">
            <v>3029</v>
          </cell>
          <cell r="I18" t="str">
            <v>Sep</v>
          </cell>
          <cell r="J18">
            <v>29750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F&amp;SF_Data"/>
      <sheetName val="Title_I_Data"/>
      <sheetName val="MFInsCharts"/>
      <sheetName val="MFNotesCharts"/>
      <sheetName val="SFInsrCharts"/>
    </sheetNames>
    <sheetDataSet>
      <sheetData sheetId="0">
        <row r="5">
          <cell r="B5" t="str">
            <v>FY 06</v>
          </cell>
          <cell r="C5" t="str">
            <v>FY 07</v>
          </cell>
          <cell r="D5" t="str">
            <v>FY 06</v>
          </cell>
          <cell r="E5" t="str">
            <v>FY 07</v>
          </cell>
          <cell r="F5" t="str">
            <v>FY 06</v>
          </cell>
          <cell r="G5" t="str">
            <v>FY 07</v>
          </cell>
          <cell r="H5" t="str">
            <v>FY 06</v>
          </cell>
          <cell r="I5" t="str">
            <v>FY 07</v>
          </cell>
          <cell r="J5" t="str">
            <v>FY 06</v>
          </cell>
          <cell r="K5" t="str">
            <v>FY 07</v>
          </cell>
          <cell r="L5" t="str">
            <v>FY 06</v>
          </cell>
          <cell r="M5" t="str">
            <v>FY 07</v>
          </cell>
        </row>
        <row r="6">
          <cell r="A6" t="str">
            <v>Oct</v>
          </cell>
          <cell r="B6">
            <v>38</v>
          </cell>
          <cell r="C6">
            <v>15</v>
          </cell>
          <cell r="D6">
            <v>3</v>
          </cell>
          <cell r="E6">
            <v>10</v>
          </cell>
          <cell r="F6">
            <v>29</v>
          </cell>
          <cell r="G6">
            <v>44</v>
          </cell>
          <cell r="H6">
            <v>12545</v>
          </cell>
          <cell r="I6">
            <v>12330</v>
          </cell>
          <cell r="J6">
            <v>2948</v>
          </cell>
          <cell r="K6">
            <v>2988</v>
          </cell>
          <cell r="L6">
            <v>1</v>
          </cell>
          <cell r="M6">
            <v>1</v>
          </cell>
        </row>
        <row r="7">
          <cell r="A7" t="str">
            <v>Nov</v>
          </cell>
          <cell r="B7">
            <v>75</v>
          </cell>
          <cell r="C7">
            <v>58</v>
          </cell>
          <cell r="D7">
            <v>17</v>
          </cell>
          <cell r="E7">
            <v>8</v>
          </cell>
          <cell r="F7">
            <v>58</v>
          </cell>
          <cell r="G7">
            <v>76</v>
          </cell>
          <cell r="H7">
            <v>12493</v>
          </cell>
          <cell r="I7">
            <v>12326</v>
          </cell>
          <cell r="J7">
            <v>2958</v>
          </cell>
          <cell r="K7">
            <v>3011</v>
          </cell>
          <cell r="L7">
            <v>1</v>
          </cell>
          <cell r="M7">
            <v>1</v>
          </cell>
        </row>
        <row r="8">
          <cell r="A8" t="str">
            <v>Dec</v>
          </cell>
          <cell r="B8">
            <v>103</v>
          </cell>
          <cell r="C8">
            <v>102</v>
          </cell>
          <cell r="D8">
            <v>23</v>
          </cell>
          <cell r="E8">
            <v>11</v>
          </cell>
          <cell r="F8">
            <v>109</v>
          </cell>
          <cell r="G8">
            <v>119</v>
          </cell>
          <cell r="H8">
            <v>12453</v>
          </cell>
          <cell r="I8">
            <v>12327</v>
          </cell>
          <cell r="J8">
            <v>2971</v>
          </cell>
          <cell r="K8">
            <v>3005</v>
          </cell>
          <cell r="L8">
            <v>1</v>
          </cell>
          <cell r="M8">
            <v>1</v>
          </cell>
        </row>
        <row r="9">
          <cell r="A9" t="str">
            <v>Jan</v>
          </cell>
          <cell r="B9">
            <v>96</v>
          </cell>
          <cell r="C9">
            <v>100</v>
          </cell>
          <cell r="D9">
            <v>14</v>
          </cell>
          <cell r="E9">
            <v>8</v>
          </cell>
          <cell r="F9">
            <v>65</v>
          </cell>
          <cell r="G9">
            <v>87</v>
          </cell>
          <cell r="H9">
            <v>12393</v>
          </cell>
          <cell r="I9">
            <v>12300</v>
          </cell>
          <cell r="J9">
            <v>2971</v>
          </cell>
          <cell r="K9">
            <v>2975</v>
          </cell>
          <cell r="L9">
            <v>1</v>
          </cell>
          <cell r="M9">
            <v>1</v>
          </cell>
        </row>
        <row r="10">
          <cell r="A10" t="str">
            <v>Feb</v>
          </cell>
          <cell r="B10">
            <v>72</v>
          </cell>
          <cell r="C10">
            <v>68</v>
          </cell>
          <cell r="D10">
            <v>13</v>
          </cell>
          <cell r="E10">
            <v>10</v>
          </cell>
          <cell r="F10">
            <v>76</v>
          </cell>
          <cell r="G10">
            <v>54</v>
          </cell>
          <cell r="H10">
            <v>12380</v>
          </cell>
          <cell r="I10">
            <v>12271</v>
          </cell>
          <cell r="J10">
            <v>2938</v>
          </cell>
          <cell r="K10">
            <v>2972</v>
          </cell>
          <cell r="L10">
            <v>1</v>
          </cell>
          <cell r="M10">
            <v>1</v>
          </cell>
        </row>
        <row r="11">
          <cell r="A11" t="str">
            <v>Mar</v>
          </cell>
          <cell r="B11">
            <v>71</v>
          </cell>
          <cell r="C11">
            <v>65</v>
          </cell>
          <cell r="D11">
            <v>20</v>
          </cell>
          <cell r="E11">
            <v>9</v>
          </cell>
          <cell r="F11">
            <v>81</v>
          </cell>
          <cell r="G11">
            <v>59</v>
          </cell>
          <cell r="H11">
            <v>12358</v>
          </cell>
          <cell r="I11">
            <v>12251</v>
          </cell>
          <cell r="J11">
            <v>2948</v>
          </cell>
          <cell r="K11">
            <v>2985</v>
          </cell>
          <cell r="L11">
            <v>1</v>
          </cell>
          <cell r="M11">
            <v>1</v>
          </cell>
        </row>
        <row r="12">
          <cell r="A12" t="str">
            <v>Apr</v>
          </cell>
          <cell r="B12">
            <v>99</v>
          </cell>
          <cell r="C12">
            <v>82</v>
          </cell>
          <cell r="D12">
            <v>11</v>
          </cell>
          <cell r="E12">
            <v>10</v>
          </cell>
          <cell r="F12">
            <v>74</v>
          </cell>
          <cell r="G12">
            <v>71</v>
          </cell>
          <cell r="H12">
            <v>12317</v>
          </cell>
          <cell r="I12">
            <v>12232</v>
          </cell>
          <cell r="J12">
            <v>2959</v>
          </cell>
          <cell r="K12">
            <v>2989</v>
          </cell>
          <cell r="L12">
            <v>1</v>
          </cell>
          <cell r="M12">
            <v>1</v>
          </cell>
        </row>
        <row r="13">
          <cell r="A13" t="str">
            <v>May</v>
          </cell>
          <cell r="B13">
            <v>85</v>
          </cell>
          <cell r="C13">
            <v>66</v>
          </cell>
          <cell r="D13">
            <v>21</v>
          </cell>
          <cell r="E13">
            <v>13</v>
          </cell>
          <cell r="F13">
            <v>88</v>
          </cell>
          <cell r="G13">
            <v>68</v>
          </cell>
          <cell r="H13">
            <v>12290</v>
          </cell>
          <cell r="I13">
            <v>12220</v>
          </cell>
          <cell r="J13">
            <v>2971</v>
          </cell>
          <cell r="K13">
            <v>3001</v>
          </cell>
          <cell r="L13">
            <v>1</v>
          </cell>
        </row>
        <row r="14">
          <cell r="A14" t="str">
            <v>Jun</v>
          </cell>
          <cell r="B14">
            <v>106</v>
          </cell>
          <cell r="D14">
            <v>25</v>
          </cell>
          <cell r="F14">
            <v>97</v>
          </cell>
          <cell r="H14">
            <v>12255</v>
          </cell>
          <cell r="J14">
            <v>2979</v>
          </cell>
          <cell r="L14">
            <v>1</v>
          </cell>
        </row>
        <row r="15">
          <cell r="A15" t="str">
            <v>Jul</v>
          </cell>
          <cell r="B15">
            <v>73</v>
          </cell>
          <cell r="D15">
            <v>8</v>
          </cell>
          <cell r="F15">
            <v>93</v>
          </cell>
          <cell r="H15">
            <v>12268</v>
          </cell>
          <cell r="J15">
            <v>2960</v>
          </cell>
          <cell r="L15">
            <v>1</v>
          </cell>
        </row>
        <row r="16">
          <cell r="A16" t="str">
            <v>Aug</v>
          </cell>
          <cell r="B16">
            <v>67</v>
          </cell>
          <cell r="D16">
            <v>20</v>
          </cell>
          <cell r="F16">
            <v>90</v>
          </cell>
          <cell r="H16">
            <v>12271</v>
          </cell>
          <cell r="J16">
            <v>2962</v>
          </cell>
          <cell r="L16">
            <v>1</v>
          </cell>
        </row>
        <row r="17">
          <cell r="A17" t="str">
            <v>Sep</v>
          </cell>
          <cell r="B17">
            <v>102</v>
          </cell>
          <cell r="D17">
            <v>11</v>
          </cell>
          <cell r="F17">
            <v>162</v>
          </cell>
          <cell r="H17">
            <v>12319</v>
          </cell>
          <cell r="J17">
            <v>2992</v>
          </cell>
          <cell r="L17">
            <v>1</v>
          </cell>
        </row>
        <row r="26">
          <cell r="B26" t="str">
            <v>FY 06</v>
          </cell>
          <cell r="C26" t="str">
            <v>FY 07</v>
          </cell>
          <cell r="D26" t="str">
            <v>FY 06</v>
          </cell>
          <cell r="F26" t="str">
            <v>FY 06</v>
          </cell>
          <cell r="G26" t="str">
            <v>FY 07</v>
          </cell>
          <cell r="H26" t="str">
            <v>FY 06</v>
          </cell>
          <cell r="I26" t="str">
            <v>FY 07</v>
          </cell>
          <cell r="J26" t="str">
            <v>FY 06</v>
          </cell>
          <cell r="K26" t="str">
            <v>FY 07</v>
          </cell>
        </row>
        <row r="27">
          <cell r="B27">
            <v>80219</v>
          </cell>
          <cell r="C27">
            <v>47797</v>
          </cell>
          <cell r="D27">
            <v>4943</v>
          </cell>
          <cell r="E27">
            <v>4681</v>
          </cell>
          <cell r="F27">
            <v>37846</v>
          </cell>
          <cell r="G27">
            <v>36037</v>
          </cell>
          <cell r="H27">
            <v>4630</v>
          </cell>
          <cell r="I27">
            <v>8346</v>
          </cell>
          <cell r="J27">
            <v>4234180</v>
          </cell>
          <cell r="K27">
            <v>3877353</v>
          </cell>
        </row>
        <row r="28">
          <cell r="B28">
            <v>79844</v>
          </cell>
          <cell r="C28">
            <v>45511</v>
          </cell>
          <cell r="D28">
            <v>4886</v>
          </cell>
          <cell r="E28">
            <v>4440</v>
          </cell>
          <cell r="F28">
            <v>35215</v>
          </cell>
          <cell r="G28">
            <v>32765</v>
          </cell>
          <cell r="H28">
            <v>4700</v>
          </cell>
          <cell r="I28">
            <v>7031</v>
          </cell>
          <cell r="J28">
            <v>4141175</v>
          </cell>
          <cell r="K28">
            <v>3860412</v>
          </cell>
        </row>
        <row r="29">
          <cell r="B29">
            <v>68555</v>
          </cell>
          <cell r="C29">
            <v>42182</v>
          </cell>
          <cell r="D29">
            <v>4676</v>
          </cell>
          <cell r="E29">
            <v>4144</v>
          </cell>
          <cell r="F29">
            <v>32853</v>
          </cell>
          <cell r="G29">
            <v>27605</v>
          </cell>
          <cell r="H29">
            <v>4764</v>
          </cell>
          <cell r="I29">
            <v>7501</v>
          </cell>
          <cell r="J29">
            <v>4100813</v>
          </cell>
          <cell r="K29">
            <v>3841040</v>
          </cell>
        </row>
        <row r="30">
          <cell r="B30">
            <v>49499</v>
          </cell>
          <cell r="C30">
            <v>38406</v>
          </cell>
          <cell r="D30">
            <v>4932</v>
          </cell>
          <cell r="E30">
            <v>4941</v>
          </cell>
          <cell r="F30">
            <v>34282</v>
          </cell>
          <cell r="G30">
            <v>34622</v>
          </cell>
          <cell r="H30">
            <v>5258</v>
          </cell>
          <cell r="I30">
            <v>8825</v>
          </cell>
          <cell r="J30">
            <v>4080803</v>
          </cell>
          <cell r="K30">
            <v>3830646</v>
          </cell>
        </row>
        <row r="31">
          <cell r="B31">
            <v>50308</v>
          </cell>
          <cell r="C31">
            <v>36264</v>
          </cell>
          <cell r="D31">
            <v>4766</v>
          </cell>
          <cell r="E31">
            <v>4156</v>
          </cell>
          <cell r="F31">
            <v>25837</v>
          </cell>
          <cell r="G31">
            <v>26978</v>
          </cell>
          <cell r="H31">
            <v>5465</v>
          </cell>
          <cell r="I31">
            <v>9339</v>
          </cell>
          <cell r="J31">
            <v>4051701</v>
          </cell>
          <cell r="K31">
            <v>3814657</v>
          </cell>
        </row>
        <row r="32">
          <cell r="B32">
            <v>60049</v>
          </cell>
          <cell r="C32">
            <v>42771</v>
          </cell>
          <cell r="D32">
            <v>5721</v>
          </cell>
          <cell r="E32">
            <v>4942</v>
          </cell>
          <cell r="F32">
            <v>36512</v>
          </cell>
          <cell r="G32">
            <v>30185</v>
          </cell>
          <cell r="H32">
            <v>6681</v>
          </cell>
          <cell r="I32">
            <v>10885</v>
          </cell>
          <cell r="J32">
            <v>4022622</v>
          </cell>
          <cell r="K32">
            <v>3790916</v>
          </cell>
        </row>
        <row r="33">
          <cell r="B33">
            <v>50371</v>
          </cell>
          <cell r="C33">
            <v>40454</v>
          </cell>
          <cell r="D33">
            <v>4638</v>
          </cell>
          <cell r="E33">
            <v>4420</v>
          </cell>
          <cell r="F33">
            <v>34420</v>
          </cell>
          <cell r="G33">
            <v>32997</v>
          </cell>
          <cell r="H33">
            <v>6342</v>
          </cell>
          <cell r="I33">
            <v>8041</v>
          </cell>
          <cell r="J33">
            <v>4002087</v>
          </cell>
          <cell r="K33">
            <v>3778460</v>
          </cell>
        </row>
        <row r="34">
          <cell r="B34">
            <v>55577</v>
          </cell>
          <cell r="C34">
            <v>44037</v>
          </cell>
          <cell r="D34">
            <v>5196</v>
          </cell>
          <cell r="E34">
            <v>4526</v>
          </cell>
          <cell r="F34">
            <v>40992</v>
          </cell>
          <cell r="G34">
            <v>37655</v>
          </cell>
          <cell r="H34">
            <v>7532</v>
          </cell>
          <cell r="I34">
            <v>10405</v>
          </cell>
          <cell r="J34">
            <v>3979420</v>
          </cell>
          <cell r="K34">
            <v>3763690</v>
          </cell>
        </row>
        <row r="35">
          <cell r="B35">
            <v>56967</v>
          </cell>
          <cell r="D35">
            <v>4946</v>
          </cell>
          <cell r="F35">
            <v>38867</v>
          </cell>
          <cell r="H35">
            <v>7206</v>
          </cell>
          <cell r="J35">
            <v>3955921</v>
          </cell>
        </row>
        <row r="36">
          <cell r="B36">
            <v>51194</v>
          </cell>
          <cell r="D36">
            <v>4605</v>
          </cell>
          <cell r="F36">
            <v>34234</v>
          </cell>
          <cell r="H36">
            <v>6096</v>
          </cell>
          <cell r="J36">
            <v>3933930</v>
          </cell>
        </row>
        <row r="37">
          <cell r="B37">
            <v>60405</v>
          </cell>
          <cell r="D37">
            <v>4880</v>
          </cell>
          <cell r="F37">
            <v>40413</v>
          </cell>
          <cell r="H37">
            <v>6989</v>
          </cell>
          <cell r="J37">
            <v>3908590</v>
          </cell>
        </row>
        <row r="38">
          <cell r="B38">
            <v>45793</v>
          </cell>
          <cell r="D38">
            <v>4311</v>
          </cell>
          <cell r="F38">
            <v>34168</v>
          </cell>
          <cell r="H38">
            <v>6737</v>
          </cell>
          <cell r="J38">
            <v>3892440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_Title_Page"/>
      <sheetName val="MF_Insured_Portfolio"/>
      <sheetName val="MF_Notes_Properties"/>
      <sheetName val="SFInsured_Portfolio"/>
      <sheetName val="SFNotes_Properties"/>
      <sheetName val="SFDetail"/>
      <sheetName val="Title_I_Portfolio"/>
      <sheetName val="COMMITMENTS_CreditSubsidy"/>
      <sheetName val="SFMarket_Comparis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unts"/>
      <sheetName val="UPB"/>
    </sheetNames>
    <sheetDataSet>
      <sheetData sheetId="1">
        <row r="8">
          <cell r="AN8">
            <v>245318152</v>
          </cell>
        </row>
        <row r="22">
          <cell r="AM22">
            <v>587041382</v>
          </cell>
          <cell r="AN22">
            <v>599779593</v>
          </cell>
        </row>
        <row r="29">
          <cell r="AM29">
            <v>1426178823</v>
          </cell>
          <cell r="AN29">
            <v>1429073443</v>
          </cell>
        </row>
        <row r="36">
          <cell r="AM36">
            <v>2959449</v>
          </cell>
          <cell r="AN36">
            <v>3303119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2.57421875" style="0" customWidth="1"/>
    <col min="2" max="2" width="6.00390625" style="0" customWidth="1"/>
    <col min="3" max="3" width="15.8515625" style="0" customWidth="1"/>
    <col min="4" max="4" width="10.00390625" style="0" customWidth="1"/>
    <col min="5" max="5" width="18.8515625" style="0" customWidth="1"/>
    <col min="6" max="6" width="7.00390625" style="0" customWidth="1"/>
    <col min="7" max="7" width="14.8515625" style="0" customWidth="1"/>
    <col min="9" max="9" width="12.7109375" style="0" bestFit="1" customWidth="1"/>
    <col min="13" max="13" width="12.28125" style="0" customWidth="1"/>
    <col min="15" max="15" width="20.00390625" style="0" customWidth="1"/>
  </cols>
  <sheetData>
    <row r="1" spans="1:11" ht="12.75" customHeight="1" thickBot="1">
      <c r="A1" s="8" t="s">
        <v>40</v>
      </c>
      <c r="B1" s="8"/>
      <c r="C1" s="8"/>
      <c r="D1" s="8"/>
      <c r="E1" s="8"/>
      <c r="F1" s="8"/>
      <c r="G1" s="8"/>
      <c r="H1" s="8"/>
      <c r="I1" s="8"/>
      <c r="J1" s="9"/>
      <c r="K1" s="9"/>
    </row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9" ht="18">
      <c r="A3" s="148" t="s">
        <v>76</v>
      </c>
      <c r="B3" s="148"/>
      <c r="C3" s="149"/>
      <c r="D3" s="149"/>
      <c r="E3" s="150" t="s">
        <v>0</v>
      </c>
      <c r="F3" s="149"/>
      <c r="G3" s="155" t="s">
        <v>1</v>
      </c>
      <c r="I3" s="155" t="s">
        <v>303</v>
      </c>
    </row>
    <row r="4" spans="1:9" ht="18">
      <c r="A4" s="156" t="s">
        <v>2</v>
      </c>
      <c r="B4" s="155"/>
      <c r="C4" s="149" t="s">
        <v>3</v>
      </c>
      <c r="D4" s="149"/>
      <c r="E4" s="149" t="s">
        <v>4</v>
      </c>
      <c r="F4" s="149"/>
      <c r="G4" s="155" t="s">
        <v>5</v>
      </c>
      <c r="I4" s="155" t="s">
        <v>304</v>
      </c>
    </row>
    <row r="5" spans="1:7" ht="18">
      <c r="A5" s="148"/>
      <c r="B5" s="148"/>
      <c r="C5" s="148"/>
      <c r="D5" s="148"/>
      <c r="E5" s="148"/>
      <c r="F5" s="148"/>
      <c r="G5" s="148"/>
    </row>
    <row r="6" spans="1:7" ht="23.25">
      <c r="A6" s="422" t="s">
        <v>300</v>
      </c>
      <c r="B6" s="148"/>
      <c r="C6" s="148"/>
      <c r="D6" s="148"/>
      <c r="E6" s="148"/>
      <c r="F6" s="148"/>
      <c r="G6" s="148"/>
    </row>
    <row r="8" spans="1:16" ht="18">
      <c r="A8" s="148" t="s">
        <v>7</v>
      </c>
      <c r="B8" s="148"/>
      <c r="C8" s="168">
        <f>MF_IIF!B39</f>
        <v>12220</v>
      </c>
      <c r="D8" s="149"/>
      <c r="E8" s="179">
        <f>MF_IIF!D39/1000</f>
        <v>56.5053769</v>
      </c>
      <c r="F8" s="149"/>
      <c r="G8" s="153">
        <f>MF_IIF!K39</f>
        <v>0.012675938882331343</v>
      </c>
      <c r="I8" s="148">
        <v>2</v>
      </c>
      <c r="L8" s="158" t="s">
        <v>196</v>
      </c>
      <c r="M8" s="148"/>
      <c r="N8" s="159" t="s">
        <v>197</v>
      </c>
      <c r="O8" s="148"/>
      <c r="P8" s="160" t="s">
        <v>198</v>
      </c>
    </row>
    <row r="9" spans="1:9" ht="18">
      <c r="A9" s="148"/>
      <c r="B9" s="148"/>
      <c r="C9" s="148"/>
      <c r="D9" s="148"/>
      <c r="E9" s="152"/>
      <c r="F9" s="148"/>
      <c r="G9" s="148"/>
      <c r="I9" s="148"/>
    </row>
    <row r="10" spans="1:16" ht="18">
      <c r="A10" s="148" t="s">
        <v>11</v>
      </c>
      <c r="B10" s="148"/>
      <c r="C10" s="168">
        <f>MF_Notes!B22</f>
        <v>3001</v>
      </c>
      <c r="D10" s="149"/>
      <c r="E10" s="179">
        <f>MF_Notes!D22/1000</f>
        <v>3.8368625</v>
      </c>
      <c r="F10" s="149"/>
      <c r="G10" s="169">
        <f>MF_Notes!K22</f>
        <v>0.02007793759807834</v>
      </c>
      <c r="I10" s="148">
        <v>4</v>
      </c>
      <c r="L10" s="158" t="s">
        <v>199</v>
      </c>
      <c r="M10" s="148"/>
      <c r="N10" s="159" t="s">
        <v>200</v>
      </c>
      <c r="O10" s="148"/>
      <c r="P10" s="160" t="s">
        <v>201</v>
      </c>
    </row>
    <row r="11" spans="1:9" ht="18">
      <c r="A11" s="148"/>
      <c r="B11" s="148"/>
      <c r="C11" s="148"/>
      <c r="D11" s="148"/>
      <c r="E11" s="152"/>
      <c r="F11" s="148"/>
      <c r="G11" s="148"/>
      <c r="I11" s="148"/>
    </row>
    <row r="12" spans="1:16" ht="18">
      <c r="A12" s="148" t="s">
        <v>14</v>
      </c>
      <c r="B12" s="148"/>
      <c r="C12" s="168">
        <f>MF_Notes!B34</f>
        <v>1</v>
      </c>
      <c r="D12" s="149"/>
      <c r="E12" s="212">
        <f>MF_Notes!D34/1000</f>
        <v>0</v>
      </c>
      <c r="F12" s="149"/>
      <c r="G12" s="169" t="str">
        <f>MF_Notes!K34</f>
        <v>N/A</v>
      </c>
      <c r="I12" s="148">
        <v>4</v>
      </c>
      <c r="L12" s="158" t="s">
        <v>202</v>
      </c>
      <c r="M12" s="149"/>
      <c r="N12" s="159" t="s">
        <v>203</v>
      </c>
      <c r="O12" s="149"/>
      <c r="P12" s="160" t="s">
        <v>204</v>
      </c>
    </row>
    <row r="13" spans="1:9" ht="18">
      <c r="A13" s="148"/>
      <c r="B13" s="148"/>
      <c r="C13" s="148"/>
      <c r="D13" s="148"/>
      <c r="E13" s="152"/>
      <c r="F13" s="148"/>
      <c r="G13" s="148"/>
      <c r="I13" s="148"/>
    </row>
    <row r="14" spans="1:9" ht="23.25">
      <c r="A14" s="422" t="s">
        <v>301</v>
      </c>
      <c r="B14" s="148"/>
      <c r="C14" s="148"/>
      <c r="D14" s="148"/>
      <c r="E14" s="152"/>
      <c r="F14" s="148"/>
      <c r="G14" s="148"/>
      <c r="I14" s="148"/>
    </row>
    <row r="15" spans="1:9" ht="18">
      <c r="A15" s="148"/>
      <c r="B15" s="148"/>
      <c r="C15" s="148"/>
      <c r="D15" s="148"/>
      <c r="E15" s="152"/>
      <c r="F15" s="148"/>
      <c r="G15" s="148"/>
      <c r="I15" s="148"/>
    </row>
    <row r="16" spans="1:9" ht="18">
      <c r="A16" s="148" t="s">
        <v>6</v>
      </c>
      <c r="B16" s="148"/>
      <c r="C16" s="151">
        <f>SF_IIF!B35</f>
        <v>3763690</v>
      </c>
      <c r="D16" s="148"/>
      <c r="E16" s="152">
        <f>SF_IIF!C35/1000</f>
        <v>335.34907003752005</v>
      </c>
      <c r="F16" s="148"/>
      <c r="G16" s="153">
        <f>SF_IIF!M35</f>
        <v>-0.054875951040349875</v>
      </c>
      <c r="I16" s="148">
        <v>6</v>
      </c>
    </row>
    <row r="17" spans="1:9" ht="18">
      <c r="A17" s="148"/>
      <c r="B17" s="148"/>
      <c r="C17" s="148"/>
      <c r="D17" s="148"/>
      <c r="E17" s="152"/>
      <c r="F17" s="148"/>
      <c r="G17" s="148"/>
      <c r="I17" s="148" t="s">
        <v>40</v>
      </c>
    </row>
    <row r="18" spans="1:9" ht="18">
      <c r="A18" s="148" t="s">
        <v>10</v>
      </c>
      <c r="B18" s="148"/>
      <c r="C18" s="151">
        <f>SF_Notes!B18</f>
        <v>255</v>
      </c>
      <c r="D18" s="148"/>
      <c r="E18" s="199">
        <f>SF_Notes!C18/1000</f>
        <v>0.00902928198</v>
      </c>
      <c r="F18" s="148"/>
      <c r="G18" s="153">
        <f>SF_Notes!M18</f>
        <v>-0.21052631578947367</v>
      </c>
      <c r="I18" s="148">
        <v>8</v>
      </c>
    </row>
    <row r="19" spans="1:9" ht="18">
      <c r="A19" s="148"/>
      <c r="B19" s="148"/>
      <c r="C19" s="148"/>
      <c r="D19" s="148"/>
      <c r="E19" s="152"/>
      <c r="F19" s="148"/>
      <c r="G19" s="148"/>
      <c r="I19" s="148" t="s">
        <v>40</v>
      </c>
    </row>
    <row r="20" spans="1:9" ht="18">
      <c r="A20" s="148" t="s">
        <v>13</v>
      </c>
      <c r="B20" s="148"/>
      <c r="C20" s="151">
        <f>SF_Notes!B38</f>
        <v>27354</v>
      </c>
      <c r="D20" s="148"/>
      <c r="E20" s="152">
        <f>SF_Notes!C38/1000</f>
        <v>2.8855461059999996</v>
      </c>
      <c r="F20" s="148"/>
      <c r="G20" s="153">
        <f>SF_Notes!M38</f>
        <v>-0.11401178985554188</v>
      </c>
      <c r="I20" s="148">
        <v>8</v>
      </c>
    </row>
    <row r="21" spans="1:9" ht="18">
      <c r="A21" s="148"/>
      <c r="B21" s="148"/>
      <c r="C21" s="148"/>
      <c r="D21" s="148"/>
      <c r="E21" s="152"/>
      <c r="F21" s="148"/>
      <c r="G21" s="148"/>
      <c r="I21" s="148"/>
    </row>
    <row r="22" spans="1:9" ht="18">
      <c r="A22" s="148" t="s">
        <v>195</v>
      </c>
      <c r="B22" s="148"/>
      <c r="C22" s="151">
        <f>SF_Notes!B28</f>
        <v>2058</v>
      </c>
      <c r="D22" s="148"/>
      <c r="E22" s="152">
        <f>SF_Notes!C28/1000</f>
        <v>0.245318152</v>
      </c>
      <c r="F22" s="148"/>
      <c r="G22" s="153">
        <f>SF_Notes!M28</f>
        <v>-0.4836929252383342</v>
      </c>
      <c r="I22" s="148">
        <v>8</v>
      </c>
    </row>
    <row r="23" spans="1:9" ht="18">
      <c r="A23" s="148"/>
      <c r="B23" s="148"/>
      <c r="C23" s="148"/>
      <c r="D23" s="148"/>
      <c r="E23" s="152"/>
      <c r="F23" s="148"/>
      <c r="G23" s="148"/>
      <c r="I23" s="148"/>
    </row>
    <row r="24" spans="1:9" ht="23.25">
      <c r="A24" s="422" t="s">
        <v>302</v>
      </c>
      <c r="B24" s="148"/>
      <c r="C24" s="148"/>
      <c r="D24" s="148"/>
      <c r="E24" s="152"/>
      <c r="F24" s="148"/>
      <c r="G24" s="148"/>
      <c r="I24" s="148"/>
    </row>
    <row r="25" spans="1:9" ht="18">
      <c r="A25" s="148"/>
      <c r="B25" s="148"/>
      <c r="C25" s="148"/>
      <c r="D25" s="148"/>
      <c r="E25" s="152"/>
      <c r="F25" s="148"/>
      <c r="G25" s="148"/>
      <c r="I25" s="148"/>
    </row>
    <row r="26" spans="1:9" ht="18">
      <c r="A26" s="148" t="s">
        <v>8</v>
      </c>
      <c r="B26" s="148"/>
      <c r="C26" s="151">
        <f>Title_1!B25</f>
        <v>26153</v>
      </c>
      <c r="D26" s="148"/>
      <c r="E26" s="152">
        <f>Title_1!C25/1000</f>
        <v>0.38805422331</v>
      </c>
      <c r="F26" s="148"/>
      <c r="G26" s="153">
        <f>Title_1!M25</f>
        <v>-0.2090427944956903</v>
      </c>
      <c r="I26" s="148">
        <v>14</v>
      </c>
    </row>
    <row r="27" spans="1:9" ht="18">
      <c r="A27" s="148"/>
      <c r="B27" s="148"/>
      <c r="C27" s="148"/>
      <c r="D27" s="148"/>
      <c r="E27" s="152"/>
      <c r="F27" s="148"/>
      <c r="G27" s="148"/>
      <c r="I27" s="148" t="s">
        <v>40</v>
      </c>
    </row>
    <row r="28" spans="1:9" ht="18">
      <c r="A28" s="148" t="s">
        <v>9</v>
      </c>
      <c r="B28" s="148"/>
      <c r="C28" s="151">
        <f>Title_1!B26</f>
        <v>23011</v>
      </c>
      <c r="D28" s="148"/>
      <c r="E28" s="152">
        <f>Title_1!C26/1000</f>
        <v>0.69380108801</v>
      </c>
      <c r="F28" s="148"/>
      <c r="G28" s="153">
        <f>Title_1!M26</f>
        <v>-0.11168159357628166</v>
      </c>
      <c r="I28" s="148">
        <v>14</v>
      </c>
    </row>
    <row r="29" ht="18">
      <c r="I29" s="148"/>
    </row>
    <row r="30" spans="1:9" ht="18">
      <c r="A30" s="148" t="s">
        <v>12</v>
      </c>
      <c r="B30" s="148"/>
      <c r="C30" s="151">
        <f>Title_1!B36</f>
        <v>20614</v>
      </c>
      <c r="D30" s="148"/>
      <c r="E30" s="152">
        <f>Title_1!C36/1000</f>
        <v>0.296</v>
      </c>
      <c r="F30" s="148"/>
      <c r="G30" s="153">
        <f>Title_1!M36</f>
        <v>-0.13777814957336457</v>
      </c>
      <c r="I30" s="148">
        <v>14</v>
      </c>
    </row>
    <row r="32" spans="1:7" ht="18">
      <c r="A32" s="148"/>
      <c r="B32" s="148"/>
      <c r="C32" s="148"/>
      <c r="D32" s="148"/>
      <c r="E32" s="152"/>
      <c r="F32" s="148"/>
      <c r="G32" s="148"/>
    </row>
    <row r="34" spans="1:7" ht="18">
      <c r="A34" s="148"/>
      <c r="B34" s="148"/>
      <c r="C34" s="148"/>
      <c r="D34" s="148"/>
      <c r="E34" s="152"/>
      <c r="F34" s="148"/>
      <c r="G34" s="148"/>
    </row>
    <row r="36" spans="1:7" ht="18">
      <c r="A36" s="148"/>
      <c r="B36" s="148"/>
      <c r="C36" s="148"/>
      <c r="D36" s="148"/>
      <c r="E36" s="152"/>
      <c r="F36" s="148"/>
      <c r="G36" s="148"/>
    </row>
    <row r="38" spans="1:7" ht="18">
      <c r="A38" s="148"/>
      <c r="B38" s="148"/>
      <c r="C38" s="148"/>
      <c r="D38" s="148"/>
      <c r="E38" s="152"/>
      <c r="F38" s="148"/>
      <c r="G38" s="148"/>
    </row>
    <row r="40" spans="1:7" ht="18">
      <c r="A40" s="148"/>
      <c r="B40" s="148"/>
      <c r="C40" s="148"/>
      <c r="D40" s="148"/>
      <c r="E40" s="152"/>
      <c r="F40" s="148"/>
      <c r="G40" s="148"/>
    </row>
    <row r="42" spans="1:7" ht="18">
      <c r="A42" s="148"/>
      <c r="B42" s="148"/>
      <c r="C42" s="148"/>
      <c r="D42" s="148"/>
      <c r="E42" s="152"/>
      <c r="F42" s="148"/>
      <c r="G42" s="148"/>
    </row>
    <row r="44" spans="1:7" ht="18">
      <c r="A44" s="148"/>
      <c r="B44" s="148"/>
      <c r="C44" s="148"/>
      <c r="D44" s="148"/>
      <c r="E44" s="152"/>
      <c r="F44" s="148"/>
      <c r="G44" s="148"/>
    </row>
    <row r="46" spans="1:7" ht="18">
      <c r="A46" s="148"/>
      <c r="B46" s="148"/>
      <c r="C46" s="148"/>
      <c r="D46" s="148"/>
      <c r="E46" s="152"/>
      <c r="F46" s="148"/>
      <c r="G46" s="148"/>
    </row>
    <row r="48" spans="1:7" ht="18">
      <c r="A48" s="148"/>
      <c r="B48" s="148"/>
      <c r="C48" s="148"/>
      <c r="D48" s="148"/>
      <c r="E48" s="148"/>
      <c r="F48" s="148"/>
      <c r="G48" s="148"/>
    </row>
    <row r="49" spans="1:7" ht="18">
      <c r="A49" s="154"/>
      <c r="B49" s="154"/>
      <c r="C49" s="154" t="s">
        <v>40</v>
      </c>
      <c r="D49" s="154"/>
      <c r="E49" s="154"/>
      <c r="F49" s="154"/>
      <c r="G49" s="154"/>
    </row>
    <row r="51" ht="12.75">
      <c r="L51" s="201" t="s">
        <v>109</v>
      </c>
    </row>
    <row r="72" ht="12.75">
      <c r="A72" t="s">
        <v>159</v>
      </c>
    </row>
  </sheetData>
  <printOptions horizontalCentered="1"/>
  <pageMargins left="0.75" right="0.75" top="1.32" bottom="1.11" header="0.65" footer="0.5"/>
  <pageSetup fitToHeight="1" fitToWidth="1" horizontalDpi="600" verticalDpi="600" orientation="landscape" scale="78" r:id="rId1"/>
  <headerFooter alignWithMargins="0">
    <oddHeader>&amp;C&amp;"Arial,Bold"&amp;12Federal Housing Administration Monthly Report&amp;8
&amp;"Arial,Bold Italic"&amp;16FHA Portfolios Summary
May 2007&amp;"Arial,Regular"&amp;12
</oddHeader>
    <oddFooter>&amp;C&amp;7&amp;D
&amp;F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workbookViewId="0" topLeftCell="A1">
      <selection activeCell="A1" sqref="A1:R1"/>
    </sheetView>
  </sheetViews>
  <sheetFormatPr defaultColWidth="9.140625" defaultRowHeight="12.75"/>
  <cols>
    <col min="7" max="7" width="9.28125" style="0" customWidth="1"/>
    <col min="8" max="8" width="15.00390625" style="0" customWidth="1"/>
  </cols>
  <sheetData>
    <row r="1" spans="1:18" ht="20.25">
      <c r="A1" s="469" t="s">
        <v>325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1:20" ht="18.75">
      <c r="A2" s="474" t="s">
        <v>326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</row>
    <row r="26" ht="9" customHeight="1"/>
    <row r="27" spans="3:20" ht="12.75">
      <c r="C27" s="40" t="s">
        <v>382</v>
      </c>
      <c r="D27" s="40"/>
      <c r="E27" s="40"/>
      <c r="F27" s="40"/>
      <c r="G27" s="40"/>
      <c r="H27" s="40"/>
      <c r="I27" s="40"/>
      <c r="L27" s="40" t="s">
        <v>383</v>
      </c>
      <c r="M27" s="40"/>
      <c r="N27" s="40"/>
      <c r="O27" s="40"/>
      <c r="P27" s="40"/>
      <c r="Q27" s="40"/>
      <c r="R27" s="40"/>
      <c r="S27" s="40"/>
      <c r="T27" s="40"/>
    </row>
    <row r="28" spans="4:20" ht="12.75">
      <c r="D28" s="40"/>
      <c r="E28" s="40"/>
      <c r="F28" s="40"/>
      <c r="G28" s="40"/>
      <c r="H28" s="40"/>
      <c r="I28" s="40"/>
      <c r="L28" s="40" t="s">
        <v>381</v>
      </c>
      <c r="M28" s="40"/>
      <c r="N28" s="40"/>
      <c r="O28" s="40"/>
      <c r="P28" s="40"/>
      <c r="Q28" s="40"/>
      <c r="R28" s="40"/>
      <c r="S28" s="40"/>
      <c r="T28" s="40"/>
    </row>
    <row r="29" spans="7:15" ht="12.75" customHeight="1">
      <c r="G29" s="475"/>
      <c r="H29" s="475"/>
      <c r="I29" s="475"/>
      <c r="J29" s="475"/>
      <c r="K29" s="475"/>
      <c r="L29" s="475"/>
      <c r="M29" s="40"/>
      <c r="N29" s="40"/>
      <c r="O29" s="40"/>
    </row>
    <row r="30" ht="12.75">
      <c r="G30" s="40" t="s">
        <v>40</v>
      </c>
    </row>
    <row r="31" ht="12.75">
      <c r="I31" t="s">
        <v>324</v>
      </c>
    </row>
    <row r="53" ht="12.75">
      <c r="G53" s="40" t="s">
        <v>384</v>
      </c>
    </row>
    <row r="54" spans="8:11" ht="12.75">
      <c r="H54" s="40" t="s">
        <v>385</v>
      </c>
      <c r="I54" s="40"/>
      <c r="J54" s="40"/>
      <c r="K54" s="40"/>
    </row>
    <row r="58" ht="12.75">
      <c r="A58" s="6" t="s">
        <v>320</v>
      </c>
    </row>
    <row r="67" ht="12.75">
      <c r="Q67">
        <v>9</v>
      </c>
    </row>
  </sheetData>
  <mergeCells count="3">
    <mergeCell ref="A1:R1"/>
    <mergeCell ref="A2:T2"/>
    <mergeCell ref="G29:L29"/>
  </mergeCells>
  <printOptions horizontalCentered="1"/>
  <pageMargins left="0.75" right="0.75" top="1" bottom="1" header="0.5" footer="0.5"/>
  <pageSetup fitToHeight="1" fitToWidth="1" horizontalDpi="600" verticalDpi="600" orientation="landscape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53"/>
  <sheetViews>
    <sheetView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2" width="3.00390625" style="0" customWidth="1"/>
    <col min="3" max="3" width="18.7109375" style="0" customWidth="1"/>
    <col min="4" max="4" width="5.140625" style="0" customWidth="1"/>
    <col min="5" max="5" width="1.57421875" style="0" customWidth="1"/>
    <col min="6" max="6" width="4.140625" style="0" customWidth="1"/>
    <col min="7" max="7" width="18.7109375" style="0" customWidth="1"/>
    <col min="8" max="8" width="5.140625" style="0" customWidth="1"/>
    <col min="9" max="9" width="1.57421875" style="0" customWidth="1"/>
    <col min="10" max="10" width="3.8515625" style="0" customWidth="1"/>
    <col min="11" max="11" width="18.7109375" style="0" customWidth="1"/>
    <col min="12" max="12" width="4.8515625" style="0" customWidth="1"/>
    <col min="13" max="13" width="0.71875" style="0" customWidth="1"/>
    <col min="14" max="14" width="13.8515625" style="0" bestFit="1" customWidth="1"/>
  </cols>
  <sheetData>
    <row r="1" spans="1:14" ht="21" customHeight="1">
      <c r="A1" s="2" t="s">
        <v>15</v>
      </c>
      <c r="B1" s="2"/>
      <c r="C1" s="1"/>
      <c r="D1" s="1"/>
      <c r="E1" s="1"/>
      <c r="F1" s="1"/>
      <c r="G1" s="1"/>
      <c r="H1" s="1"/>
      <c r="I1" s="1"/>
      <c r="J1" s="1"/>
      <c r="K1" s="1"/>
      <c r="L1" s="14"/>
      <c r="M1" s="14"/>
      <c r="N1" s="14"/>
    </row>
    <row r="2" spans="1:14" ht="23.25" customHeight="1">
      <c r="A2" s="3" t="s">
        <v>170</v>
      </c>
      <c r="B2" s="3"/>
      <c r="C2" s="1"/>
      <c r="D2" s="1"/>
      <c r="E2" s="1"/>
      <c r="F2" s="1"/>
      <c r="G2" s="1"/>
      <c r="H2" s="1"/>
      <c r="I2" s="1"/>
      <c r="J2" s="1"/>
      <c r="K2" s="1"/>
      <c r="L2" s="14"/>
      <c r="M2" s="14"/>
      <c r="N2" s="14"/>
    </row>
    <row r="3" spans="1:14" ht="23.25" customHeight="1">
      <c r="A3" s="3" t="s">
        <v>76</v>
      </c>
      <c r="B3" s="3"/>
      <c r="C3" s="1"/>
      <c r="D3" s="1"/>
      <c r="E3" s="1"/>
      <c r="F3" s="1"/>
      <c r="G3" s="1"/>
      <c r="H3" s="1"/>
      <c r="I3" s="1"/>
      <c r="J3" s="1"/>
      <c r="K3" s="1"/>
      <c r="L3" s="14"/>
      <c r="M3" s="14"/>
      <c r="N3" s="14"/>
    </row>
    <row r="4" spans="1:14" ht="30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s="4" customFormat="1" ht="12.75">
      <c r="B5" s="38"/>
      <c r="C5" s="1" t="s">
        <v>17</v>
      </c>
      <c r="D5" s="1"/>
      <c r="E5" s="31"/>
      <c r="G5" s="5" t="s">
        <v>157</v>
      </c>
      <c r="H5" s="1"/>
      <c r="I5" s="22"/>
      <c r="K5" s="5" t="s">
        <v>18</v>
      </c>
      <c r="L5" s="1"/>
      <c r="M5" s="23"/>
      <c r="N5"/>
    </row>
    <row r="6" spans="2:14" s="4" customFormat="1" ht="12.75">
      <c r="B6" s="205"/>
      <c r="C6" s="471" t="s">
        <v>363</v>
      </c>
      <c r="D6" s="471"/>
      <c r="E6" s="1"/>
      <c r="F6" s="22"/>
      <c r="G6" s="481" t="s">
        <v>364</v>
      </c>
      <c r="H6" s="482"/>
      <c r="I6"/>
      <c r="J6"/>
      <c r="K6" s="481" t="s">
        <v>365</v>
      </c>
      <c r="L6" s="482"/>
      <c r="M6" s="206"/>
      <c r="N6" s="10" t="s">
        <v>19</v>
      </c>
    </row>
    <row r="7" spans="1:14" s="5" customFormat="1" ht="12.75">
      <c r="A7" s="7"/>
      <c r="B7" s="7"/>
      <c r="C7" s="476" t="s">
        <v>21</v>
      </c>
      <c r="D7" s="476"/>
      <c r="E7" s="477"/>
      <c r="F7" s="478" t="s">
        <v>21</v>
      </c>
      <c r="G7" s="479"/>
      <c r="H7" s="480"/>
      <c r="I7" s="478" t="s">
        <v>21</v>
      </c>
      <c r="J7" s="479"/>
      <c r="K7" s="479"/>
      <c r="L7" s="480"/>
      <c r="M7" s="18"/>
      <c r="N7" s="7" t="s">
        <v>20</v>
      </c>
    </row>
    <row r="8" spans="4:14" s="5" customFormat="1" ht="12.75">
      <c r="D8" s="10"/>
      <c r="E8" s="10"/>
      <c r="F8" s="17"/>
      <c r="I8" s="17"/>
      <c r="J8" s="10"/>
      <c r="K8" s="10"/>
      <c r="M8" s="17"/>
      <c r="N8" s="207"/>
    </row>
    <row r="9" spans="1:14" ht="12.75">
      <c r="A9" s="16" t="s">
        <v>171</v>
      </c>
      <c r="B9" s="4"/>
      <c r="C9" s="27"/>
      <c r="D9" s="9"/>
      <c r="E9" s="9"/>
      <c r="F9" s="12"/>
      <c r="I9" s="12"/>
      <c r="M9" s="12"/>
      <c r="N9" s="44"/>
    </row>
    <row r="10" spans="1:14" ht="12.75">
      <c r="A10" t="s">
        <v>172</v>
      </c>
      <c r="C10" s="48">
        <v>3517925</v>
      </c>
      <c r="D10" s="56"/>
      <c r="E10" s="56"/>
      <c r="F10" s="50"/>
      <c r="G10" s="48">
        <v>3517925</v>
      </c>
      <c r="H10" s="6"/>
      <c r="I10" s="50"/>
      <c r="J10" s="6"/>
      <c r="K10" s="48">
        <v>3736975</v>
      </c>
      <c r="M10" s="12"/>
      <c r="N10" s="208">
        <f>(G10-K10)/K10</f>
        <v>-0.05861692946835342</v>
      </c>
    </row>
    <row r="11" spans="1:14" ht="12.75">
      <c r="A11" s="15" t="s">
        <v>173</v>
      </c>
      <c r="C11" s="48">
        <v>260535</v>
      </c>
      <c r="D11" s="56"/>
      <c r="E11" s="56"/>
      <c r="F11" s="50"/>
      <c r="G11" s="48">
        <v>260535</v>
      </c>
      <c r="H11" s="6"/>
      <c r="I11" s="50"/>
      <c r="J11" s="6"/>
      <c r="K11" s="48">
        <v>268173</v>
      </c>
      <c r="M11" s="12"/>
      <c r="N11" s="208">
        <f>(G11-K11)/K11</f>
        <v>-0.02848161448020494</v>
      </c>
    </row>
    <row r="12" spans="1:14" ht="12.75">
      <c r="A12" s="15" t="s">
        <v>311</v>
      </c>
      <c r="C12" s="309">
        <v>3778460</v>
      </c>
      <c r="D12" s="56"/>
      <c r="E12" s="56"/>
      <c r="F12" s="50"/>
      <c r="G12" s="309">
        <v>3778460</v>
      </c>
      <c r="H12" s="51"/>
      <c r="I12" s="56"/>
      <c r="J12" s="6"/>
      <c r="K12" s="309">
        <v>4005148</v>
      </c>
      <c r="M12" s="12"/>
      <c r="N12" s="208">
        <f>(G12-K12)/K12</f>
        <v>-0.05659915688508889</v>
      </c>
    </row>
    <row r="13" spans="1:14" ht="12.75">
      <c r="A13" t="s">
        <v>174</v>
      </c>
      <c r="C13" s="453">
        <f>C11/C12</f>
        <v>0.0689526950133123</v>
      </c>
      <c r="D13" s="454"/>
      <c r="E13" s="454"/>
      <c r="F13" s="455"/>
      <c r="G13" s="453">
        <f>G11/G12</f>
        <v>0.0689526950133123</v>
      </c>
      <c r="H13" s="456"/>
      <c r="I13" s="455"/>
      <c r="J13" s="456"/>
      <c r="K13" s="453">
        <f>K11/K12</f>
        <v>0.06695707624287542</v>
      </c>
      <c r="M13" s="12"/>
      <c r="N13" s="208">
        <f>(G13-K13)/K13</f>
        <v>0.029804449095090675</v>
      </c>
    </row>
    <row r="14" spans="3:14" ht="12.75">
      <c r="C14" s="312"/>
      <c r="D14" s="56"/>
      <c r="E14" s="56"/>
      <c r="F14" s="50"/>
      <c r="G14" s="6"/>
      <c r="H14" s="6"/>
      <c r="I14" s="50"/>
      <c r="J14" s="6"/>
      <c r="K14" s="6"/>
      <c r="M14" s="12"/>
      <c r="N14" s="208"/>
    </row>
    <row r="15" spans="1:14" ht="12.75">
      <c r="A15" s="16" t="s">
        <v>175</v>
      </c>
      <c r="B15" s="4"/>
      <c r="C15" s="48"/>
      <c r="D15" s="56"/>
      <c r="E15" s="56"/>
      <c r="F15" s="50"/>
      <c r="G15" s="6"/>
      <c r="H15" s="6"/>
      <c r="I15" s="50"/>
      <c r="J15" s="6"/>
      <c r="K15" s="6"/>
      <c r="M15" s="12"/>
      <c r="N15" s="208"/>
    </row>
    <row r="16" spans="1:14" ht="12.75">
      <c r="A16" s="15" t="s">
        <v>176</v>
      </c>
      <c r="C16" s="48">
        <v>1789</v>
      </c>
      <c r="D16" s="56"/>
      <c r="E16" s="56"/>
      <c r="F16" s="50"/>
      <c r="G16" s="48">
        <v>16194</v>
      </c>
      <c r="H16" s="6"/>
      <c r="I16" s="50"/>
      <c r="J16" s="6"/>
      <c r="K16" s="48">
        <v>13937</v>
      </c>
      <c r="M16" s="12"/>
      <c r="N16" s="208">
        <f>(G16-K16)/K16</f>
        <v>0.16194302934634427</v>
      </c>
    </row>
    <row r="17" spans="1:14" ht="12.75">
      <c r="A17" t="s">
        <v>177</v>
      </c>
      <c r="C17" s="48">
        <v>4521</v>
      </c>
      <c r="D17" s="56"/>
      <c r="E17" s="56"/>
      <c r="F17" s="50"/>
      <c r="G17" s="48">
        <v>29732</v>
      </c>
      <c r="H17" s="6"/>
      <c r="I17" s="50"/>
      <c r="J17" s="6"/>
      <c r="K17" s="48">
        <v>22774</v>
      </c>
      <c r="M17" s="12"/>
      <c r="N17" s="208">
        <f>(G17-K17)/K17</f>
        <v>0.3055238429788355</v>
      </c>
    </row>
    <row r="18" spans="1:14" ht="12.75">
      <c r="A18" t="s">
        <v>178</v>
      </c>
      <c r="C18" s="48">
        <v>1165</v>
      </c>
      <c r="D18" s="56"/>
      <c r="E18" s="56"/>
      <c r="F18" s="50"/>
      <c r="G18" s="48">
        <v>10800</v>
      </c>
      <c r="H18" s="6"/>
      <c r="I18" s="50"/>
      <c r="J18" s="6"/>
      <c r="K18" s="48">
        <v>9979</v>
      </c>
      <c r="M18" s="12"/>
      <c r="N18" s="208">
        <f>(G18-K18)/K18</f>
        <v>0.08227277282292815</v>
      </c>
    </row>
    <row r="19" spans="1:14" ht="12.75">
      <c r="A19" t="s">
        <v>179</v>
      </c>
      <c r="C19" s="48">
        <v>7475</v>
      </c>
      <c r="D19" s="56"/>
      <c r="E19" s="56"/>
      <c r="F19" s="50"/>
      <c r="G19" s="48">
        <v>56726</v>
      </c>
      <c r="H19" s="6"/>
      <c r="I19" s="50"/>
      <c r="J19" s="6"/>
      <c r="K19" s="48">
        <v>46690</v>
      </c>
      <c r="M19" s="12"/>
      <c r="N19" s="208">
        <f>(G19-K19)/K19</f>
        <v>0.21494966802313129</v>
      </c>
    </row>
    <row r="20" spans="3:14" ht="12.75">
      <c r="C20" s="48"/>
      <c r="D20" s="56"/>
      <c r="E20" s="56"/>
      <c r="F20" s="50"/>
      <c r="G20" s="6"/>
      <c r="H20" s="6"/>
      <c r="I20" s="50"/>
      <c r="J20" s="6"/>
      <c r="K20" s="48"/>
      <c r="M20" s="12"/>
      <c r="N20" s="208"/>
    </row>
    <row r="21" spans="1:14" ht="12.75">
      <c r="A21" s="16" t="s">
        <v>235</v>
      </c>
      <c r="B21" s="4"/>
      <c r="C21" s="48"/>
      <c r="D21" s="56"/>
      <c r="E21" s="56"/>
      <c r="F21" s="50"/>
      <c r="G21" s="48"/>
      <c r="H21" s="6"/>
      <c r="I21" s="50"/>
      <c r="J21" s="6"/>
      <c r="K21" s="48"/>
      <c r="M21" s="12"/>
      <c r="N21" s="208"/>
    </row>
    <row r="22" spans="1:14" ht="12.75">
      <c r="A22" s="15" t="s">
        <v>180</v>
      </c>
      <c r="C22" s="313">
        <v>4116</v>
      </c>
      <c r="D22" s="56"/>
      <c r="E22" s="56"/>
      <c r="F22" s="50"/>
      <c r="G22" s="313">
        <v>33307</v>
      </c>
      <c r="H22" s="6"/>
      <c r="I22" s="50"/>
      <c r="J22" s="6"/>
      <c r="K22" s="48">
        <v>34693</v>
      </c>
      <c r="M22" s="12"/>
      <c r="N22" s="421">
        <f>(G22-K22)/K22</f>
        <v>-0.03995042227538696</v>
      </c>
    </row>
    <row r="23" spans="1:14" ht="12.75">
      <c r="A23" t="s">
        <v>181</v>
      </c>
      <c r="C23" s="313">
        <v>365</v>
      </c>
      <c r="D23" s="56"/>
      <c r="E23" s="56"/>
      <c r="F23" s="50"/>
      <c r="G23" s="313">
        <v>2673</v>
      </c>
      <c r="H23" s="6"/>
      <c r="I23" s="50"/>
      <c r="J23" s="6"/>
      <c r="K23" s="48">
        <v>3202</v>
      </c>
      <c r="M23" s="12"/>
      <c r="N23" s="208">
        <f>(G23-K23)/K23</f>
        <v>-0.16520924422236102</v>
      </c>
    </row>
    <row r="24" spans="1:14" ht="12.75">
      <c r="A24" s="15" t="s">
        <v>182</v>
      </c>
      <c r="C24" s="48">
        <v>43</v>
      </c>
      <c r="D24" s="56"/>
      <c r="E24" s="56"/>
      <c r="F24" s="50"/>
      <c r="G24" s="48">
        <v>258</v>
      </c>
      <c r="H24" s="6"/>
      <c r="I24" s="50"/>
      <c r="J24" s="6"/>
      <c r="K24" s="48">
        <v>190</v>
      </c>
      <c r="M24" s="12"/>
      <c r="N24" s="208">
        <f>(G24-K24)/K24</f>
        <v>0.35789473684210527</v>
      </c>
    </row>
    <row r="25" spans="1:14" ht="12.75">
      <c r="A25" t="s">
        <v>183</v>
      </c>
      <c r="C25" s="48">
        <v>2</v>
      </c>
      <c r="D25" s="56"/>
      <c r="E25" s="56"/>
      <c r="F25" s="50"/>
      <c r="G25" s="48">
        <v>13</v>
      </c>
      <c r="H25" s="6"/>
      <c r="I25" s="50"/>
      <c r="J25" s="6"/>
      <c r="K25" s="48">
        <v>1673</v>
      </c>
      <c r="M25" s="12"/>
      <c r="N25" s="208">
        <f>(G25-K25)/K25</f>
        <v>-0.9922295277943813</v>
      </c>
    </row>
    <row r="26" spans="1:14" ht="12.75">
      <c r="A26" t="s">
        <v>184</v>
      </c>
      <c r="C26" s="48">
        <v>4525</v>
      </c>
      <c r="D26" s="56"/>
      <c r="E26" s="56"/>
      <c r="F26" s="50"/>
      <c r="G26" s="48">
        <v>36251</v>
      </c>
      <c r="H26" s="6"/>
      <c r="I26" s="50"/>
      <c r="J26" s="6"/>
      <c r="K26" s="48">
        <v>39758</v>
      </c>
      <c r="M26" s="12"/>
      <c r="N26" s="208">
        <f>(G26-K26)/K26</f>
        <v>-0.08820866240756577</v>
      </c>
    </row>
    <row r="27" spans="1:14" ht="12.75">
      <c r="A27" s="6"/>
      <c r="B27" s="6"/>
      <c r="G27" s="27"/>
      <c r="K27" s="27"/>
      <c r="N27" s="209"/>
    </row>
    <row r="28" spans="1:14" ht="12.75">
      <c r="A28" s="6"/>
      <c r="B28" s="6"/>
      <c r="G28" s="27"/>
      <c r="K28" s="27"/>
      <c r="N28" s="209"/>
    </row>
    <row r="29" spans="1:11" ht="12.75">
      <c r="A29" s="210" t="s">
        <v>40</v>
      </c>
      <c r="B29" s="6"/>
      <c r="K29" s="27"/>
    </row>
    <row r="30" spans="1:11" ht="12.75">
      <c r="A30" s="210"/>
      <c r="B30" s="6"/>
      <c r="K30" s="27"/>
    </row>
    <row r="31" spans="1:2" ht="12.75">
      <c r="A31" s="210" t="s">
        <v>185</v>
      </c>
      <c r="B31" s="4"/>
    </row>
    <row r="32" spans="1:2" ht="12.75">
      <c r="A32" s="6" t="s">
        <v>186</v>
      </c>
      <c r="B32" s="6"/>
    </row>
    <row r="33" spans="1:2" ht="12.75">
      <c r="A33" s="6"/>
      <c r="B33" s="6"/>
    </row>
    <row r="34" spans="1:2" ht="12.75">
      <c r="A34" s="6"/>
      <c r="B34" s="6"/>
    </row>
    <row r="35" spans="1:2" ht="12.75">
      <c r="A35" s="6"/>
      <c r="B35" s="6"/>
    </row>
    <row r="36" spans="1:2" ht="12.75">
      <c r="A36" s="4"/>
      <c r="B36" s="4"/>
    </row>
    <row r="37" spans="1:2" ht="12.75">
      <c r="A37" s="4"/>
      <c r="B37" s="4"/>
    </row>
    <row r="38" spans="1:2" ht="12.75">
      <c r="A38" s="6"/>
      <c r="B38" s="6"/>
    </row>
    <row r="39" spans="1:14" ht="12.75">
      <c r="A39" s="6"/>
      <c r="B39" s="6"/>
      <c r="N39">
        <v>10</v>
      </c>
    </row>
    <row r="40" spans="1:2" ht="12.75">
      <c r="A40" s="6"/>
      <c r="B40" s="6"/>
    </row>
    <row r="41" spans="1:2" ht="12.75">
      <c r="A41" s="4"/>
      <c r="B41" s="4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4"/>
      <c r="B46" s="4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4"/>
      <c r="B50" s="4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</sheetData>
  <mergeCells count="6">
    <mergeCell ref="C7:E7"/>
    <mergeCell ref="F7:H7"/>
    <mergeCell ref="I7:L7"/>
    <mergeCell ref="C6:D6"/>
    <mergeCell ref="G6:H6"/>
    <mergeCell ref="K6:L6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O72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9" bestFit="1" customWidth="1"/>
    <col min="2" max="2" width="40.28125" style="9" bestFit="1" customWidth="1"/>
    <col min="3" max="4" width="7.28125" style="9" bestFit="1" customWidth="1"/>
    <col min="5" max="5" width="6.421875" style="9" bestFit="1" customWidth="1"/>
    <col min="6" max="7" width="5.7109375" style="9" customWidth="1"/>
    <col min="8" max="8" width="7.00390625" style="9" customWidth="1"/>
    <col min="9" max="9" width="10.421875" style="9" bestFit="1" customWidth="1"/>
    <col min="10" max="10" width="11.140625" style="9" bestFit="1" customWidth="1"/>
    <col min="11" max="11" width="7.57421875" style="9" bestFit="1" customWidth="1"/>
    <col min="12" max="12" width="9.7109375" style="9" bestFit="1" customWidth="1"/>
    <col min="13" max="13" width="10.00390625" style="9" bestFit="1" customWidth="1"/>
    <col min="14" max="14" width="7.57421875" style="9" bestFit="1" customWidth="1"/>
    <col min="15" max="16384" width="9.140625" style="9" customWidth="1"/>
  </cols>
  <sheetData>
    <row r="1" spans="1:14" ht="12.75">
      <c r="A1" s="167" t="s">
        <v>15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189" customFormat="1" ht="20.25">
      <c r="A2" s="188" t="s">
        <v>156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2.7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12.75">
      <c r="A4" s="167" t="s">
        <v>82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ht="12.75">
      <c r="A5" s="167" t="s">
        <v>391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ht="12.7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2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1:14" s="190" customFormat="1" ht="12">
      <c r="A8" s="170"/>
      <c r="B8" s="170"/>
      <c r="C8" s="171" t="s">
        <v>83</v>
      </c>
      <c r="D8" s="172"/>
      <c r="E8" s="172"/>
      <c r="F8" s="172"/>
      <c r="G8" s="172"/>
      <c r="H8" s="173"/>
      <c r="I8" s="171" t="s">
        <v>84</v>
      </c>
      <c r="J8" s="172"/>
      <c r="K8" s="173"/>
      <c r="L8" s="171" t="s">
        <v>85</v>
      </c>
      <c r="M8" s="172"/>
      <c r="N8" s="173"/>
    </row>
    <row r="9" spans="1:14" s="190" customFormat="1" ht="12">
      <c r="A9" s="174"/>
      <c r="B9" s="362"/>
      <c r="C9" s="411" t="s">
        <v>86</v>
      </c>
      <c r="D9" s="412"/>
      <c r="E9" s="413"/>
      <c r="F9" s="412" t="s">
        <v>87</v>
      </c>
      <c r="G9" s="412"/>
      <c r="H9" s="413"/>
      <c r="I9" s="175" t="s">
        <v>88</v>
      </c>
      <c r="J9" s="175" t="s">
        <v>89</v>
      </c>
      <c r="K9" s="175"/>
      <c r="L9" s="175" t="s">
        <v>88</v>
      </c>
      <c r="M9" s="175" t="s">
        <v>89</v>
      </c>
      <c r="N9" s="170"/>
    </row>
    <row r="10" spans="1:14" s="190" customFormat="1" ht="12">
      <c r="A10" s="174"/>
      <c r="B10" s="174"/>
      <c r="C10" s="483" t="s">
        <v>392</v>
      </c>
      <c r="D10" s="484"/>
      <c r="E10" s="485"/>
      <c r="F10" s="483" t="s">
        <v>393</v>
      </c>
      <c r="G10" s="484"/>
      <c r="H10" s="485"/>
      <c r="I10" s="191" t="s">
        <v>236</v>
      </c>
      <c r="J10" s="191" t="s">
        <v>236</v>
      </c>
      <c r="K10" s="191" t="s">
        <v>19</v>
      </c>
      <c r="L10" s="191" t="s">
        <v>236</v>
      </c>
      <c r="M10" s="191" t="s">
        <v>236</v>
      </c>
      <c r="N10" s="191" t="s">
        <v>19</v>
      </c>
    </row>
    <row r="11" spans="1:14" s="193" customFormat="1" ht="12">
      <c r="A11" s="176" t="s">
        <v>90</v>
      </c>
      <c r="B11" s="314" t="s">
        <v>237</v>
      </c>
      <c r="C11" s="315" t="s">
        <v>91</v>
      </c>
      <c r="D11" s="316" t="s">
        <v>238</v>
      </c>
      <c r="E11" s="317" t="s">
        <v>239</v>
      </c>
      <c r="F11" s="318" t="s">
        <v>91</v>
      </c>
      <c r="G11" s="319" t="s">
        <v>238</v>
      </c>
      <c r="H11" s="320" t="s">
        <v>239</v>
      </c>
      <c r="I11" s="322" t="s">
        <v>392</v>
      </c>
      <c r="J11" s="322" t="s">
        <v>393</v>
      </c>
      <c r="K11" s="321" t="s">
        <v>20</v>
      </c>
      <c r="L11" s="322" t="s">
        <v>392</v>
      </c>
      <c r="M11" s="323" t="s">
        <v>393</v>
      </c>
      <c r="N11" s="192" t="s">
        <v>20</v>
      </c>
    </row>
    <row r="12" spans="1:14" s="194" customFormat="1" ht="12.75">
      <c r="A12" s="217">
        <v>1</v>
      </c>
      <c r="B12" s="452" t="s">
        <v>247</v>
      </c>
      <c r="C12" s="220">
        <v>13.358</v>
      </c>
      <c r="D12" s="220">
        <v>13.255</v>
      </c>
      <c r="E12" s="220">
        <v>14.188</v>
      </c>
      <c r="F12" s="220">
        <v>11.176</v>
      </c>
      <c r="G12" s="220">
        <v>11.575</v>
      </c>
      <c r="H12" s="220">
        <v>8.585</v>
      </c>
      <c r="I12" s="221">
        <v>65001</v>
      </c>
      <c r="J12" s="221">
        <v>64601</v>
      </c>
      <c r="K12" s="218">
        <f aca="true" t="shared" si="0" ref="K12:K65">(I12-J12)/J12</f>
        <v>0.006191854615253634</v>
      </c>
      <c r="L12" s="221">
        <v>8683</v>
      </c>
      <c r="M12" s="221">
        <v>7220</v>
      </c>
      <c r="N12" s="218">
        <f aca="true" t="shared" si="1" ref="N12:N65">(L12-M12)/M12</f>
        <v>0.2026315789473684</v>
      </c>
    </row>
    <row r="13" spans="1:14" s="194" customFormat="1" ht="12.75">
      <c r="A13" s="217">
        <v>2</v>
      </c>
      <c r="B13" s="219" t="s">
        <v>253</v>
      </c>
      <c r="C13" s="220">
        <v>12.444</v>
      </c>
      <c r="D13" s="220">
        <v>12.227</v>
      </c>
      <c r="E13" s="220">
        <v>16.458</v>
      </c>
      <c r="F13" s="220">
        <v>10.092</v>
      </c>
      <c r="G13" s="220">
        <v>10.079</v>
      </c>
      <c r="H13" s="220">
        <v>10.307</v>
      </c>
      <c r="I13" s="221">
        <v>9354</v>
      </c>
      <c r="J13" s="221">
        <v>9304</v>
      </c>
      <c r="K13" s="218">
        <f t="shared" si="0"/>
        <v>0.005374032674118658</v>
      </c>
      <c r="L13" s="221">
        <v>1164</v>
      </c>
      <c r="M13" s="310">
        <v>939</v>
      </c>
      <c r="N13" s="218">
        <f t="shared" si="1"/>
        <v>0.23961661341853036</v>
      </c>
    </row>
    <row r="14" spans="1:14" s="194" customFormat="1" ht="12.75">
      <c r="A14" s="217">
        <v>3</v>
      </c>
      <c r="B14" s="219" t="s">
        <v>242</v>
      </c>
      <c r="C14" s="220">
        <v>11.448</v>
      </c>
      <c r="D14" s="220">
        <v>11.228</v>
      </c>
      <c r="E14" s="220">
        <v>15.131</v>
      </c>
      <c r="F14" s="220">
        <v>12.528</v>
      </c>
      <c r="G14" s="220">
        <v>12.37</v>
      </c>
      <c r="H14" s="220">
        <v>14.661</v>
      </c>
      <c r="I14" s="221">
        <v>33325</v>
      </c>
      <c r="J14" s="221">
        <v>32001</v>
      </c>
      <c r="K14" s="218">
        <f t="shared" si="0"/>
        <v>0.04137370707165401</v>
      </c>
      <c r="L14" s="221">
        <v>3815</v>
      </c>
      <c r="M14" s="310">
        <v>4009</v>
      </c>
      <c r="N14" s="218">
        <f t="shared" si="1"/>
        <v>-0.048391119980044896</v>
      </c>
    </row>
    <row r="15" spans="1:14" s="194" customFormat="1" ht="12.75">
      <c r="A15" s="217">
        <v>4</v>
      </c>
      <c r="B15" s="219" t="s">
        <v>240</v>
      </c>
      <c r="C15" s="220">
        <v>11.154</v>
      </c>
      <c r="D15" s="220">
        <v>10.986</v>
      </c>
      <c r="E15" s="220">
        <v>20.755</v>
      </c>
      <c r="F15" s="220">
        <v>27.314</v>
      </c>
      <c r="G15" s="220">
        <v>27.141</v>
      </c>
      <c r="H15" s="220">
        <v>35.821</v>
      </c>
      <c r="I15" s="221">
        <v>24574</v>
      </c>
      <c r="J15" s="221">
        <v>26832</v>
      </c>
      <c r="K15" s="218">
        <f t="shared" si="0"/>
        <v>-0.08415324985092427</v>
      </c>
      <c r="L15" s="221">
        <v>2741</v>
      </c>
      <c r="M15" s="310">
        <v>7329</v>
      </c>
      <c r="N15" s="218">
        <f t="shared" si="1"/>
        <v>-0.6260062764360759</v>
      </c>
    </row>
    <row r="16" spans="1:14" s="194" customFormat="1" ht="12.75">
      <c r="A16" s="217">
        <v>5</v>
      </c>
      <c r="B16" s="219" t="s">
        <v>246</v>
      </c>
      <c r="C16" s="220">
        <v>10.954</v>
      </c>
      <c r="D16" s="220">
        <v>10.836</v>
      </c>
      <c r="E16" s="220">
        <v>14.737</v>
      </c>
      <c r="F16" s="220">
        <v>11.801</v>
      </c>
      <c r="G16" s="220">
        <v>11.664</v>
      </c>
      <c r="H16" s="220">
        <v>15.284</v>
      </c>
      <c r="I16" s="221">
        <v>6290</v>
      </c>
      <c r="J16" s="221">
        <v>6059</v>
      </c>
      <c r="K16" s="218">
        <f t="shared" si="0"/>
        <v>0.03812510315233537</v>
      </c>
      <c r="L16" s="221">
        <v>689</v>
      </c>
      <c r="M16" s="310">
        <v>715</v>
      </c>
      <c r="N16" s="218">
        <f t="shared" si="1"/>
        <v>-0.03636363636363636</v>
      </c>
    </row>
    <row r="17" spans="1:14" s="194" customFormat="1" ht="12.75">
      <c r="A17" s="217">
        <v>6</v>
      </c>
      <c r="B17" s="219" t="s">
        <v>245</v>
      </c>
      <c r="C17" s="220">
        <v>10.047</v>
      </c>
      <c r="D17" s="220">
        <v>9.925</v>
      </c>
      <c r="E17" s="220">
        <v>12.768</v>
      </c>
      <c r="F17" s="220">
        <v>12.266</v>
      </c>
      <c r="G17" s="220">
        <v>12.217</v>
      </c>
      <c r="H17" s="220">
        <v>13.215</v>
      </c>
      <c r="I17" s="221">
        <v>49935</v>
      </c>
      <c r="J17" s="221">
        <v>51825</v>
      </c>
      <c r="K17" s="218">
        <f t="shared" si="0"/>
        <v>-0.036468885672937774</v>
      </c>
      <c r="L17" s="221">
        <v>5017</v>
      </c>
      <c r="M17" s="310">
        <v>6357</v>
      </c>
      <c r="N17" s="218">
        <f t="shared" si="1"/>
        <v>-0.21079125373603902</v>
      </c>
    </row>
    <row r="18" spans="1:14" s="194" customFormat="1" ht="12.75">
      <c r="A18" s="217">
        <v>7</v>
      </c>
      <c r="B18" s="219" t="s">
        <v>207</v>
      </c>
      <c r="C18" s="220">
        <v>10.018</v>
      </c>
      <c r="D18" s="220">
        <v>9.763</v>
      </c>
      <c r="E18" s="220">
        <v>14.894</v>
      </c>
      <c r="F18" s="220">
        <v>8.644</v>
      </c>
      <c r="G18" s="220">
        <v>8.654</v>
      </c>
      <c r="H18" s="220">
        <v>8.505</v>
      </c>
      <c r="I18" s="221">
        <v>6618</v>
      </c>
      <c r="J18" s="221">
        <v>5958</v>
      </c>
      <c r="K18" s="218">
        <f t="shared" si="0"/>
        <v>0.1107754279959718</v>
      </c>
      <c r="L18" s="221">
        <v>663</v>
      </c>
      <c r="M18" s="310">
        <v>515</v>
      </c>
      <c r="N18" s="218">
        <f t="shared" si="1"/>
        <v>0.287378640776699</v>
      </c>
    </row>
    <row r="19" spans="1:14" s="194" customFormat="1" ht="12.75">
      <c r="A19" s="217">
        <v>8</v>
      </c>
      <c r="B19" s="219" t="s">
        <v>248</v>
      </c>
      <c r="C19" s="220">
        <v>9.791</v>
      </c>
      <c r="D19" s="220">
        <v>9.833</v>
      </c>
      <c r="E19" s="220">
        <v>9.123</v>
      </c>
      <c r="F19" s="220">
        <v>11.284</v>
      </c>
      <c r="G19" s="220">
        <v>11.352</v>
      </c>
      <c r="H19" s="220">
        <v>10.377</v>
      </c>
      <c r="I19" s="221">
        <v>4729</v>
      </c>
      <c r="J19" s="221">
        <v>4511</v>
      </c>
      <c r="K19" s="218">
        <f t="shared" si="0"/>
        <v>0.04832631345599645</v>
      </c>
      <c r="L19" s="221">
        <v>463</v>
      </c>
      <c r="M19" s="310">
        <v>509</v>
      </c>
      <c r="N19" s="218">
        <f t="shared" si="1"/>
        <v>-0.09037328094302555</v>
      </c>
    </row>
    <row r="20" spans="1:14" s="194" customFormat="1" ht="12.75">
      <c r="A20" s="217">
        <v>9</v>
      </c>
      <c r="B20" s="219" t="s">
        <v>244</v>
      </c>
      <c r="C20" s="220">
        <v>9.777</v>
      </c>
      <c r="D20" s="220">
        <v>9.575</v>
      </c>
      <c r="E20" s="220">
        <v>13.783</v>
      </c>
      <c r="F20" s="220">
        <v>11.937</v>
      </c>
      <c r="G20" s="220">
        <v>11.854</v>
      </c>
      <c r="H20" s="220">
        <v>13.299</v>
      </c>
      <c r="I20" s="221">
        <v>13562</v>
      </c>
      <c r="J20" s="221">
        <v>13379</v>
      </c>
      <c r="K20" s="218">
        <f t="shared" si="0"/>
        <v>0.013678152328275656</v>
      </c>
      <c r="L20" s="221">
        <v>1326</v>
      </c>
      <c r="M20" s="310">
        <v>1597</v>
      </c>
      <c r="N20" s="218">
        <f t="shared" si="1"/>
        <v>-0.1696931747025673</v>
      </c>
    </row>
    <row r="21" spans="1:14" s="194" customFormat="1" ht="12.75">
      <c r="A21" s="217">
        <v>10</v>
      </c>
      <c r="B21" s="219" t="s">
        <v>312</v>
      </c>
      <c r="C21" s="220">
        <v>9.704</v>
      </c>
      <c r="D21" s="220">
        <v>9.704</v>
      </c>
      <c r="E21" s="220">
        <v>0</v>
      </c>
      <c r="F21" s="220">
        <v>6.755</v>
      </c>
      <c r="G21" s="220">
        <v>6.755</v>
      </c>
      <c r="H21" s="220">
        <v>0</v>
      </c>
      <c r="I21" s="221">
        <v>63034</v>
      </c>
      <c r="J21" s="221">
        <v>39318</v>
      </c>
      <c r="K21" s="218">
        <f t="shared" si="0"/>
        <v>0.603184292181698</v>
      </c>
      <c r="L21" s="221">
        <v>6117</v>
      </c>
      <c r="M21" s="310">
        <v>2656</v>
      </c>
      <c r="N21" s="218">
        <f t="shared" si="1"/>
        <v>1.3030873493975903</v>
      </c>
    </row>
    <row r="22" spans="1:14" s="194" customFormat="1" ht="12.75">
      <c r="A22" s="217">
        <v>11</v>
      </c>
      <c r="B22" s="219" t="s">
        <v>243</v>
      </c>
      <c r="C22" s="220">
        <v>9.106</v>
      </c>
      <c r="D22" s="220">
        <v>8.958</v>
      </c>
      <c r="E22" s="220">
        <v>13.542</v>
      </c>
      <c r="F22" s="220">
        <v>11.885</v>
      </c>
      <c r="G22" s="220">
        <v>11.793</v>
      </c>
      <c r="H22" s="220">
        <v>14.167</v>
      </c>
      <c r="I22" s="221">
        <v>2965</v>
      </c>
      <c r="J22" s="221">
        <v>3071</v>
      </c>
      <c r="K22" s="218">
        <f t="shared" si="0"/>
        <v>-0.03451644415499837</v>
      </c>
      <c r="L22" s="221">
        <v>270</v>
      </c>
      <c r="M22" s="310">
        <v>365</v>
      </c>
      <c r="N22" s="218">
        <f t="shared" si="1"/>
        <v>-0.2602739726027397</v>
      </c>
    </row>
    <row r="23" spans="1:14" s="194" customFormat="1" ht="12.75">
      <c r="A23" s="217">
        <v>12</v>
      </c>
      <c r="B23" s="219" t="s">
        <v>316</v>
      </c>
      <c r="C23" s="220">
        <v>9.027</v>
      </c>
      <c r="D23" s="220">
        <v>9.027</v>
      </c>
      <c r="E23" s="220">
        <v>0</v>
      </c>
      <c r="F23" s="220">
        <v>6.57</v>
      </c>
      <c r="G23" s="220">
        <v>6.57</v>
      </c>
      <c r="H23" s="220">
        <v>0</v>
      </c>
      <c r="I23" s="221">
        <v>8663</v>
      </c>
      <c r="J23" s="221">
        <v>5099</v>
      </c>
      <c r="K23" s="218">
        <f t="shared" si="0"/>
        <v>0.6989605805059815</v>
      </c>
      <c r="L23" s="221">
        <v>782</v>
      </c>
      <c r="M23" s="310">
        <v>335</v>
      </c>
      <c r="N23" s="218">
        <f t="shared" si="1"/>
        <v>1.3343283582089551</v>
      </c>
    </row>
    <row r="24" spans="1:14" s="194" customFormat="1" ht="12.75">
      <c r="A24" s="217">
        <v>13</v>
      </c>
      <c r="B24" s="219" t="s">
        <v>250</v>
      </c>
      <c r="C24" s="220">
        <v>8.963</v>
      </c>
      <c r="D24" s="220">
        <v>8.89</v>
      </c>
      <c r="E24" s="220">
        <v>10.345</v>
      </c>
      <c r="F24" s="220">
        <v>11.317</v>
      </c>
      <c r="G24" s="220">
        <v>11.288</v>
      </c>
      <c r="H24" s="220">
        <v>11.785</v>
      </c>
      <c r="I24" s="221">
        <v>19580</v>
      </c>
      <c r="J24" s="221">
        <v>20439</v>
      </c>
      <c r="K24" s="218">
        <f t="shared" si="0"/>
        <v>-0.042027496452859726</v>
      </c>
      <c r="L24" s="221">
        <v>1755</v>
      </c>
      <c r="M24" s="310">
        <v>2313</v>
      </c>
      <c r="N24" s="218">
        <f t="shared" si="1"/>
        <v>-0.24124513618677043</v>
      </c>
    </row>
    <row r="25" spans="1:14" s="194" customFormat="1" ht="12.75">
      <c r="A25" s="217">
        <v>14</v>
      </c>
      <c r="B25" s="219" t="s">
        <v>284</v>
      </c>
      <c r="C25" s="220">
        <v>8.848</v>
      </c>
      <c r="D25" s="220">
        <v>8.543</v>
      </c>
      <c r="E25" s="220">
        <v>10.805</v>
      </c>
      <c r="F25" s="220">
        <v>7.942</v>
      </c>
      <c r="G25" s="220">
        <v>7.48</v>
      </c>
      <c r="H25" s="220">
        <v>10.038</v>
      </c>
      <c r="I25" s="221">
        <v>3221</v>
      </c>
      <c r="J25" s="221">
        <v>2921</v>
      </c>
      <c r="K25" s="218">
        <f t="shared" si="0"/>
        <v>0.10270455323519342</v>
      </c>
      <c r="L25" s="221">
        <v>285</v>
      </c>
      <c r="M25" s="310">
        <v>232</v>
      </c>
      <c r="N25" s="218">
        <f t="shared" si="1"/>
        <v>0.22844827586206898</v>
      </c>
    </row>
    <row r="26" spans="1:14" s="194" customFormat="1" ht="12.75">
      <c r="A26" s="217">
        <v>15</v>
      </c>
      <c r="B26" s="219" t="s">
        <v>93</v>
      </c>
      <c r="C26" s="220">
        <v>8.789</v>
      </c>
      <c r="D26" s="220">
        <v>8.381</v>
      </c>
      <c r="E26" s="220">
        <v>12.897</v>
      </c>
      <c r="F26" s="220">
        <v>9.106</v>
      </c>
      <c r="G26" s="220">
        <v>9.085</v>
      </c>
      <c r="H26" s="220">
        <v>9.262</v>
      </c>
      <c r="I26" s="221">
        <v>5928</v>
      </c>
      <c r="J26" s="221">
        <v>5601</v>
      </c>
      <c r="K26" s="218">
        <f t="shared" si="0"/>
        <v>0.05838243170862346</v>
      </c>
      <c r="L26" s="221">
        <v>521</v>
      </c>
      <c r="M26" s="310">
        <v>510</v>
      </c>
      <c r="N26" s="218">
        <f t="shared" si="1"/>
        <v>0.021568627450980392</v>
      </c>
    </row>
    <row r="27" spans="1:14" s="194" customFormat="1" ht="12.75">
      <c r="A27" s="217">
        <v>16</v>
      </c>
      <c r="B27" s="219" t="s">
        <v>282</v>
      </c>
      <c r="C27" s="220">
        <v>8.611</v>
      </c>
      <c r="D27" s="220">
        <v>8.385</v>
      </c>
      <c r="E27" s="220">
        <v>11.667</v>
      </c>
      <c r="F27" s="220">
        <v>8.249</v>
      </c>
      <c r="G27" s="220">
        <v>8.581</v>
      </c>
      <c r="H27" s="220">
        <v>4.58</v>
      </c>
      <c r="I27" s="221">
        <v>1742</v>
      </c>
      <c r="J27" s="221">
        <v>1576</v>
      </c>
      <c r="K27" s="218">
        <f t="shared" si="0"/>
        <v>0.10532994923857868</v>
      </c>
      <c r="L27" s="221">
        <v>150</v>
      </c>
      <c r="M27" s="310">
        <v>130</v>
      </c>
      <c r="N27" s="218">
        <f t="shared" si="1"/>
        <v>0.15384615384615385</v>
      </c>
    </row>
    <row r="28" spans="1:14" s="194" customFormat="1" ht="12.75">
      <c r="A28" s="217">
        <v>17</v>
      </c>
      <c r="B28" s="219" t="s">
        <v>208</v>
      </c>
      <c r="C28" s="220">
        <v>8.57</v>
      </c>
      <c r="D28" s="220">
        <v>8.465</v>
      </c>
      <c r="E28" s="220">
        <v>15.333</v>
      </c>
      <c r="F28" s="220">
        <v>9.806</v>
      </c>
      <c r="G28" s="220">
        <v>9.738</v>
      </c>
      <c r="H28" s="220">
        <v>13.855</v>
      </c>
      <c r="I28" s="221">
        <v>9802</v>
      </c>
      <c r="J28" s="221">
        <v>10106</v>
      </c>
      <c r="K28" s="218">
        <f t="shared" si="0"/>
        <v>-0.03008113991688106</v>
      </c>
      <c r="L28" s="221">
        <v>840</v>
      </c>
      <c r="M28" s="310">
        <v>991</v>
      </c>
      <c r="N28" s="218">
        <f t="shared" si="1"/>
        <v>-0.15237134207870837</v>
      </c>
    </row>
    <row r="29" spans="1:14" s="194" customFormat="1" ht="12.75">
      <c r="A29" s="217">
        <v>18</v>
      </c>
      <c r="B29" s="219" t="s">
        <v>165</v>
      </c>
      <c r="C29" s="220">
        <v>8.451</v>
      </c>
      <c r="D29" s="220">
        <v>8.226</v>
      </c>
      <c r="E29" s="220">
        <v>11.175</v>
      </c>
      <c r="F29" s="220">
        <v>9.697</v>
      </c>
      <c r="G29" s="220">
        <v>9.601</v>
      </c>
      <c r="H29" s="220">
        <v>10.644</v>
      </c>
      <c r="I29" s="221">
        <v>45650</v>
      </c>
      <c r="J29" s="221">
        <v>44373</v>
      </c>
      <c r="K29" s="218">
        <f t="shared" si="0"/>
        <v>0.02877876185968945</v>
      </c>
      <c r="L29" s="221">
        <v>3858</v>
      </c>
      <c r="M29" s="310">
        <v>4303</v>
      </c>
      <c r="N29" s="218">
        <f t="shared" si="1"/>
        <v>-0.10341622124099466</v>
      </c>
    </row>
    <row r="30" spans="1:14" s="194" customFormat="1" ht="12.75">
      <c r="A30" s="217">
        <v>19</v>
      </c>
      <c r="B30" s="219" t="s">
        <v>167</v>
      </c>
      <c r="C30" s="220">
        <v>8.413</v>
      </c>
      <c r="D30" s="220">
        <v>8.136</v>
      </c>
      <c r="E30" s="220">
        <v>13.194</v>
      </c>
      <c r="F30" s="220">
        <v>8.943</v>
      </c>
      <c r="G30" s="220">
        <v>8.846</v>
      </c>
      <c r="H30" s="220">
        <v>10.287</v>
      </c>
      <c r="I30" s="221">
        <v>10520</v>
      </c>
      <c r="J30" s="221">
        <v>9863</v>
      </c>
      <c r="K30" s="218">
        <f t="shared" si="0"/>
        <v>0.0666125925174896</v>
      </c>
      <c r="L30" s="221">
        <v>885</v>
      </c>
      <c r="M30" s="310">
        <v>882</v>
      </c>
      <c r="N30" s="218">
        <f t="shared" si="1"/>
        <v>0.003401360544217687</v>
      </c>
    </row>
    <row r="31" spans="1:14" s="194" customFormat="1" ht="12.75">
      <c r="A31" s="217">
        <v>20</v>
      </c>
      <c r="B31" s="219" t="s">
        <v>313</v>
      </c>
      <c r="C31" s="225">
        <v>8.406</v>
      </c>
      <c r="D31" s="225">
        <v>8.224</v>
      </c>
      <c r="E31" s="225">
        <v>11.014</v>
      </c>
      <c r="F31" s="225">
        <v>7.626</v>
      </c>
      <c r="G31" s="225">
        <v>7.615</v>
      </c>
      <c r="H31" s="225">
        <v>7.742</v>
      </c>
      <c r="I31" s="114">
        <v>15918</v>
      </c>
      <c r="J31" s="114">
        <v>14464</v>
      </c>
      <c r="K31" s="218">
        <f t="shared" si="0"/>
        <v>0.1005254424778761</v>
      </c>
      <c r="L31" s="307">
        <v>1338</v>
      </c>
      <c r="M31" s="307">
        <v>1103</v>
      </c>
      <c r="N31" s="218">
        <f t="shared" si="1"/>
        <v>0.21305530371713507</v>
      </c>
    </row>
    <row r="32" spans="1:14" s="194" customFormat="1" ht="12.75">
      <c r="A32" s="217">
        <v>21</v>
      </c>
      <c r="B32" s="219" t="s">
        <v>249</v>
      </c>
      <c r="C32" s="225">
        <v>8.396</v>
      </c>
      <c r="D32" s="225">
        <v>8.522</v>
      </c>
      <c r="E32" s="225">
        <v>2.857</v>
      </c>
      <c r="F32" s="225">
        <v>11.552</v>
      </c>
      <c r="G32" s="225">
        <v>11.541</v>
      </c>
      <c r="H32" s="225">
        <v>11.905</v>
      </c>
      <c r="I32" s="114">
        <v>1584</v>
      </c>
      <c r="J32" s="114">
        <v>1463</v>
      </c>
      <c r="K32" s="218">
        <f t="shared" si="0"/>
        <v>0.08270676691729323</v>
      </c>
      <c r="L32" s="114">
        <v>133</v>
      </c>
      <c r="M32" s="114">
        <v>169</v>
      </c>
      <c r="N32" s="218">
        <f t="shared" si="1"/>
        <v>-0.21301775147928995</v>
      </c>
    </row>
    <row r="33" spans="1:14" s="194" customFormat="1" ht="12.75">
      <c r="A33" s="217">
        <v>22</v>
      </c>
      <c r="B33" s="219" t="s">
        <v>254</v>
      </c>
      <c r="C33" s="220">
        <v>8.23</v>
      </c>
      <c r="D33" s="220">
        <v>7.929</v>
      </c>
      <c r="E33" s="220">
        <v>13.333</v>
      </c>
      <c r="F33" s="220">
        <v>9.113</v>
      </c>
      <c r="G33" s="220">
        <v>8.984</v>
      </c>
      <c r="H33" s="220">
        <v>10.909</v>
      </c>
      <c r="I33" s="221">
        <v>1616</v>
      </c>
      <c r="J33" s="221">
        <v>1646</v>
      </c>
      <c r="K33" s="218">
        <f t="shared" si="0"/>
        <v>-0.018226002430133656</v>
      </c>
      <c r="L33" s="221">
        <v>133</v>
      </c>
      <c r="M33" s="221">
        <v>150</v>
      </c>
      <c r="N33" s="218">
        <f t="shared" si="1"/>
        <v>-0.11333333333333333</v>
      </c>
    </row>
    <row r="34" spans="1:14" s="194" customFormat="1" ht="12.75">
      <c r="A34" s="217">
        <v>23</v>
      </c>
      <c r="B34" s="219" t="s">
        <v>251</v>
      </c>
      <c r="C34" s="220">
        <v>8.14</v>
      </c>
      <c r="D34" s="220">
        <v>8.037</v>
      </c>
      <c r="E34" s="220">
        <v>10.443</v>
      </c>
      <c r="F34" s="220">
        <v>10.664</v>
      </c>
      <c r="G34" s="220">
        <v>10.589</v>
      </c>
      <c r="H34" s="220">
        <v>12.061</v>
      </c>
      <c r="I34" s="221">
        <v>73086</v>
      </c>
      <c r="J34" s="221">
        <v>77885</v>
      </c>
      <c r="K34" s="218">
        <f t="shared" si="0"/>
        <v>-0.061616485844514346</v>
      </c>
      <c r="L34" s="324">
        <v>5949</v>
      </c>
      <c r="M34" s="324">
        <v>8306</v>
      </c>
      <c r="N34" s="218">
        <f t="shared" si="1"/>
        <v>-0.28377076811943175</v>
      </c>
    </row>
    <row r="35" spans="1:14" s="194" customFormat="1" ht="12.75">
      <c r="A35" s="217">
        <v>24</v>
      </c>
      <c r="B35" s="219" t="s">
        <v>314</v>
      </c>
      <c r="C35" s="220">
        <v>8.036</v>
      </c>
      <c r="D35" s="220">
        <v>7.679</v>
      </c>
      <c r="E35" s="220">
        <v>13.889</v>
      </c>
      <c r="F35" s="220">
        <v>6.442</v>
      </c>
      <c r="G35" s="220">
        <v>6.275</v>
      </c>
      <c r="H35" s="220">
        <v>8.397</v>
      </c>
      <c r="I35" s="221">
        <v>1879</v>
      </c>
      <c r="J35" s="221">
        <v>1661</v>
      </c>
      <c r="K35" s="218">
        <f t="shared" si="0"/>
        <v>0.1312462372065021</v>
      </c>
      <c r="L35" s="221">
        <v>151</v>
      </c>
      <c r="M35" s="221">
        <v>107</v>
      </c>
      <c r="N35" s="218">
        <f t="shared" si="1"/>
        <v>0.411214953271028</v>
      </c>
    </row>
    <row r="36" spans="1:14" s="194" customFormat="1" ht="12.75">
      <c r="A36" s="217">
        <v>25</v>
      </c>
      <c r="B36" s="219" t="s">
        <v>163</v>
      </c>
      <c r="C36" s="220">
        <v>8.027</v>
      </c>
      <c r="D36" s="220">
        <v>7.8</v>
      </c>
      <c r="E36" s="220">
        <v>10.378</v>
      </c>
      <c r="F36" s="220">
        <v>9.545</v>
      </c>
      <c r="G36" s="220">
        <v>9.385</v>
      </c>
      <c r="H36" s="220">
        <v>10.892</v>
      </c>
      <c r="I36" s="221">
        <v>61619</v>
      </c>
      <c r="J36" s="221">
        <v>60565</v>
      </c>
      <c r="K36" s="218">
        <f t="shared" si="0"/>
        <v>0.017402790390489555</v>
      </c>
      <c r="L36" s="221">
        <v>4946</v>
      </c>
      <c r="M36" s="221">
        <v>5781</v>
      </c>
      <c r="N36" s="218">
        <f t="shared" si="1"/>
        <v>-0.1444386784293375</v>
      </c>
    </row>
    <row r="37" spans="1:14" s="194" customFormat="1" ht="12.75">
      <c r="A37" s="9"/>
      <c r="B37" s="9"/>
      <c r="C37" s="220"/>
      <c r="D37" s="220"/>
      <c r="E37" s="220"/>
      <c r="F37" s="220"/>
      <c r="G37" s="220"/>
      <c r="H37" s="220"/>
      <c r="I37" s="221"/>
      <c r="J37" s="221"/>
      <c r="K37" s="218"/>
      <c r="L37" s="221"/>
      <c r="M37" s="221"/>
      <c r="N37" s="218"/>
    </row>
    <row r="38" spans="1:14" s="194" customFormat="1" ht="12.75">
      <c r="A38" s="9"/>
      <c r="B38" s="9"/>
      <c r="C38" s="220"/>
      <c r="D38" s="220"/>
      <c r="E38" s="220"/>
      <c r="F38" s="220"/>
      <c r="G38" s="220"/>
      <c r="H38" s="220"/>
      <c r="I38" s="221"/>
      <c r="J38" s="221"/>
      <c r="K38" s="218"/>
      <c r="L38" s="221"/>
      <c r="M38" s="221"/>
      <c r="N38" s="464">
        <v>11</v>
      </c>
    </row>
    <row r="39" spans="1:14" s="194" customFormat="1" ht="12.75">
      <c r="A39" s="9"/>
      <c r="B39" s="9"/>
      <c r="C39" s="220"/>
      <c r="D39" s="220"/>
      <c r="E39" s="220"/>
      <c r="F39" s="220"/>
      <c r="G39" s="220"/>
      <c r="H39" s="220"/>
      <c r="I39" s="221"/>
      <c r="J39" s="221"/>
      <c r="K39" s="218"/>
      <c r="L39" s="221"/>
      <c r="M39" s="221"/>
      <c r="N39" s="218"/>
    </row>
    <row r="40" spans="1:14" s="194" customFormat="1" ht="12.75">
      <c r="A40" s="9"/>
      <c r="B40" s="9"/>
      <c r="C40" s="220"/>
      <c r="D40" s="220"/>
      <c r="E40" s="220"/>
      <c r="F40" s="220"/>
      <c r="G40" s="220"/>
      <c r="H40" s="220"/>
      <c r="I40" s="221"/>
      <c r="J40" s="221"/>
      <c r="K40" s="218"/>
      <c r="L40" s="221"/>
      <c r="M40" s="221"/>
      <c r="N40" s="218"/>
    </row>
    <row r="41" spans="1:14" s="194" customFormat="1" ht="12.75">
      <c r="A41" s="217">
        <v>26</v>
      </c>
      <c r="B41" s="219" t="s">
        <v>168</v>
      </c>
      <c r="C41" s="220">
        <v>8.019</v>
      </c>
      <c r="D41" s="220">
        <v>7.776</v>
      </c>
      <c r="E41" s="220">
        <v>11.055</v>
      </c>
      <c r="F41" s="220">
        <v>8.976</v>
      </c>
      <c r="G41" s="220">
        <v>8.83</v>
      </c>
      <c r="H41" s="220">
        <v>10.366</v>
      </c>
      <c r="I41" s="221">
        <v>26598</v>
      </c>
      <c r="J41" s="221">
        <v>25245</v>
      </c>
      <c r="K41" s="218">
        <f t="shared" si="0"/>
        <v>0.05359477124183006</v>
      </c>
      <c r="L41" s="221">
        <v>2133</v>
      </c>
      <c r="M41" s="221">
        <v>2266</v>
      </c>
      <c r="N41" s="218">
        <f t="shared" si="1"/>
        <v>-0.058693733451015</v>
      </c>
    </row>
    <row r="42" spans="1:14" s="194" customFormat="1" ht="12.75">
      <c r="A42" s="217">
        <v>27</v>
      </c>
      <c r="B42" s="219" t="s">
        <v>337</v>
      </c>
      <c r="C42" s="220">
        <v>8</v>
      </c>
      <c r="D42" s="220">
        <v>7.399</v>
      </c>
      <c r="E42" s="220">
        <v>17.241</v>
      </c>
      <c r="F42" s="220">
        <v>6.138</v>
      </c>
      <c r="G42" s="220">
        <v>6.443</v>
      </c>
      <c r="H42" s="220">
        <v>2.941</v>
      </c>
      <c r="I42" s="221">
        <v>475</v>
      </c>
      <c r="J42" s="221">
        <v>391</v>
      </c>
      <c r="K42" s="218">
        <f t="shared" si="0"/>
        <v>0.21483375959079284</v>
      </c>
      <c r="L42" s="221">
        <v>38</v>
      </c>
      <c r="M42" s="221">
        <v>24</v>
      </c>
      <c r="N42" s="218">
        <f t="shared" si="1"/>
        <v>0.5833333333333334</v>
      </c>
    </row>
    <row r="43" spans="1:14" s="194" customFormat="1" ht="12.75">
      <c r="A43" s="217">
        <v>28</v>
      </c>
      <c r="B43" s="219" t="s">
        <v>206</v>
      </c>
      <c r="C43" s="220">
        <v>7.934</v>
      </c>
      <c r="D43" s="220">
        <v>7.654</v>
      </c>
      <c r="E43" s="220">
        <v>10.524</v>
      </c>
      <c r="F43" s="220">
        <v>9.481</v>
      </c>
      <c r="G43" s="220">
        <v>9.459</v>
      </c>
      <c r="H43" s="220">
        <v>9.643</v>
      </c>
      <c r="I43" s="221">
        <v>137883</v>
      </c>
      <c r="J43" s="221">
        <v>138852</v>
      </c>
      <c r="K43" s="218">
        <f t="shared" si="0"/>
        <v>-0.0069786535303776685</v>
      </c>
      <c r="L43" s="221">
        <v>10939</v>
      </c>
      <c r="M43" s="221">
        <v>13164</v>
      </c>
      <c r="N43" s="218">
        <f t="shared" si="1"/>
        <v>-0.1690215739896688</v>
      </c>
    </row>
    <row r="44" spans="1:14" s="194" customFormat="1" ht="12.75">
      <c r="A44" s="217">
        <v>29</v>
      </c>
      <c r="B44" s="219" t="s">
        <v>318</v>
      </c>
      <c r="C44" s="220">
        <v>7.878</v>
      </c>
      <c r="D44" s="220">
        <v>7.878</v>
      </c>
      <c r="E44" s="220">
        <v>0</v>
      </c>
      <c r="F44" s="220">
        <v>8.534</v>
      </c>
      <c r="G44" s="220">
        <v>8.534</v>
      </c>
      <c r="H44" s="220">
        <v>0</v>
      </c>
      <c r="I44" s="221">
        <v>3402</v>
      </c>
      <c r="J44" s="221">
        <v>1535</v>
      </c>
      <c r="K44" s="218">
        <f t="shared" si="0"/>
        <v>1.21628664495114</v>
      </c>
      <c r="L44" s="221">
        <v>268</v>
      </c>
      <c r="M44" s="221">
        <v>131</v>
      </c>
      <c r="N44" s="218">
        <f t="shared" si="1"/>
        <v>1.0458015267175573</v>
      </c>
    </row>
    <row r="45" spans="1:14" s="194" customFormat="1" ht="12.75">
      <c r="A45" s="217">
        <v>30</v>
      </c>
      <c r="B45" s="219" t="s">
        <v>255</v>
      </c>
      <c r="C45" s="220">
        <v>7.816</v>
      </c>
      <c r="D45" s="220">
        <v>7.674</v>
      </c>
      <c r="E45" s="220">
        <v>9.215</v>
      </c>
      <c r="F45" s="220">
        <v>10.718</v>
      </c>
      <c r="G45" s="220">
        <v>10.89</v>
      </c>
      <c r="H45" s="220">
        <v>9.091</v>
      </c>
      <c r="I45" s="221">
        <v>3173</v>
      </c>
      <c r="J45" s="221">
        <v>2883</v>
      </c>
      <c r="K45" s="218">
        <f t="shared" si="0"/>
        <v>0.10058966354491848</v>
      </c>
      <c r="L45" s="221">
        <v>248</v>
      </c>
      <c r="M45" s="221">
        <v>309</v>
      </c>
      <c r="N45" s="218">
        <f t="shared" si="1"/>
        <v>-0.19741100323624594</v>
      </c>
    </row>
    <row r="46" spans="1:14" s="194" customFormat="1" ht="12.75">
      <c r="A46" s="217">
        <v>31</v>
      </c>
      <c r="B46" s="219" t="s">
        <v>210</v>
      </c>
      <c r="C46" s="220">
        <v>7.785</v>
      </c>
      <c r="D46" s="220">
        <v>7.311</v>
      </c>
      <c r="E46" s="220">
        <v>13.139</v>
      </c>
      <c r="F46" s="220">
        <v>9.332</v>
      </c>
      <c r="G46" s="220">
        <v>9.346</v>
      </c>
      <c r="H46" s="220">
        <v>9.208</v>
      </c>
      <c r="I46" s="221">
        <v>5048</v>
      </c>
      <c r="J46" s="221">
        <v>4490</v>
      </c>
      <c r="K46" s="218">
        <f t="shared" si="0"/>
        <v>0.1242761692650334</v>
      </c>
      <c r="L46" s="221">
        <v>393</v>
      </c>
      <c r="M46" s="221">
        <v>419</v>
      </c>
      <c r="N46" s="218">
        <f t="shared" si="1"/>
        <v>-0.06205250596658711</v>
      </c>
    </row>
    <row r="47" spans="1:14" s="194" customFormat="1" ht="12.75">
      <c r="A47" s="217">
        <v>32</v>
      </c>
      <c r="B47" s="219" t="s">
        <v>92</v>
      </c>
      <c r="C47" s="225">
        <v>7.768</v>
      </c>
      <c r="D47" s="225">
        <v>7.516</v>
      </c>
      <c r="E47" s="225">
        <v>11.606</v>
      </c>
      <c r="F47" s="225">
        <v>9.274</v>
      </c>
      <c r="G47" s="225">
        <v>9.176</v>
      </c>
      <c r="H47" s="225">
        <v>10.41</v>
      </c>
      <c r="I47" s="230">
        <v>13891</v>
      </c>
      <c r="J47" s="230">
        <v>15322</v>
      </c>
      <c r="K47" s="218">
        <f t="shared" si="0"/>
        <v>-0.09339511813079232</v>
      </c>
      <c r="L47" s="230">
        <v>1079</v>
      </c>
      <c r="M47" s="230">
        <v>1421</v>
      </c>
      <c r="N47" s="218">
        <f t="shared" si="1"/>
        <v>-0.2406755805770584</v>
      </c>
    </row>
    <row r="48" spans="1:14" s="194" customFormat="1" ht="12.75">
      <c r="A48" s="217">
        <v>33</v>
      </c>
      <c r="B48" s="219" t="s">
        <v>340</v>
      </c>
      <c r="C48" s="220">
        <v>7.734</v>
      </c>
      <c r="D48" s="220">
        <v>6.197</v>
      </c>
      <c r="E48" s="220">
        <v>14.384</v>
      </c>
      <c r="F48" s="220">
        <v>5.765</v>
      </c>
      <c r="G48" s="220">
        <v>5.426</v>
      </c>
      <c r="H48" s="220">
        <v>6.824</v>
      </c>
      <c r="I48" s="221">
        <v>6219</v>
      </c>
      <c r="J48" s="221">
        <v>6106</v>
      </c>
      <c r="K48" s="218">
        <f t="shared" si="0"/>
        <v>0.018506387160170324</v>
      </c>
      <c r="L48" s="221">
        <v>481</v>
      </c>
      <c r="M48" s="221">
        <v>352</v>
      </c>
      <c r="N48" s="218">
        <f t="shared" si="1"/>
        <v>0.3664772727272727</v>
      </c>
    </row>
    <row r="49" spans="1:14" s="194" customFormat="1" ht="12.75">
      <c r="A49" s="217">
        <v>34</v>
      </c>
      <c r="B49" s="219" t="s">
        <v>187</v>
      </c>
      <c r="C49" s="225">
        <v>7.65</v>
      </c>
      <c r="D49" s="225">
        <v>7.391</v>
      </c>
      <c r="E49" s="225">
        <v>11.454</v>
      </c>
      <c r="F49" s="225">
        <v>8.665</v>
      </c>
      <c r="G49" s="225">
        <v>8.529</v>
      </c>
      <c r="H49" s="225">
        <v>10.24</v>
      </c>
      <c r="I49" s="230">
        <v>20770</v>
      </c>
      <c r="J49" s="230">
        <v>19861</v>
      </c>
      <c r="K49" s="218">
        <f t="shared" si="0"/>
        <v>0.04576808821308091</v>
      </c>
      <c r="L49" s="230">
        <v>1589</v>
      </c>
      <c r="M49" s="230">
        <v>1721</v>
      </c>
      <c r="N49" s="218">
        <f t="shared" si="1"/>
        <v>-0.07669959325973272</v>
      </c>
    </row>
    <row r="50" spans="1:14" s="194" customFormat="1" ht="12.75">
      <c r="A50" s="217">
        <v>35</v>
      </c>
      <c r="B50" s="219" t="s">
        <v>162</v>
      </c>
      <c r="C50" s="220">
        <v>7.65</v>
      </c>
      <c r="D50" s="220">
        <v>7.33</v>
      </c>
      <c r="E50" s="220">
        <v>12.5</v>
      </c>
      <c r="F50" s="220">
        <v>9.524</v>
      </c>
      <c r="G50" s="220">
        <v>9.096</v>
      </c>
      <c r="H50" s="220">
        <v>13.889</v>
      </c>
      <c r="I50" s="221">
        <v>2196</v>
      </c>
      <c r="J50" s="221">
        <v>2016</v>
      </c>
      <c r="K50" s="218">
        <f t="shared" si="0"/>
        <v>0.08928571428571429</v>
      </c>
      <c r="L50" s="221">
        <v>168</v>
      </c>
      <c r="M50" s="221">
        <v>192</v>
      </c>
      <c r="N50" s="218">
        <f t="shared" si="1"/>
        <v>-0.125</v>
      </c>
    </row>
    <row r="51" spans="1:14" s="194" customFormat="1" ht="12.75">
      <c r="A51" s="217">
        <v>36</v>
      </c>
      <c r="B51" s="219" t="s">
        <v>241</v>
      </c>
      <c r="C51" s="220">
        <v>7.515</v>
      </c>
      <c r="D51" s="220">
        <v>7.503</v>
      </c>
      <c r="E51" s="220">
        <v>8.085</v>
      </c>
      <c r="F51" s="220">
        <v>15.459</v>
      </c>
      <c r="G51" s="220">
        <v>15.472</v>
      </c>
      <c r="H51" s="220">
        <v>15.016</v>
      </c>
      <c r="I51" s="221">
        <v>10898</v>
      </c>
      <c r="J51" s="221">
        <v>11210</v>
      </c>
      <c r="K51" s="218">
        <f t="shared" si="0"/>
        <v>-0.02783229259589652</v>
      </c>
      <c r="L51" s="221">
        <v>819</v>
      </c>
      <c r="M51" s="221">
        <v>1733</v>
      </c>
      <c r="N51" s="218">
        <f t="shared" si="1"/>
        <v>-0.5274091171379112</v>
      </c>
    </row>
    <row r="52" spans="1:14" s="194" customFormat="1" ht="12.75">
      <c r="A52" s="217">
        <v>37</v>
      </c>
      <c r="B52" s="219" t="s">
        <v>285</v>
      </c>
      <c r="C52" s="234">
        <v>7.452</v>
      </c>
      <c r="D52" s="234">
        <v>7.403</v>
      </c>
      <c r="E52" s="234">
        <v>8.247</v>
      </c>
      <c r="F52" s="234">
        <v>6.658</v>
      </c>
      <c r="G52" s="234">
        <v>6.652</v>
      </c>
      <c r="H52" s="234">
        <v>6.723</v>
      </c>
      <c r="I52" s="235">
        <v>1664</v>
      </c>
      <c r="J52" s="235">
        <v>1487</v>
      </c>
      <c r="K52" s="218">
        <f t="shared" si="0"/>
        <v>0.11903160726294552</v>
      </c>
      <c r="L52" s="235">
        <v>124</v>
      </c>
      <c r="M52" s="235">
        <v>99</v>
      </c>
      <c r="N52" s="218">
        <f t="shared" si="1"/>
        <v>0.25252525252525254</v>
      </c>
    </row>
    <row r="53" spans="1:14" s="194" customFormat="1" ht="12.75">
      <c r="A53" s="217">
        <v>38</v>
      </c>
      <c r="B53" s="219" t="s">
        <v>252</v>
      </c>
      <c r="C53" s="234">
        <v>7.438</v>
      </c>
      <c r="D53" s="234">
        <v>7.159</v>
      </c>
      <c r="E53" s="234">
        <v>12.857</v>
      </c>
      <c r="F53" s="234">
        <v>9.593</v>
      </c>
      <c r="G53" s="234">
        <v>9.422</v>
      </c>
      <c r="H53" s="234">
        <v>12.046</v>
      </c>
      <c r="I53" s="235">
        <v>8591</v>
      </c>
      <c r="J53" s="235">
        <v>7995</v>
      </c>
      <c r="K53" s="218">
        <f t="shared" si="0"/>
        <v>0.07454659161976235</v>
      </c>
      <c r="L53" s="235">
        <v>639</v>
      </c>
      <c r="M53" s="235">
        <v>767</v>
      </c>
      <c r="N53" s="218">
        <f t="shared" si="1"/>
        <v>-0.16688396349413298</v>
      </c>
    </row>
    <row r="54" spans="1:14" s="194" customFormat="1" ht="12.75">
      <c r="A54" s="217">
        <v>39</v>
      </c>
      <c r="B54" s="219" t="s">
        <v>319</v>
      </c>
      <c r="C54" s="220">
        <v>7.429</v>
      </c>
      <c r="D54" s="220">
        <v>7.429</v>
      </c>
      <c r="E54" s="220">
        <v>0</v>
      </c>
      <c r="F54" s="220">
        <v>6.536</v>
      </c>
      <c r="G54" s="220">
        <v>6.536</v>
      </c>
      <c r="H54" s="220">
        <v>0</v>
      </c>
      <c r="I54" s="221">
        <v>7673</v>
      </c>
      <c r="J54" s="221">
        <v>4345</v>
      </c>
      <c r="K54" s="218">
        <f t="shared" si="0"/>
        <v>0.7659378596087457</v>
      </c>
      <c r="L54" s="221">
        <v>570</v>
      </c>
      <c r="M54" s="221">
        <v>284</v>
      </c>
      <c r="N54" s="218">
        <f t="shared" si="1"/>
        <v>1.0070422535211268</v>
      </c>
    </row>
    <row r="55" spans="1:14" s="194" customFormat="1" ht="12.75">
      <c r="A55" s="217">
        <v>40</v>
      </c>
      <c r="B55" s="219" t="s">
        <v>317</v>
      </c>
      <c r="C55" s="220">
        <v>7.399</v>
      </c>
      <c r="D55" s="220">
        <v>7.188</v>
      </c>
      <c r="E55" s="220">
        <v>10.723</v>
      </c>
      <c r="F55" s="220">
        <v>6.825</v>
      </c>
      <c r="G55" s="220">
        <v>6.909</v>
      </c>
      <c r="H55" s="220">
        <v>5.859</v>
      </c>
      <c r="I55" s="221">
        <v>7204</v>
      </c>
      <c r="J55" s="221">
        <v>6154</v>
      </c>
      <c r="K55" s="218">
        <f t="shared" si="0"/>
        <v>0.17062073448163795</v>
      </c>
      <c r="L55" s="221">
        <v>533</v>
      </c>
      <c r="M55" s="221">
        <v>420</v>
      </c>
      <c r="N55" s="218">
        <f t="shared" si="1"/>
        <v>0.26904761904761904</v>
      </c>
    </row>
    <row r="56" spans="1:14" s="194" customFormat="1" ht="12.75">
      <c r="A56" s="217">
        <v>41</v>
      </c>
      <c r="B56" s="219" t="s">
        <v>339</v>
      </c>
      <c r="C56" s="234">
        <v>7.361</v>
      </c>
      <c r="D56" s="234">
        <v>7.215</v>
      </c>
      <c r="E56" s="234">
        <v>9.02</v>
      </c>
      <c r="F56" s="234">
        <v>6.898</v>
      </c>
      <c r="G56" s="234">
        <v>6.46</v>
      </c>
      <c r="H56" s="234">
        <v>11.034</v>
      </c>
      <c r="I56" s="235">
        <v>3138</v>
      </c>
      <c r="J56" s="235">
        <v>3030</v>
      </c>
      <c r="K56" s="218">
        <f t="shared" si="0"/>
        <v>0.03564356435643564</v>
      </c>
      <c r="L56" s="235">
        <v>231</v>
      </c>
      <c r="M56" s="235">
        <v>209</v>
      </c>
      <c r="N56" s="218">
        <f t="shared" si="1"/>
        <v>0.10526315789473684</v>
      </c>
    </row>
    <row r="57" spans="1:14" s="194" customFormat="1" ht="12.75">
      <c r="A57" s="217">
        <v>42</v>
      </c>
      <c r="B57" s="219" t="s">
        <v>338</v>
      </c>
      <c r="C57" s="220">
        <v>7.262</v>
      </c>
      <c r="D57" s="220">
        <v>7.091</v>
      </c>
      <c r="E57" s="220">
        <v>12.963</v>
      </c>
      <c r="F57" s="220">
        <v>9.868</v>
      </c>
      <c r="G57" s="220">
        <v>10.053</v>
      </c>
      <c r="H57" s="220">
        <v>5.797</v>
      </c>
      <c r="I57" s="221">
        <v>1859</v>
      </c>
      <c r="J57" s="221">
        <v>1591</v>
      </c>
      <c r="K57" s="218">
        <f t="shared" si="0"/>
        <v>0.1684475172847266</v>
      </c>
      <c r="L57" s="221">
        <v>135</v>
      </c>
      <c r="M57" s="221">
        <v>157</v>
      </c>
      <c r="N57" s="218">
        <f t="shared" si="1"/>
        <v>-0.14012738853503184</v>
      </c>
    </row>
    <row r="58" spans="1:14" s="194" customFormat="1" ht="12.75">
      <c r="A58" s="217">
        <v>43</v>
      </c>
      <c r="B58" s="219" t="s">
        <v>315</v>
      </c>
      <c r="C58" s="220">
        <v>7.251</v>
      </c>
      <c r="D58" s="220">
        <v>7.088</v>
      </c>
      <c r="E58" s="220">
        <v>15.385</v>
      </c>
      <c r="F58" s="220">
        <v>8.173</v>
      </c>
      <c r="G58" s="220">
        <v>8.143</v>
      </c>
      <c r="H58" s="220">
        <v>10</v>
      </c>
      <c r="I58" s="221">
        <v>662</v>
      </c>
      <c r="J58" s="221">
        <v>624</v>
      </c>
      <c r="K58" s="218">
        <f t="shared" si="0"/>
        <v>0.060897435897435896</v>
      </c>
      <c r="L58" s="363">
        <v>48</v>
      </c>
      <c r="M58" s="363">
        <v>51</v>
      </c>
      <c r="N58" s="218">
        <f t="shared" si="1"/>
        <v>-0.058823529411764705</v>
      </c>
    </row>
    <row r="59" spans="1:14" s="194" customFormat="1" ht="12.75">
      <c r="A59" s="217">
        <v>44</v>
      </c>
      <c r="B59" s="219" t="s">
        <v>164</v>
      </c>
      <c r="C59" s="220">
        <v>7.206</v>
      </c>
      <c r="D59" s="220">
        <v>7.19</v>
      </c>
      <c r="E59" s="220">
        <v>7.798</v>
      </c>
      <c r="F59" s="220">
        <v>9.88</v>
      </c>
      <c r="G59" s="220">
        <v>9.934</v>
      </c>
      <c r="H59" s="220">
        <v>8.14</v>
      </c>
      <c r="I59" s="221">
        <v>8507</v>
      </c>
      <c r="J59" s="221">
        <v>8472</v>
      </c>
      <c r="K59" s="218">
        <f t="shared" si="0"/>
        <v>0.004131255901794146</v>
      </c>
      <c r="L59" s="363">
        <v>613</v>
      </c>
      <c r="M59" s="363">
        <v>837</v>
      </c>
      <c r="N59" s="218">
        <f t="shared" si="1"/>
        <v>-0.26762246117084826</v>
      </c>
    </row>
    <row r="60" spans="1:14" s="194" customFormat="1" ht="12.75">
      <c r="A60" s="217">
        <v>45</v>
      </c>
      <c r="B60" s="219" t="s">
        <v>342</v>
      </c>
      <c r="C60" s="220">
        <v>7.203</v>
      </c>
      <c r="D60" s="220">
        <v>6.974</v>
      </c>
      <c r="E60" s="220">
        <v>11.518</v>
      </c>
      <c r="F60" s="220">
        <v>9.997</v>
      </c>
      <c r="G60" s="220">
        <v>9.704</v>
      </c>
      <c r="H60" s="220">
        <v>14.118</v>
      </c>
      <c r="I60" s="363">
        <v>3790</v>
      </c>
      <c r="J60" s="363">
        <v>3841</v>
      </c>
      <c r="K60" s="218">
        <f t="shared" si="0"/>
        <v>-0.01327779224160375</v>
      </c>
      <c r="L60" s="363">
        <v>273</v>
      </c>
      <c r="M60" s="363">
        <v>384</v>
      </c>
      <c r="N60" s="218">
        <f t="shared" si="1"/>
        <v>-0.2890625</v>
      </c>
    </row>
    <row r="61" spans="1:14" s="194" customFormat="1" ht="12.75">
      <c r="A61" s="217">
        <v>46</v>
      </c>
      <c r="B61" s="219" t="s">
        <v>345</v>
      </c>
      <c r="C61" s="220">
        <v>7.183</v>
      </c>
      <c r="D61" s="220">
        <v>6.267</v>
      </c>
      <c r="E61" s="220">
        <v>10.754</v>
      </c>
      <c r="F61" s="220">
        <v>5.743</v>
      </c>
      <c r="G61" s="220">
        <v>5.228</v>
      </c>
      <c r="H61" s="220">
        <v>7.238</v>
      </c>
      <c r="I61" s="313">
        <v>62971</v>
      </c>
      <c r="J61" s="313">
        <v>65694</v>
      </c>
      <c r="K61" s="218">
        <f t="shared" si="0"/>
        <v>-0.04144975187992815</v>
      </c>
      <c r="L61" s="313">
        <v>4523</v>
      </c>
      <c r="M61" s="313">
        <v>3773</v>
      </c>
      <c r="N61" s="218">
        <f t="shared" si="1"/>
        <v>0.198780811025709</v>
      </c>
    </row>
    <row r="62" spans="1:14" s="194" customFormat="1" ht="12.75">
      <c r="A62" s="217">
        <v>47</v>
      </c>
      <c r="B62" s="219" t="s">
        <v>394</v>
      </c>
      <c r="C62" s="220">
        <v>7.177</v>
      </c>
      <c r="D62" s="220">
        <v>6.825</v>
      </c>
      <c r="E62" s="220">
        <v>8.642</v>
      </c>
      <c r="F62" s="220">
        <v>7.036</v>
      </c>
      <c r="G62" s="220">
        <v>6.685</v>
      </c>
      <c r="H62" s="220">
        <v>8.182</v>
      </c>
      <c r="I62" s="313">
        <v>418</v>
      </c>
      <c r="J62" s="313">
        <v>469</v>
      </c>
      <c r="K62" s="218">
        <f t="shared" si="0"/>
        <v>-0.10874200426439233</v>
      </c>
      <c r="L62" s="313">
        <v>30</v>
      </c>
      <c r="M62" s="313">
        <v>33</v>
      </c>
      <c r="N62" s="218">
        <f t="shared" si="1"/>
        <v>-0.09090909090909091</v>
      </c>
    </row>
    <row r="63" spans="1:14" s="194" customFormat="1" ht="12.75">
      <c r="A63" s="217">
        <v>48</v>
      </c>
      <c r="B63" s="219" t="s">
        <v>346</v>
      </c>
      <c r="C63" s="220">
        <v>7.024</v>
      </c>
      <c r="D63" s="220">
        <v>7.024</v>
      </c>
      <c r="E63" s="220">
        <v>0</v>
      </c>
      <c r="F63" s="220">
        <v>5.081</v>
      </c>
      <c r="G63" s="220">
        <v>5.112</v>
      </c>
      <c r="H63" s="220">
        <v>0</v>
      </c>
      <c r="I63" s="313">
        <v>1324</v>
      </c>
      <c r="J63" s="313">
        <v>984</v>
      </c>
      <c r="K63" s="218">
        <f t="shared" si="0"/>
        <v>0.34552845528455284</v>
      </c>
      <c r="L63" s="313">
        <v>93</v>
      </c>
      <c r="M63" s="313">
        <v>50</v>
      </c>
      <c r="N63" s="218">
        <f t="shared" si="1"/>
        <v>0.86</v>
      </c>
    </row>
    <row r="64" spans="1:14" s="194" customFormat="1" ht="12.75">
      <c r="A64" s="217">
        <v>49</v>
      </c>
      <c r="B64" s="219" t="s">
        <v>395</v>
      </c>
      <c r="C64" s="220">
        <v>7.019</v>
      </c>
      <c r="D64" s="220">
        <v>6.915</v>
      </c>
      <c r="E64" s="220">
        <v>11.538</v>
      </c>
      <c r="F64" s="220">
        <v>6.641</v>
      </c>
      <c r="G64" s="220">
        <v>6.713</v>
      </c>
      <c r="H64" s="220">
        <v>4.878</v>
      </c>
      <c r="I64" s="313">
        <v>1154</v>
      </c>
      <c r="J64" s="313">
        <v>1054</v>
      </c>
      <c r="K64" s="218">
        <f t="shared" si="0"/>
        <v>0.09487666034155598</v>
      </c>
      <c r="L64" s="313">
        <v>81</v>
      </c>
      <c r="M64" s="313">
        <v>70</v>
      </c>
      <c r="N64" s="218">
        <f t="shared" si="1"/>
        <v>0.15714285714285714</v>
      </c>
    </row>
    <row r="65" spans="1:14" s="194" customFormat="1" ht="12.75">
      <c r="A65" s="217">
        <v>50</v>
      </c>
      <c r="B65" s="219" t="s">
        <v>396</v>
      </c>
      <c r="C65" s="220">
        <v>6.983</v>
      </c>
      <c r="D65" s="220">
        <v>6.868</v>
      </c>
      <c r="E65" s="220">
        <v>10.309</v>
      </c>
      <c r="F65" s="220">
        <v>7.291</v>
      </c>
      <c r="G65" s="220">
        <v>7.246</v>
      </c>
      <c r="H65" s="220">
        <v>8.333</v>
      </c>
      <c r="I65" s="313">
        <v>2907</v>
      </c>
      <c r="J65" s="313">
        <v>2894</v>
      </c>
      <c r="K65" s="218">
        <f t="shared" si="0"/>
        <v>0.004492052522460262</v>
      </c>
      <c r="L65" s="313">
        <v>203</v>
      </c>
      <c r="M65" s="313">
        <v>211</v>
      </c>
      <c r="N65" s="218">
        <f t="shared" si="1"/>
        <v>-0.037914691943127965</v>
      </c>
    </row>
    <row r="66" spans="3:15" ht="12.75">
      <c r="C66" s="220"/>
      <c r="D66" s="220"/>
      <c r="E66" s="220"/>
      <c r="F66" s="220"/>
      <c r="G66" s="220"/>
      <c r="H66" s="220"/>
      <c r="I66" s="313"/>
      <c r="J66" s="313"/>
      <c r="K66" s="218"/>
      <c r="L66" s="313"/>
      <c r="M66" s="313"/>
      <c r="N66" s="218" t="s">
        <v>40</v>
      </c>
      <c r="O66" s="9"/>
    </row>
    <row r="67" spans="1:15" ht="12.75">
      <c r="A67" s="195" t="s">
        <v>158</v>
      </c>
      <c r="C67" s="220"/>
      <c r="D67" s="220"/>
      <c r="E67" s="220"/>
      <c r="F67" s="220"/>
      <c r="G67" s="220"/>
      <c r="H67" s="220"/>
      <c r="I67" s="313"/>
      <c r="J67" s="313"/>
      <c r="K67" s="218"/>
      <c r="L67" s="313"/>
      <c r="M67" s="313"/>
      <c r="N67" s="468">
        <v>12</v>
      </c>
      <c r="O67" s="9"/>
    </row>
    <row r="68" spans="1:14" ht="12.75">
      <c r="A68" s="195" t="s">
        <v>397</v>
      </c>
      <c r="C68" s="220"/>
      <c r="D68" s="220"/>
      <c r="E68" s="220"/>
      <c r="F68" s="220"/>
      <c r="G68" s="220"/>
      <c r="H68" s="220"/>
      <c r="I68" s="313"/>
      <c r="J68" s="313"/>
      <c r="K68" s="218"/>
      <c r="L68" s="313"/>
      <c r="M68" s="313"/>
      <c r="N68" s="218"/>
    </row>
    <row r="69" spans="3:14" ht="12.75">
      <c r="C69" s="220"/>
      <c r="D69" s="220"/>
      <c r="E69" s="220"/>
      <c r="F69" s="220"/>
      <c r="G69" s="220"/>
      <c r="H69" s="220"/>
      <c r="I69" s="313"/>
      <c r="J69" s="313"/>
      <c r="K69" s="218"/>
      <c r="L69" s="313"/>
      <c r="M69" s="313"/>
      <c r="N69" s="218"/>
    </row>
    <row r="70" spans="1:14" ht="12.75">
      <c r="A70" s="450"/>
      <c r="C70" s="220"/>
      <c r="D70" s="220"/>
      <c r="E70" s="220"/>
      <c r="F70" s="220"/>
      <c r="G70" s="220"/>
      <c r="H70" s="220"/>
      <c r="I70" s="313"/>
      <c r="J70" s="313"/>
      <c r="K70" s="218"/>
      <c r="L70" s="313"/>
      <c r="M70" s="313"/>
      <c r="N70" s="218"/>
    </row>
    <row r="71" spans="1:14" s="222" customFormat="1" ht="12.75">
      <c r="A71" s="186"/>
      <c r="B71" s="9"/>
      <c r="C71" s="220"/>
      <c r="D71" s="220"/>
      <c r="E71" s="220"/>
      <c r="F71" s="220"/>
      <c r="G71" s="220"/>
      <c r="H71" s="220"/>
      <c r="I71" s="313"/>
      <c r="J71" s="313"/>
      <c r="K71" s="218"/>
      <c r="L71" s="313"/>
      <c r="M71" s="313"/>
      <c r="N71" s="218"/>
    </row>
    <row r="72" spans="2:14" s="222" customFormat="1" ht="12.75">
      <c r="B72" s="9"/>
      <c r="C72" s="220"/>
      <c r="D72" s="220"/>
      <c r="E72" s="220"/>
      <c r="F72" s="220"/>
      <c r="G72" s="220"/>
      <c r="H72" s="220"/>
      <c r="I72" s="313"/>
      <c r="J72" s="313"/>
      <c r="K72" s="218"/>
      <c r="L72" s="313"/>
      <c r="M72" s="313"/>
      <c r="N72" s="218"/>
    </row>
  </sheetData>
  <mergeCells count="2">
    <mergeCell ref="C10:E10"/>
    <mergeCell ref="F10:H10"/>
  </mergeCells>
  <printOptions horizontalCentered="1"/>
  <pageMargins left="0.25" right="0.33" top="0.75" bottom="0.5" header="0.5" footer="0.5"/>
  <pageSetup horizontalDpi="600" verticalDpi="600" orientation="landscape" scale="79" r:id="rId1"/>
  <rowBreaks count="1" manualBreakCount="1">
    <brk id="40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selection activeCell="H11" sqref="H11"/>
    </sheetView>
  </sheetViews>
  <sheetFormatPr defaultColWidth="9.140625" defaultRowHeight="12.75"/>
  <cols>
    <col min="8" max="8" width="15.00390625" style="0" customWidth="1"/>
  </cols>
  <sheetData>
    <row r="1" spans="1:18" s="6" customFormat="1" ht="19.5" customHeight="1">
      <c r="A1" s="469" t="s">
        <v>327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1:18" s="6" customFormat="1" ht="19.5" customHeight="1">
      <c r="A2" s="470" t="s">
        <v>326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spans="1:18" s="6" customFormat="1" ht="19.5" customHeight="1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</row>
    <row r="24" ht="12.75">
      <c r="L24" t="s">
        <v>355</v>
      </c>
    </row>
    <row r="25" spans="11:14" ht="12.75">
      <c r="K25" s="40"/>
      <c r="L25" s="40"/>
      <c r="M25" s="40"/>
      <c r="N25" s="40"/>
    </row>
    <row r="26" spans="3:11" ht="12.75">
      <c r="C26" s="40" t="s">
        <v>354</v>
      </c>
      <c r="D26" s="40"/>
      <c r="E26" s="40"/>
      <c r="K26" s="40" t="s">
        <v>353</v>
      </c>
    </row>
    <row r="51" spans="2:5" ht="12.75">
      <c r="B51" s="40" t="s">
        <v>352</v>
      </c>
      <c r="C51" s="40"/>
      <c r="D51" s="40"/>
      <c r="E51" s="40"/>
    </row>
    <row r="52" spans="11:13" ht="12.75">
      <c r="K52" s="40" t="s">
        <v>351</v>
      </c>
      <c r="L52" s="40"/>
      <c r="M52" s="40"/>
    </row>
    <row r="57" ht="12.75">
      <c r="A57" s="6" t="s">
        <v>320</v>
      </c>
    </row>
    <row r="59" ht="12.75">
      <c r="R59">
        <v>13</v>
      </c>
    </row>
  </sheetData>
  <mergeCells count="2">
    <mergeCell ref="A1:R1"/>
    <mergeCell ref="A2:R2"/>
  </mergeCells>
  <printOptions horizontalCentered="1"/>
  <pageMargins left="0.75" right="0.75" top="1" bottom="1" header="0.5" footer="0.5"/>
  <pageSetup fitToHeight="1" fitToWidth="1" horizontalDpi="600" verticalDpi="600" orientation="landscape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2" max="2" width="11.28125" style="0" customWidth="1"/>
    <col min="3" max="3" width="17.00390625" style="0" customWidth="1"/>
    <col min="4" max="5" width="2.140625" style="0" customWidth="1"/>
    <col min="6" max="6" width="11.28125" style="0" customWidth="1"/>
    <col min="7" max="7" width="17.00390625" style="0" customWidth="1"/>
    <col min="8" max="8" width="2.7109375" style="0" customWidth="1"/>
    <col min="9" max="9" width="2.140625" style="0" customWidth="1"/>
    <col min="10" max="10" width="11.28125" style="0" customWidth="1"/>
    <col min="11" max="11" width="17.00390625" style="0" customWidth="1"/>
    <col min="12" max="12" width="2.28125" style="0" customWidth="1"/>
    <col min="13" max="13" width="10.421875" style="0" customWidth="1"/>
  </cols>
  <sheetData>
    <row r="1" spans="1:13" ht="18.75" customHeight="1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14"/>
    </row>
    <row r="2" spans="1:13" ht="23.25">
      <c r="A2" s="3" t="s">
        <v>94</v>
      </c>
      <c r="B2" s="1"/>
      <c r="C2" s="1"/>
      <c r="D2" s="1"/>
      <c r="E2" s="1"/>
      <c r="F2" s="1"/>
      <c r="G2" s="1"/>
      <c r="H2" s="1"/>
      <c r="I2" s="1"/>
      <c r="J2" s="1"/>
      <c r="K2" s="1"/>
      <c r="L2" s="14"/>
      <c r="M2" s="14"/>
    </row>
    <row r="3" spans="1:13" ht="23.25">
      <c r="A3" s="3" t="s">
        <v>76</v>
      </c>
      <c r="B3" s="1"/>
      <c r="C3" s="1"/>
      <c r="D3" s="1"/>
      <c r="E3" s="1"/>
      <c r="F3" s="1"/>
      <c r="G3" s="1"/>
      <c r="H3" s="1"/>
      <c r="I3" s="1"/>
      <c r="J3" s="1"/>
      <c r="K3" s="1"/>
      <c r="L3" s="14"/>
      <c r="M3" s="14"/>
    </row>
    <row r="4" spans="1:13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9"/>
      <c r="B5" s="1" t="s">
        <v>17</v>
      </c>
      <c r="C5" s="1"/>
      <c r="D5" s="1"/>
      <c r="E5" s="22"/>
      <c r="F5" s="1" t="s">
        <v>157</v>
      </c>
      <c r="G5" s="1"/>
      <c r="H5" s="147"/>
      <c r="I5" s="22"/>
      <c r="J5" s="1" t="s">
        <v>18</v>
      </c>
      <c r="K5" s="1"/>
      <c r="L5" s="13"/>
      <c r="M5" s="5" t="s">
        <v>19</v>
      </c>
    </row>
    <row r="6" spans="2:13" s="4" customFormat="1" ht="12.75">
      <c r="B6" s="126" t="s">
        <v>363</v>
      </c>
      <c r="C6" s="260"/>
      <c r="D6" s="1"/>
      <c r="E6" s="22"/>
      <c r="F6" s="481" t="s">
        <v>364</v>
      </c>
      <c r="G6" s="481"/>
      <c r="H6" s="38"/>
      <c r="I6" s="22"/>
      <c r="J6" s="471" t="s">
        <v>365</v>
      </c>
      <c r="K6" s="471"/>
      <c r="L6" s="13"/>
      <c r="M6" s="10" t="s">
        <v>20</v>
      </c>
    </row>
    <row r="7" spans="1:15" s="5" customFormat="1" ht="14.25">
      <c r="A7" s="7"/>
      <c r="B7" s="7" t="s">
        <v>21</v>
      </c>
      <c r="C7" s="417" t="s">
        <v>279</v>
      </c>
      <c r="D7" s="7"/>
      <c r="E7" s="18"/>
      <c r="F7" s="7" t="s">
        <v>294</v>
      </c>
      <c r="G7" s="417" t="s">
        <v>23</v>
      </c>
      <c r="H7" s="7"/>
      <c r="I7" s="18"/>
      <c r="J7" s="7" t="s">
        <v>294</v>
      </c>
      <c r="K7" s="417" t="s">
        <v>23</v>
      </c>
      <c r="L7" s="33"/>
      <c r="M7" s="19" t="s">
        <v>64</v>
      </c>
      <c r="O7"/>
    </row>
    <row r="8" spans="5:15" s="5" customFormat="1" ht="12.75">
      <c r="E8" s="17"/>
      <c r="I8" s="17"/>
      <c r="L8" s="13"/>
      <c r="O8" s="120"/>
    </row>
    <row r="9" spans="1:12" ht="12.75">
      <c r="A9" s="16" t="s">
        <v>65</v>
      </c>
      <c r="B9" s="27"/>
      <c r="C9" s="28"/>
      <c r="D9" s="26"/>
      <c r="E9" s="29"/>
      <c r="F9" s="27"/>
      <c r="G9" s="28"/>
      <c r="H9" s="26"/>
      <c r="I9" s="29"/>
      <c r="J9" s="27"/>
      <c r="K9" s="28"/>
      <c r="L9" s="13"/>
    </row>
    <row r="10" spans="1:13" ht="12.75">
      <c r="A10" t="s">
        <v>95</v>
      </c>
      <c r="B10" s="48">
        <v>26693</v>
      </c>
      <c r="C10" s="49">
        <v>394.68873837</v>
      </c>
      <c r="D10" s="112"/>
      <c r="E10" s="113"/>
      <c r="F10" s="114">
        <v>30085</v>
      </c>
      <c r="G10" s="37">
        <v>438.89596925</v>
      </c>
      <c r="H10" s="47"/>
      <c r="I10" s="12"/>
      <c r="J10" s="114">
        <v>39873</v>
      </c>
      <c r="K10" s="177">
        <v>574.62595607</v>
      </c>
      <c r="L10" s="46"/>
      <c r="M10" s="52">
        <f>(F10-J10)/J10</f>
        <v>-0.24547939708574726</v>
      </c>
    </row>
    <row r="11" spans="1:13" ht="12.75">
      <c r="A11" t="s">
        <v>96</v>
      </c>
      <c r="B11" s="48">
        <v>23130</v>
      </c>
      <c r="C11" s="49">
        <v>693.6541189400001</v>
      </c>
      <c r="D11" s="46"/>
      <c r="F11" s="114">
        <v>24724</v>
      </c>
      <c r="G11" s="37">
        <v>724.78935254</v>
      </c>
      <c r="H11" s="46"/>
      <c r="J11" s="114">
        <v>28269</v>
      </c>
      <c r="K11" s="211">
        <v>791.6824119500001</v>
      </c>
      <c r="L11" s="46"/>
      <c r="M11" s="52">
        <f>(F11-J11)/J11</f>
        <v>-0.12540238423715022</v>
      </c>
    </row>
    <row r="12" spans="1:13" ht="12.75">
      <c r="A12" s="15" t="s">
        <v>66</v>
      </c>
      <c r="B12" s="197"/>
      <c r="C12" s="37"/>
      <c r="D12" s="46"/>
      <c r="F12" s="197"/>
      <c r="G12" s="37"/>
      <c r="H12" s="46"/>
      <c r="J12" s="114"/>
      <c r="K12" s="202"/>
      <c r="L12" s="46"/>
      <c r="M12" s="6"/>
    </row>
    <row r="13" spans="1:13" ht="12.75">
      <c r="A13" t="s">
        <v>95</v>
      </c>
      <c r="B13" s="347">
        <v>-750</v>
      </c>
      <c r="C13" s="347">
        <v>-9.69247843</v>
      </c>
      <c r="D13" s="6"/>
      <c r="E13" s="50"/>
      <c r="F13" s="347">
        <v>-5293</v>
      </c>
      <c r="G13" s="347">
        <v>-69.98588887</v>
      </c>
      <c r="H13" s="6"/>
      <c r="I13" s="50"/>
      <c r="J13" s="48">
        <v>-8493</v>
      </c>
      <c r="K13" s="49">
        <v>-116.23789252999998</v>
      </c>
      <c r="L13" s="46"/>
      <c r="M13" s="52">
        <f>(F13-J13)/J13</f>
        <v>-0.3767808783704227</v>
      </c>
    </row>
    <row r="14" spans="1:13" ht="12.75">
      <c r="A14" t="s">
        <v>96</v>
      </c>
      <c r="B14" s="347">
        <v>-339</v>
      </c>
      <c r="C14" s="347">
        <v>-8.12208422</v>
      </c>
      <c r="D14" s="6"/>
      <c r="E14" s="50"/>
      <c r="F14" s="347">
        <v>-2385</v>
      </c>
      <c r="G14" s="347">
        <v>-57.87283935</v>
      </c>
      <c r="H14" s="6"/>
      <c r="I14" s="50"/>
      <c r="J14" s="48">
        <v>-3054</v>
      </c>
      <c r="K14" s="49">
        <v>-72.59804584999999</v>
      </c>
      <c r="L14" s="46"/>
      <c r="M14" s="52">
        <f>(F14-J14)/J14</f>
        <v>-0.21905697445972494</v>
      </c>
    </row>
    <row r="15" spans="1:13" ht="12.75">
      <c r="A15" s="15" t="s">
        <v>97</v>
      </c>
      <c r="B15" s="48"/>
      <c r="C15" s="49"/>
      <c r="D15" s="6"/>
      <c r="E15" s="50"/>
      <c r="F15" s="48"/>
      <c r="G15" s="49"/>
      <c r="H15" s="6"/>
      <c r="I15" s="50"/>
      <c r="J15" s="48"/>
      <c r="K15" s="49"/>
      <c r="L15" s="46"/>
      <c r="M15" s="49"/>
    </row>
    <row r="16" spans="1:13" ht="12.75">
      <c r="A16" s="15" t="s">
        <v>95</v>
      </c>
      <c r="B16" s="347">
        <v>-17</v>
      </c>
      <c r="C16" s="347">
        <v>-0.21596700000000002</v>
      </c>
      <c r="D16" s="6"/>
      <c r="E16" s="50"/>
      <c r="F16" s="347">
        <v>-184</v>
      </c>
      <c r="G16" s="347">
        <v>-2.48241015</v>
      </c>
      <c r="H16" s="6"/>
      <c r="I16" s="50"/>
      <c r="J16" s="48">
        <v>-319</v>
      </c>
      <c r="K16" s="49">
        <v>-4.095751</v>
      </c>
      <c r="L16" s="46"/>
      <c r="M16" s="52">
        <f>(F16-J16)/J16</f>
        <v>-0.4231974921630094</v>
      </c>
    </row>
    <row r="17" spans="1:13" ht="12.75">
      <c r="A17" t="s">
        <v>96</v>
      </c>
      <c r="B17" s="347">
        <v>-13</v>
      </c>
      <c r="C17" s="347">
        <v>-0.44646868</v>
      </c>
      <c r="D17" s="6"/>
      <c r="E17" s="50"/>
      <c r="F17" s="347">
        <v>-203</v>
      </c>
      <c r="G17" s="347">
        <v>-6.6617491300000005</v>
      </c>
      <c r="H17" s="6"/>
      <c r="I17" s="50"/>
      <c r="J17" s="48">
        <v>-275</v>
      </c>
      <c r="K17" s="49">
        <v>-8.71131282</v>
      </c>
      <c r="L17" s="46"/>
      <c r="M17" s="52">
        <f>(F17-J17)/J17</f>
        <v>-0.26181818181818184</v>
      </c>
    </row>
    <row r="18" spans="1:13" ht="12.75">
      <c r="A18" s="15" t="s">
        <v>98</v>
      </c>
      <c r="B18" s="48"/>
      <c r="C18" s="49"/>
      <c r="D18" s="6"/>
      <c r="E18" s="50"/>
      <c r="F18" s="48"/>
      <c r="G18" s="49"/>
      <c r="H18" s="6"/>
      <c r="I18" s="50"/>
      <c r="J18" s="48"/>
      <c r="K18" s="49"/>
      <c r="L18" s="46"/>
      <c r="M18" s="49"/>
    </row>
    <row r="19" spans="1:13" ht="12.75">
      <c r="A19" t="s">
        <v>95</v>
      </c>
      <c r="B19" s="347">
        <v>227</v>
      </c>
      <c r="C19" s="49">
        <v>3.27393037</v>
      </c>
      <c r="D19" s="6"/>
      <c r="E19" s="50"/>
      <c r="F19" s="347">
        <v>1908</v>
      </c>
      <c r="G19" s="49">
        <v>27.179250409999998</v>
      </c>
      <c r="H19" s="6"/>
      <c r="I19" s="50"/>
      <c r="J19" s="48">
        <v>2079</v>
      </c>
      <c r="K19" s="49">
        <v>29.189990060000003</v>
      </c>
      <c r="L19" s="46"/>
      <c r="M19" s="52">
        <f>(F19-J19)/J19</f>
        <v>-0.08225108225108226</v>
      </c>
    </row>
    <row r="20" spans="1:13" ht="12.75">
      <c r="A20" t="s">
        <v>96</v>
      </c>
      <c r="B20" s="347">
        <v>233</v>
      </c>
      <c r="C20" s="49">
        <v>8.715521970000001</v>
      </c>
      <c r="D20" s="6"/>
      <c r="E20" s="50"/>
      <c r="F20" s="347">
        <v>939</v>
      </c>
      <c r="G20" s="49">
        <v>35.56085915</v>
      </c>
      <c r="H20" s="6"/>
      <c r="I20" s="50"/>
      <c r="J20" s="48">
        <v>979</v>
      </c>
      <c r="K20" s="49">
        <v>36.61653393</v>
      </c>
      <c r="L20" s="46"/>
      <c r="M20" s="52">
        <f>(F20-J20)/J20</f>
        <v>-0.04085801838610827</v>
      </c>
    </row>
    <row r="21" spans="1:13" ht="12.75">
      <c r="A21" s="125" t="s">
        <v>264</v>
      </c>
      <c r="B21" s="119"/>
      <c r="C21" s="37"/>
      <c r="E21" s="45"/>
      <c r="F21" s="119"/>
      <c r="G21" s="37"/>
      <c r="I21" s="45"/>
      <c r="J21" s="197"/>
      <c r="K21" s="37"/>
      <c r="L21" s="46"/>
      <c r="M21" s="52"/>
    </row>
    <row r="22" spans="1:13" ht="12.75">
      <c r="A22" t="s">
        <v>95</v>
      </c>
      <c r="B22" s="48">
        <f>+B25-B10-B13-B16-B19</f>
        <v>0</v>
      </c>
      <c r="C22" s="49">
        <f>+C25-C10-C13-C16-C19</f>
        <v>-1.2878587085651816E-14</v>
      </c>
      <c r="D22" s="6"/>
      <c r="E22" s="50"/>
      <c r="F22" s="48">
        <f>+F25-F10-F13-F16-F19</f>
        <v>-363</v>
      </c>
      <c r="G22" s="49">
        <f>+G25-G10-G13-G16-G19</f>
        <v>-5.5526973300000115</v>
      </c>
      <c r="H22" s="6"/>
      <c r="I22" s="50"/>
      <c r="J22" s="48">
        <f>+J25-J10-J13-J16-J19</f>
        <v>-75</v>
      </c>
      <c r="K22" s="49">
        <f>+K25-K10-K13-K16-K19</f>
        <v>-1.1038975200000571</v>
      </c>
      <c r="L22" s="46"/>
      <c r="M22" s="52"/>
    </row>
    <row r="23" spans="1:13" ht="12.75">
      <c r="A23" t="s">
        <v>96</v>
      </c>
      <c r="B23" s="48">
        <f>+B26-B11-B14-B17-B20</f>
        <v>0</v>
      </c>
      <c r="C23" s="49">
        <f>+C26-C11-C14-C17-C20</f>
        <v>-1.5987211554602254E-13</v>
      </c>
      <c r="D23" s="6"/>
      <c r="E23" s="50"/>
      <c r="F23" s="48">
        <f>+F26-F11-F14-F17-F20</f>
        <v>-64</v>
      </c>
      <c r="G23" s="49">
        <f>+G26-G11-G14-G17-G20</f>
        <v>-2.01453520000004</v>
      </c>
      <c r="H23" s="6"/>
      <c r="I23" s="50"/>
      <c r="J23" s="48">
        <f>+J26-J11-J14-J17-J20</f>
        <v>-15</v>
      </c>
      <c r="K23" s="49">
        <f>+K26-K11-K14-K17-K20</f>
        <v>-0.4144145700000763</v>
      </c>
      <c r="L23" s="46"/>
      <c r="M23" s="52"/>
    </row>
    <row r="24" spans="1:13" ht="12.75">
      <c r="A24" s="16" t="s">
        <v>99</v>
      </c>
      <c r="B24" s="197"/>
      <c r="C24" s="37"/>
      <c r="E24" s="45"/>
      <c r="F24" s="197"/>
      <c r="G24" s="37"/>
      <c r="I24" s="45"/>
      <c r="J24" s="21"/>
      <c r="K24" s="37"/>
      <c r="L24" s="46"/>
      <c r="M24" s="6"/>
    </row>
    <row r="25" spans="1:14" ht="12.75">
      <c r="A25" s="15" t="s">
        <v>95</v>
      </c>
      <c r="B25" s="48">
        <v>26153</v>
      </c>
      <c r="C25" s="49">
        <v>388.05422331</v>
      </c>
      <c r="E25" s="50"/>
      <c r="F25" s="48">
        <v>26153</v>
      </c>
      <c r="G25" s="49">
        <v>388.05422331</v>
      </c>
      <c r="H25" s="6"/>
      <c r="I25" s="50"/>
      <c r="J25" s="48">
        <v>33065</v>
      </c>
      <c r="K25" s="49">
        <v>482.37840508</v>
      </c>
      <c r="L25" s="46"/>
      <c r="M25" s="52">
        <f>(F25-J25)/J25</f>
        <v>-0.2090427944956903</v>
      </c>
      <c r="N25" s="52"/>
    </row>
    <row r="26" spans="1:14" ht="12.75">
      <c r="A26" t="s">
        <v>96</v>
      </c>
      <c r="B26" s="48">
        <v>23011</v>
      </c>
      <c r="C26" s="49">
        <v>693.80108801</v>
      </c>
      <c r="E26" s="50"/>
      <c r="F26" s="48">
        <v>23011</v>
      </c>
      <c r="G26" s="49">
        <v>693.80108801</v>
      </c>
      <c r="H26" s="6"/>
      <c r="I26" s="50"/>
      <c r="J26" s="48">
        <v>25904</v>
      </c>
      <c r="K26" s="49">
        <v>746.57517264</v>
      </c>
      <c r="L26" s="46"/>
      <c r="M26" s="52">
        <f>(F26-J26)/J26</f>
        <v>-0.11168159357628166</v>
      </c>
      <c r="N26" s="52"/>
    </row>
    <row r="27" spans="5:13" ht="12.75">
      <c r="E27" s="45"/>
      <c r="I27" s="45"/>
      <c r="L27" s="46"/>
      <c r="M27" s="44"/>
    </row>
    <row r="28" spans="5:13" ht="12.75">
      <c r="E28" s="45"/>
      <c r="I28" s="45"/>
      <c r="L28" s="46"/>
      <c r="M28" s="44"/>
    </row>
    <row r="29" spans="1:13" ht="12.75">
      <c r="A29" s="216"/>
      <c r="E29" s="45"/>
      <c r="I29" s="45"/>
      <c r="L29" s="46"/>
      <c r="M29" s="44"/>
    </row>
    <row r="30" spans="1:16" ht="12.75">
      <c r="A30" s="24" t="s">
        <v>100</v>
      </c>
      <c r="B30" s="143">
        <v>20852</v>
      </c>
      <c r="C30" s="146">
        <v>297.3</v>
      </c>
      <c r="D30" s="48"/>
      <c r="E30" s="144"/>
      <c r="F30" s="348">
        <v>22680</v>
      </c>
      <c r="G30" s="349">
        <v>313.2</v>
      </c>
      <c r="H30" s="114"/>
      <c r="I30" s="144"/>
      <c r="J30" s="350">
        <v>26407</v>
      </c>
      <c r="K30" s="351">
        <v>352.8</v>
      </c>
      <c r="L30" s="51"/>
      <c r="M30" s="52">
        <f>(F30-J30)/J30</f>
        <v>-0.1411368197826334</v>
      </c>
      <c r="P30" s="30"/>
    </row>
    <row r="31" spans="1:17" ht="12.75">
      <c r="A31" s="25" t="s">
        <v>101</v>
      </c>
      <c r="B31" s="348">
        <v>53</v>
      </c>
      <c r="C31" s="146">
        <v>0.6</v>
      </c>
      <c r="D31" s="48"/>
      <c r="E31" s="144"/>
      <c r="F31" s="114">
        <v>433</v>
      </c>
      <c r="G31" s="349">
        <v>4.9</v>
      </c>
      <c r="H31" s="114"/>
      <c r="I31" s="144"/>
      <c r="J31" s="352">
        <v>590</v>
      </c>
      <c r="K31" s="349">
        <v>6</v>
      </c>
      <c r="L31" s="51"/>
      <c r="M31" s="52">
        <f>(F31-J31)/J31</f>
        <v>-0.26610169491525426</v>
      </c>
      <c r="Q31" s="214"/>
    </row>
    <row r="32" spans="1:16" ht="12.75">
      <c r="A32" s="25" t="s">
        <v>281</v>
      </c>
      <c r="B32" s="353" t="s">
        <v>44</v>
      </c>
      <c r="C32" s="146">
        <v>1</v>
      </c>
      <c r="D32" s="114"/>
      <c r="E32" s="144"/>
      <c r="F32" s="353" t="s">
        <v>44</v>
      </c>
      <c r="G32" s="349">
        <v>8.5</v>
      </c>
      <c r="H32" s="114"/>
      <c r="I32" s="144"/>
      <c r="J32" s="353" t="s">
        <v>44</v>
      </c>
      <c r="K32" s="349">
        <v>8.5</v>
      </c>
      <c r="L32" s="51"/>
      <c r="M32" s="311"/>
      <c r="P32" s="145"/>
    </row>
    <row r="33" spans="1:16" ht="12.75">
      <c r="A33" s="25" t="s">
        <v>102</v>
      </c>
      <c r="B33" s="353" t="s">
        <v>44</v>
      </c>
      <c r="C33" s="146">
        <v>-1.9</v>
      </c>
      <c r="D33" s="48"/>
      <c r="E33" s="144"/>
      <c r="F33" s="353" t="s">
        <v>44</v>
      </c>
      <c r="G33" s="146">
        <v>-12</v>
      </c>
      <c r="H33" s="114"/>
      <c r="I33" s="144"/>
      <c r="J33" s="353" t="s">
        <v>44</v>
      </c>
      <c r="K33" s="351">
        <v>-15</v>
      </c>
      <c r="L33" s="51"/>
      <c r="M33" s="52"/>
      <c r="P33" s="145"/>
    </row>
    <row r="34" spans="1:13" ht="12.75">
      <c r="A34" s="25" t="s">
        <v>293</v>
      </c>
      <c r="B34" s="348">
        <v>-231</v>
      </c>
      <c r="C34" s="146">
        <v>-0.5</v>
      </c>
      <c r="D34" s="48"/>
      <c r="E34" s="144"/>
      <c r="F34" s="114">
        <v>-2377</v>
      </c>
      <c r="G34" s="146">
        <v>-16.3</v>
      </c>
      <c r="H34" s="114"/>
      <c r="I34" s="144"/>
      <c r="J34" s="114">
        <v>-2092</v>
      </c>
      <c r="K34" s="351">
        <v>-16</v>
      </c>
      <c r="L34" s="51"/>
      <c r="M34" s="52">
        <f>(F34-J34)/J34</f>
        <v>0.13623326959847037</v>
      </c>
    </row>
    <row r="35" spans="1:13" ht="12.75">
      <c r="A35" s="25" t="s">
        <v>67</v>
      </c>
      <c r="B35" s="353">
        <f>+B36-(SUM(B30:B34))</f>
        <v>-60</v>
      </c>
      <c r="C35" s="146">
        <f>+C36-(SUM(C30:C34))</f>
        <v>-0.5000000000000568</v>
      </c>
      <c r="D35" s="48"/>
      <c r="E35" s="144"/>
      <c r="F35" s="353">
        <f>+F36-(SUM(F30:F34))</f>
        <v>-122</v>
      </c>
      <c r="G35" s="354">
        <f>+G36-(SUM(G30:G34))</f>
        <v>-2.2999999999999545</v>
      </c>
      <c r="H35" s="114"/>
      <c r="I35" s="144"/>
      <c r="J35" s="353">
        <f>+J36-(SUM(J30:J34))</f>
        <v>-997</v>
      </c>
      <c r="K35" s="354">
        <f>+K36-(SUM(K30:K34))</f>
        <v>-9.300000000000011</v>
      </c>
      <c r="L35" s="51"/>
      <c r="M35" s="52"/>
    </row>
    <row r="36" spans="1:13" ht="14.25">
      <c r="A36" s="24" t="s">
        <v>280</v>
      </c>
      <c r="B36" s="143">
        <v>20614</v>
      </c>
      <c r="C36" s="146">
        <v>296</v>
      </c>
      <c r="D36" s="48"/>
      <c r="E36" s="144"/>
      <c r="F36" s="143">
        <v>20614</v>
      </c>
      <c r="G36" s="146">
        <v>296</v>
      </c>
      <c r="H36" s="114"/>
      <c r="I36" s="144"/>
      <c r="J36" s="143">
        <v>23908</v>
      </c>
      <c r="K36" s="146">
        <v>327</v>
      </c>
      <c r="L36" s="51"/>
      <c r="M36" s="52">
        <f>(F36-J36)/J36</f>
        <v>-0.13777814957336457</v>
      </c>
    </row>
    <row r="37" spans="2:13" ht="12.75">
      <c r="B37" s="43"/>
      <c r="D37" s="35"/>
      <c r="E37" s="35"/>
      <c r="F37" s="27"/>
      <c r="G37" s="115"/>
      <c r="H37" s="35"/>
      <c r="I37" s="35"/>
      <c r="J37" s="42"/>
      <c r="L37" s="35"/>
      <c r="M37" s="35"/>
    </row>
    <row r="38" spans="2:13" ht="12.75">
      <c r="B38" s="43"/>
      <c r="D38" s="35"/>
      <c r="E38" s="35"/>
      <c r="F38" s="27"/>
      <c r="G38" s="115"/>
      <c r="H38" s="35"/>
      <c r="I38" s="35"/>
      <c r="J38" s="42"/>
      <c r="L38" s="35"/>
      <c r="M38" s="35"/>
    </row>
    <row r="39" spans="2:13" ht="12.75">
      <c r="B39" s="41"/>
      <c r="C39" s="41"/>
      <c r="D39" s="40"/>
      <c r="E39" s="40"/>
      <c r="F39" s="40"/>
      <c r="G39" s="39"/>
      <c r="H39" s="40"/>
      <c r="I39" s="40"/>
      <c r="J39" s="40"/>
      <c r="K39" s="40"/>
      <c r="L39" s="40"/>
      <c r="M39" s="40"/>
    </row>
    <row r="40" spans="1:13" ht="14.25">
      <c r="A40" s="15" t="s">
        <v>292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4.25">
      <c r="A41" s="6" t="s">
        <v>386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ht="14.25">
      <c r="A42" s="6" t="s">
        <v>290</v>
      </c>
    </row>
    <row r="43" ht="12.75">
      <c r="A43" s="6" t="s">
        <v>291</v>
      </c>
    </row>
    <row r="44" ht="12.75">
      <c r="M44">
        <v>14</v>
      </c>
    </row>
  </sheetData>
  <mergeCells count="2">
    <mergeCell ref="F6:G6"/>
    <mergeCell ref="J6:K6"/>
  </mergeCells>
  <printOptions horizontalCentered="1"/>
  <pageMargins left="0.75" right="0.75" top="1" bottom="1" header="0.5" footer="0.5"/>
  <pageSetup fitToHeight="1" fitToWidth="1" horizontalDpi="600" verticalDpi="600" orientation="landscape" scale="81" r:id="rId1"/>
  <headerFooter alignWithMargins="0">
    <oddFooter>&amp;C&amp;8&amp;D
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zoomScale="50" zoomScaleNormal="50" workbookViewId="0" topLeftCell="A1">
      <selection activeCell="A1" sqref="A1:V1"/>
    </sheetView>
  </sheetViews>
  <sheetFormatPr defaultColWidth="9.140625" defaultRowHeight="12.75"/>
  <cols>
    <col min="7" max="7" width="9.28125" style="0" customWidth="1"/>
    <col min="8" max="8" width="15.00390625" style="0" customWidth="1"/>
  </cols>
  <sheetData>
    <row r="1" spans="1:22" s="6" customFormat="1" ht="45" customHeight="1">
      <c r="A1" s="486" t="s">
        <v>328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</row>
    <row r="2" spans="1:22" s="6" customFormat="1" ht="19.5" customHeigh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</row>
    <row r="3" spans="1:22" s="6" customFormat="1" ht="19.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</row>
    <row r="4" spans="1:22" s="6" customFormat="1" ht="19.5" customHeight="1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</row>
    <row r="5" spans="1:18" s="6" customFormat="1" ht="19.5" customHeight="1">
      <c r="A5" s="441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</row>
    <row r="6" spans="1:18" s="6" customFormat="1" ht="19.5" customHeight="1">
      <c r="A6" s="441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</row>
    <row r="28" ht="12.75">
      <c r="B28" s="40" t="s">
        <v>406</v>
      </c>
    </row>
    <row r="29" spans="2:28" ht="12.75">
      <c r="B29" s="40" t="s">
        <v>357</v>
      </c>
      <c r="C29" s="475" t="s">
        <v>324</v>
      </c>
      <c r="D29" s="475"/>
      <c r="E29" s="475"/>
      <c r="F29" s="475"/>
      <c r="G29" s="475"/>
      <c r="H29" s="475"/>
      <c r="J29" s="40" t="s">
        <v>407</v>
      </c>
      <c r="K29" s="40"/>
      <c r="U29" s="475" t="s">
        <v>408</v>
      </c>
      <c r="V29" s="475"/>
      <c r="W29" s="475"/>
      <c r="X29" s="475"/>
      <c r="Y29" s="475"/>
      <c r="Z29" s="475"/>
      <c r="AA29" s="475"/>
      <c r="AB29" s="475"/>
    </row>
    <row r="54" spans="2:28" ht="12.75">
      <c r="B54" s="40" t="s">
        <v>409</v>
      </c>
      <c r="J54" s="40" t="s">
        <v>410</v>
      </c>
      <c r="U54" s="475" t="s">
        <v>411</v>
      </c>
      <c r="V54" s="475"/>
      <c r="W54" s="475"/>
      <c r="X54" s="475"/>
      <c r="Y54" s="475"/>
      <c r="Z54" s="475"/>
      <c r="AA54" s="475"/>
      <c r="AB54" s="475"/>
    </row>
    <row r="56" ht="11.25" customHeight="1"/>
    <row r="58" spans="1:22" ht="12.75">
      <c r="A58" t="s">
        <v>329</v>
      </c>
      <c r="V58">
        <v>15</v>
      </c>
    </row>
  </sheetData>
  <mergeCells count="4">
    <mergeCell ref="A1:V1"/>
    <mergeCell ref="C29:H29"/>
    <mergeCell ref="U29:AB29"/>
    <mergeCell ref="U54:AB54"/>
  </mergeCells>
  <printOptions horizontalCentered="1"/>
  <pageMargins left="0.75" right="0.75" top="1" bottom="1" header="0.5" footer="0.5"/>
  <pageSetup fitToHeight="1" fitToWidth="1" horizontalDpi="600" verticalDpi="600" orientation="landscape" scale="4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>
    <outlinePr summaryRight="0"/>
    <pageSetUpPr fitToPage="1"/>
  </sheetPr>
  <dimension ref="A1:R50"/>
  <sheetViews>
    <sheetView tabSelected="1" zoomScale="75" zoomScaleNormal="75" workbookViewId="0" topLeftCell="A22">
      <selection activeCell="J4" sqref="J4"/>
    </sheetView>
  </sheetViews>
  <sheetFormatPr defaultColWidth="9.140625" defaultRowHeight="12.75" outlineLevelRow="1" outlineLevelCol="2"/>
  <cols>
    <col min="1" max="1" width="21.28125" style="0" customWidth="1"/>
    <col min="2" max="2" width="20.140625" style="0" customWidth="1"/>
    <col min="3" max="3" width="19.00390625" style="0" customWidth="1"/>
    <col min="4" max="6" width="16.8515625" style="0" customWidth="1" outlineLevel="1"/>
    <col min="7" max="7" width="15.8515625" style="0" customWidth="1" outlineLevel="1"/>
    <col min="8" max="9" width="13.28125" style="0" customWidth="1" outlineLevel="1"/>
    <col min="10" max="10" width="14.8515625" style="0" customWidth="1" outlineLevel="1"/>
    <col min="11" max="11" width="9.140625" style="0" customWidth="1" outlineLevel="2"/>
    <col min="12" max="12" width="14.28125" style="0" customWidth="1" outlineLevel="2"/>
    <col min="14" max="14" width="10.421875" style="0" customWidth="1"/>
    <col min="16" max="16" width="11.421875" style="0" customWidth="1"/>
  </cols>
  <sheetData>
    <row r="1" spans="1:10" ht="15.7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2" spans="1:10" ht="23.25">
      <c r="A2" s="3" t="s">
        <v>103</v>
      </c>
      <c r="B2" s="3"/>
      <c r="C2" s="3"/>
      <c r="D2" s="3"/>
      <c r="E2" s="3"/>
      <c r="F2" s="3"/>
      <c r="G2" s="3"/>
      <c r="H2" s="3"/>
      <c r="I2" s="3"/>
      <c r="J2" s="3"/>
    </row>
    <row r="3" spans="1:10" ht="23.25">
      <c r="A3" s="3" t="s">
        <v>308</v>
      </c>
      <c r="B3" s="3"/>
      <c r="C3" s="3"/>
      <c r="D3" s="3"/>
      <c r="E3" s="3"/>
      <c r="F3" s="3"/>
      <c r="G3" s="3"/>
      <c r="H3" s="3"/>
      <c r="I3" s="3"/>
      <c r="J3" s="3"/>
    </row>
    <row r="4" spans="1:10" ht="23.25">
      <c r="A4" s="111" t="s">
        <v>104</v>
      </c>
      <c r="B4" s="3"/>
      <c r="C4" s="3"/>
      <c r="D4" s="3"/>
      <c r="E4" s="3"/>
      <c r="F4" s="3"/>
      <c r="G4" s="3"/>
      <c r="H4" s="3"/>
      <c r="I4" s="3"/>
      <c r="J4" s="3"/>
    </row>
    <row r="5" spans="1:10" ht="24" thickBot="1">
      <c r="A5" s="8"/>
      <c r="B5" s="129"/>
      <c r="C5" s="129"/>
      <c r="D5" s="129"/>
      <c r="E5" s="129"/>
      <c r="F5" s="129"/>
      <c r="G5" s="129"/>
      <c r="H5" s="129"/>
      <c r="I5" s="129"/>
      <c r="J5" s="129"/>
    </row>
    <row r="6" spans="1:10" ht="24.75" customHeight="1" thickBot="1">
      <c r="A6" s="487" t="s">
        <v>309</v>
      </c>
      <c r="B6" s="487"/>
      <c r="C6" s="487"/>
      <c r="D6" s="487"/>
      <c r="E6" s="487"/>
      <c r="F6" s="487"/>
      <c r="G6" s="487"/>
      <c r="H6" s="487"/>
      <c r="I6" s="487"/>
      <c r="J6" s="487"/>
    </row>
    <row r="7" spans="1:10" s="107" customFormat="1" ht="26.25">
      <c r="A7" s="110" t="s">
        <v>306</v>
      </c>
      <c r="B7" s="437" t="s">
        <v>105</v>
      </c>
      <c r="C7" s="437" t="s">
        <v>106</v>
      </c>
      <c r="D7" s="138" t="s">
        <v>107</v>
      </c>
      <c r="E7" s="138" t="s">
        <v>108</v>
      </c>
      <c r="F7" s="138" t="s">
        <v>273</v>
      </c>
      <c r="G7" s="451" t="s">
        <v>277</v>
      </c>
      <c r="H7" s="467" t="s">
        <v>189</v>
      </c>
      <c r="I7" s="438" t="s">
        <v>188</v>
      </c>
      <c r="J7" s="439" t="s">
        <v>275</v>
      </c>
    </row>
    <row r="8" spans="1:12" ht="12.75" outlineLevel="1">
      <c r="A8" s="232" t="s">
        <v>110</v>
      </c>
      <c r="B8" s="461">
        <v>4525.10968504</v>
      </c>
      <c r="C8" s="259">
        <f aca="true" t="shared" si="0" ref="C8:C15">SUM(D8:J8)</f>
        <v>1663.4111448400001</v>
      </c>
      <c r="D8" s="229">
        <v>249.01831559000001</v>
      </c>
      <c r="E8" s="229">
        <v>37.75563875</v>
      </c>
      <c r="F8" s="457">
        <v>8.967892229999999</v>
      </c>
      <c r="G8" s="365">
        <v>1347.4165131900002</v>
      </c>
      <c r="H8" s="365">
        <v>5.352311820000001</v>
      </c>
      <c r="I8" s="457">
        <v>2.9164732599999996</v>
      </c>
      <c r="J8" s="416">
        <v>11.984</v>
      </c>
      <c r="L8" s="465"/>
    </row>
    <row r="9" spans="1:12" ht="12.75" outlineLevel="1">
      <c r="A9" s="232" t="s">
        <v>111</v>
      </c>
      <c r="B9" s="462">
        <v>4142.30041107</v>
      </c>
      <c r="C9" s="259">
        <f t="shared" si="0"/>
        <v>1411.76393321</v>
      </c>
      <c r="D9" s="229">
        <v>213.53127723000003</v>
      </c>
      <c r="E9" s="229">
        <v>38.03419482</v>
      </c>
      <c r="F9" s="229">
        <v>5.31447265</v>
      </c>
      <c r="G9" s="365">
        <v>1147.93375473</v>
      </c>
      <c r="H9" s="365">
        <v>3.25010946</v>
      </c>
      <c r="I9" s="229">
        <v>3.70012432</v>
      </c>
      <c r="J9" s="423">
        <v>0</v>
      </c>
      <c r="L9" s="465"/>
    </row>
    <row r="10" spans="1:12" ht="12.75" outlineLevel="1">
      <c r="A10" s="232" t="s">
        <v>112</v>
      </c>
      <c r="B10" s="462">
        <v>3541.73646362</v>
      </c>
      <c r="C10" s="259">
        <f t="shared" si="0"/>
        <v>1439.7172108999998</v>
      </c>
      <c r="D10" s="229">
        <v>192.09574019000001</v>
      </c>
      <c r="E10" s="229">
        <v>25.440443360000003</v>
      </c>
      <c r="F10" s="229">
        <v>8.35693629</v>
      </c>
      <c r="G10" s="365">
        <v>1205.4928613099999</v>
      </c>
      <c r="H10" s="365">
        <v>3.31168359</v>
      </c>
      <c r="I10" s="229">
        <v>3.79654616</v>
      </c>
      <c r="J10" s="423">
        <v>1.223</v>
      </c>
      <c r="L10" s="465"/>
    </row>
    <row r="11" spans="1:12" ht="12.75" outlineLevel="1">
      <c r="A11" s="232" t="s">
        <v>113</v>
      </c>
      <c r="B11" s="462">
        <v>4464.25613042</v>
      </c>
      <c r="C11" s="259">
        <f t="shared" si="0"/>
        <v>1640.05724071</v>
      </c>
      <c r="D11" s="229">
        <v>251.08033794</v>
      </c>
      <c r="E11" s="229">
        <v>36.33581908</v>
      </c>
      <c r="F11" s="229">
        <v>6.94755283</v>
      </c>
      <c r="G11" s="365">
        <v>1339.99873021</v>
      </c>
      <c r="H11" s="365">
        <v>2.81703294</v>
      </c>
      <c r="I11" s="229">
        <v>2.87776771</v>
      </c>
      <c r="J11" s="423">
        <v>0</v>
      </c>
      <c r="L11" s="465"/>
    </row>
    <row r="12" spans="1:12" ht="12.75" outlineLevel="1">
      <c r="A12" s="232" t="s">
        <v>114</v>
      </c>
      <c r="B12" s="462">
        <v>3508.1540028599998</v>
      </c>
      <c r="C12" s="259">
        <f t="shared" si="0"/>
        <v>1654.34535771</v>
      </c>
      <c r="D12" s="229">
        <v>171.60139027999998</v>
      </c>
      <c r="E12" s="229">
        <v>34.60394862</v>
      </c>
      <c r="F12" s="229">
        <v>10.11410072</v>
      </c>
      <c r="G12" s="365">
        <v>1431.110539</v>
      </c>
      <c r="H12" s="365">
        <v>2.24405156</v>
      </c>
      <c r="I12" s="229">
        <v>2.97132753</v>
      </c>
      <c r="J12" s="423">
        <v>1.7</v>
      </c>
      <c r="L12" s="465"/>
    </row>
    <row r="13" spans="1:12" ht="12.75" outlineLevel="1">
      <c r="A13" s="232" t="s">
        <v>115</v>
      </c>
      <c r="B13" s="462">
        <v>3965.7444635899997</v>
      </c>
      <c r="C13" s="259">
        <f t="shared" si="0"/>
        <v>1869.01648757</v>
      </c>
      <c r="D13" s="229">
        <v>180.87227258999997</v>
      </c>
      <c r="E13" s="229">
        <v>28.41897855</v>
      </c>
      <c r="F13" s="229">
        <v>7.137359180000001</v>
      </c>
      <c r="G13" s="365">
        <v>1643.55922517</v>
      </c>
      <c r="H13" s="365">
        <v>2.97947643</v>
      </c>
      <c r="I13" s="229">
        <v>3.7451756499999997</v>
      </c>
      <c r="J13" s="423">
        <v>2.304</v>
      </c>
      <c r="L13" s="465"/>
    </row>
    <row r="14" spans="1:12" ht="12.75" outlineLevel="1">
      <c r="A14" s="232" t="s">
        <v>161</v>
      </c>
      <c r="B14" s="462">
        <v>4361.41911218</v>
      </c>
      <c r="C14" s="259">
        <f t="shared" si="0"/>
        <v>1531.88833715</v>
      </c>
      <c r="D14" s="229">
        <v>209.25361058000001</v>
      </c>
      <c r="E14" s="229">
        <v>37.159616490000005</v>
      </c>
      <c r="F14" s="365">
        <v>10.544875379999999</v>
      </c>
      <c r="G14" s="365">
        <v>1264.14165791</v>
      </c>
      <c r="H14" s="365">
        <v>3.9506542400000004</v>
      </c>
      <c r="I14" s="229">
        <v>6.83792255</v>
      </c>
      <c r="J14" s="423">
        <v>0</v>
      </c>
      <c r="L14" s="465"/>
    </row>
    <row r="15" spans="1:10" ht="12.75" outlineLevel="1">
      <c r="A15" s="232" t="s">
        <v>117</v>
      </c>
      <c r="B15" s="368">
        <v>5054.32569854</v>
      </c>
      <c r="C15" s="259">
        <f t="shared" si="0"/>
        <v>1977.68207304</v>
      </c>
      <c r="D15" s="229">
        <v>244.12405438</v>
      </c>
      <c r="E15" s="229">
        <v>34.940377649999995</v>
      </c>
      <c r="F15" s="365">
        <v>11.33289931</v>
      </c>
      <c r="G15" s="365">
        <v>1675.29528936</v>
      </c>
      <c r="H15" s="365">
        <v>3.27393037</v>
      </c>
      <c r="I15" s="229">
        <v>8.715521970000001</v>
      </c>
      <c r="J15" s="423">
        <v>0</v>
      </c>
    </row>
    <row r="16" spans="1:10" ht="12.75" outlineLevel="1">
      <c r="A16" s="232" t="s">
        <v>118</v>
      </c>
      <c r="B16" s="369"/>
      <c r="C16" s="259"/>
      <c r="D16" s="229"/>
      <c r="E16" s="229"/>
      <c r="F16" s="365"/>
      <c r="G16" s="365"/>
      <c r="H16" s="229"/>
      <c r="I16" s="229"/>
      <c r="J16" s="131"/>
    </row>
    <row r="17" spans="1:10" ht="12.75" outlineLevel="1">
      <c r="A17" s="232" t="s">
        <v>119</v>
      </c>
      <c r="B17" s="370"/>
      <c r="C17" s="259"/>
      <c r="D17" s="229"/>
      <c r="E17" s="229"/>
      <c r="F17" s="229"/>
      <c r="G17" s="229"/>
      <c r="H17" s="229"/>
      <c r="I17" s="229"/>
      <c r="J17" s="131"/>
    </row>
    <row r="18" spans="1:10" ht="12.75" outlineLevel="1">
      <c r="A18" s="232" t="s">
        <v>120</v>
      </c>
      <c r="B18" s="371"/>
      <c r="C18" s="259"/>
      <c r="D18" s="229"/>
      <c r="E18" s="229"/>
      <c r="F18" s="229"/>
      <c r="G18" s="229"/>
      <c r="H18" s="229"/>
      <c r="I18" s="229"/>
      <c r="J18" s="131"/>
    </row>
    <row r="19" spans="1:10" ht="13.5" outlineLevel="1" thickBot="1">
      <c r="A19" s="233" t="s">
        <v>121</v>
      </c>
      <c r="B19" s="372"/>
      <c r="C19" s="326"/>
      <c r="D19" s="325"/>
      <c r="E19" s="327"/>
      <c r="F19" s="327"/>
      <c r="G19" s="327"/>
      <c r="H19" s="327"/>
      <c r="I19" s="327"/>
      <c r="J19" s="328"/>
    </row>
    <row r="20" spans="1:10" ht="13.5" thickTop="1">
      <c r="A20" s="103" t="s">
        <v>310</v>
      </c>
      <c r="B20" s="329">
        <f>SUM(B8:B19)</f>
        <v>33563.045967319995</v>
      </c>
      <c r="C20" s="329">
        <f>SUM(C8:C19)</f>
        <v>13187.88178513</v>
      </c>
      <c r="D20" s="346">
        <f aca="true" t="shared" si="1" ref="D20:J20">SUM(D8:D19)</f>
        <v>1711.57699878</v>
      </c>
      <c r="E20" s="116">
        <f t="shared" si="1"/>
        <v>272.68901732</v>
      </c>
      <c r="F20" s="116">
        <f>SUM(F8:F19)</f>
        <v>68.71608859</v>
      </c>
      <c r="G20" s="116">
        <f t="shared" si="1"/>
        <v>11054.94857088</v>
      </c>
      <c r="H20" s="116">
        <f t="shared" si="1"/>
        <v>27.179250409999998</v>
      </c>
      <c r="I20" s="116">
        <f t="shared" si="1"/>
        <v>35.56085915</v>
      </c>
      <c r="J20" s="124">
        <f t="shared" si="1"/>
        <v>17.211</v>
      </c>
    </row>
    <row r="21" spans="2:11" ht="12.75">
      <c r="B21" s="330"/>
      <c r="C21" s="101"/>
      <c r="D21" s="38"/>
      <c r="E21" s="38"/>
      <c r="F21" s="38"/>
      <c r="G21" s="9"/>
      <c r="H21" s="9"/>
      <c r="I21" s="9"/>
      <c r="J21" s="331"/>
      <c r="K21" s="9"/>
    </row>
    <row r="22" spans="1:10" ht="12.75">
      <c r="A22" s="100" t="s">
        <v>286</v>
      </c>
      <c r="B22" s="332">
        <v>51378.583</v>
      </c>
      <c r="C22" s="333">
        <f>SUM(D22:J22)</f>
        <v>44069.4034</v>
      </c>
      <c r="D22" s="334">
        <v>36825.801</v>
      </c>
      <c r="E22" s="334">
        <v>415.599</v>
      </c>
      <c r="F22" s="334">
        <v>415.599</v>
      </c>
      <c r="G22" s="334">
        <v>6287.786</v>
      </c>
      <c r="H22" s="334">
        <v>50.272</v>
      </c>
      <c r="I22" s="334">
        <v>65.813</v>
      </c>
      <c r="J22" s="335">
        <v>8.533399999999999</v>
      </c>
    </row>
    <row r="23" spans="1:10" ht="12.75">
      <c r="A23" s="121" t="s">
        <v>287</v>
      </c>
      <c r="B23" s="329">
        <f aca="true" t="shared" si="2" ref="B23:J23">B20*$L$43</f>
        <v>50344.56895097999</v>
      </c>
      <c r="C23" s="102">
        <f t="shared" si="2"/>
        <v>19781.822677695</v>
      </c>
      <c r="D23" s="116">
        <f t="shared" si="2"/>
        <v>2567.36549817</v>
      </c>
      <c r="E23" s="116">
        <f t="shared" si="2"/>
        <v>409.03352598000004</v>
      </c>
      <c r="F23" s="116">
        <f t="shared" si="2"/>
        <v>103.074132885</v>
      </c>
      <c r="G23" s="116">
        <f t="shared" si="2"/>
        <v>16582.42285632</v>
      </c>
      <c r="H23" s="116">
        <f t="shared" si="2"/>
        <v>40.768875615</v>
      </c>
      <c r="I23" s="116">
        <f t="shared" si="2"/>
        <v>53.341288725</v>
      </c>
      <c r="J23" s="124">
        <f t="shared" si="2"/>
        <v>25.816499999999998</v>
      </c>
    </row>
    <row r="24" spans="1:18" ht="12.75">
      <c r="A24" s="122" t="s">
        <v>307</v>
      </c>
      <c r="B24" s="332"/>
      <c r="C24" s="105"/>
      <c r="D24" s="127"/>
      <c r="E24" s="127"/>
      <c r="F24" s="127"/>
      <c r="G24" s="140"/>
      <c r="H24" s="140"/>
      <c r="I24" s="140"/>
      <c r="J24" s="140"/>
      <c r="R24" t="s">
        <v>169</v>
      </c>
    </row>
    <row r="25" spans="1:10" ht="24" thickBot="1">
      <c r="A25" s="8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21" thickBot="1">
      <c r="A26" s="130" t="s">
        <v>122</v>
      </c>
      <c r="B26" s="336"/>
      <c r="C26" s="336"/>
      <c r="D26" s="137"/>
      <c r="E26" s="137"/>
      <c r="F26" s="366"/>
      <c r="G26" s="14"/>
      <c r="H26" s="14"/>
      <c r="I26" s="14"/>
      <c r="J26" s="14"/>
    </row>
    <row r="27" spans="1:10" ht="26.25">
      <c r="A27" s="110" t="s">
        <v>306</v>
      </c>
      <c r="B27" s="337" t="s">
        <v>105</v>
      </c>
      <c r="C27" s="338" t="s">
        <v>106</v>
      </c>
      <c r="D27" s="339" t="s">
        <v>107</v>
      </c>
      <c r="E27" s="367" t="s">
        <v>108</v>
      </c>
      <c r="F27" s="367" t="s">
        <v>273</v>
      </c>
      <c r="G27" s="340" t="s">
        <v>274</v>
      </c>
      <c r="H27" s="109" t="s">
        <v>256</v>
      </c>
      <c r="I27" s="109" t="s">
        <v>257</v>
      </c>
      <c r="J27" s="108" t="s">
        <v>275</v>
      </c>
    </row>
    <row r="28" spans="1:10" ht="14.25">
      <c r="A28" s="136" t="s">
        <v>123</v>
      </c>
      <c r="B28" s="341" t="s">
        <v>44</v>
      </c>
      <c r="C28" s="342" t="s">
        <v>44</v>
      </c>
      <c r="D28" s="343" t="s">
        <v>44</v>
      </c>
      <c r="E28" s="343" t="s">
        <v>44</v>
      </c>
      <c r="F28" s="343" t="s">
        <v>44</v>
      </c>
      <c r="G28" s="343" t="s">
        <v>44</v>
      </c>
      <c r="H28" s="344" t="s">
        <v>44</v>
      </c>
      <c r="I28" s="344">
        <v>0.0014</v>
      </c>
      <c r="J28" s="345" t="s">
        <v>258</v>
      </c>
    </row>
    <row r="29" spans="1:13" ht="12.75" outlineLevel="1">
      <c r="A29" s="106" t="s">
        <v>110</v>
      </c>
      <c r="B29" s="132" t="s">
        <v>44</v>
      </c>
      <c r="C29" s="105">
        <f aca="true" t="shared" si="3" ref="C29:C40">SUM(D29:J29)</f>
        <v>1.004083062564</v>
      </c>
      <c r="D29" s="161" t="s">
        <v>44</v>
      </c>
      <c r="E29" s="161" t="s">
        <v>44</v>
      </c>
      <c r="F29" s="161" t="s">
        <v>44</v>
      </c>
      <c r="G29" s="161" t="s">
        <v>44</v>
      </c>
      <c r="H29" s="161" t="s">
        <v>44</v>
      </c>
      <c r="I29" s="128">
        <f aca="true" t="shared" si="4" ref="I29:I40">I$28*(I8)</f>
        <v>0.004083062564</v>
      </c>
      <c r="J29" s="141">
        <v>1</v>
      </c>
      <c r="K29" s="12"/>
      <c r="L29" s="127"/>
      <c r="M29" s="9"/>
    </row>
    <row r="30" spans="1:12" ht="12.75" outlineLevel="1">
      <c r="A30" s="106" t="s">
        <v>111</v>
      </c>
      <c r="B30" s="132" t="s">
        <v>44</v>
      </c>
      <c r="C30" s="105">
        <f t="shared" si="3"/>
        <v>0.005180174048</v>
      </c>
      <c r="D30" s="161" t="s">
        <v>44</v>
      </c>
      <c r="E30" s="161" t="s">
        <v>44</v>
      </c>
      <c r="F30" s="161" t="s">
        <v>44</v>
      </c>
      <c r="G30" s="161" t="s">
        <v>44</v>
      </c>
      <c r="H30" s="161" t="s">
        <v>44</v>
      </c>
      <c r="I30" s="128">
        <f t="shared" si="4"/>
        <v>0.005180174048</v>
      </c>
      <c r="J30" s="141">
        <v>0</v>
      </c>
      <c r="L30" s="127"/>
    </row>
    <row r="31" spans="1:12" ht="12.75" outlineLevel="1">
      <c r="A31" s="106" t="s">
        <v>112</v>
      </c>
      <c r="B31" s="132" t="s">
        <v>44</v>
      </c>
      <c r="C31" s="105">
        <f t="shared" si="3"/>
        <v>0.053315164624</v>
      </c>
      <c r="D31" s="161" t="s">
        <v>44</v>
      </c>
      <c r="E31" s="161" t="s">
        <v>44</v>
      </c>
      <c r="F31" s="161" t="s">
        <v>44</v>
      </c>
      <c r="G31" s="161" t="s">
        <v>44</v>
      </c>
      <c r="H31" s="161" t="s">
        <v>44</v>
      </c>
      <c r="I31" s="128">
        <f t="shared" si="4"/>
        <v>0.005315164624</v>
      </c>
      <c r="J31" s="141">
        <v>0.048</v>
      </c>
      <c r="L31" s="127"/>
    </row>
    <row r="32" spans="1:10" ht="12.75" outlineLevel="1">
      <c r="A32" s="106" t="s">
        <v>113</v>
      </c>
      <c r="B32" s="132" t="s">
        <v>44</v>
      </c>
      <c r="C32" s="105">
        <f t="shared" si="3"/>
        <v>0.004028874794</v>
      </c>
      <c r="D32" s="161" t="s">
        <v>44</v>
      </c>
      <c r="E32" s="161" t="s">
        <v>44</v>
      </c>
      <c r="F32" s="161" t="s">
        <v>44</v>
      </c>
      <c r="G32" s="161" t="s">
        <v>44</v>
      </c>
      <c r="H32" s="161" t="s">
        <v>44</v>
      </c>
      <c r="I32" s="128">
        <f t="shared" si="4"/>
        <v>0.004028874794</v>
      </c>
      <c r="J32" s="141">
        <v>0</v>
      </c>
    </row>
    <row r="33" spans="1:10" ht="12.75" outlineLevel="1">
      <c r="A33" s="106" t="s">
        <v>114</v>
      </c>
      <c r="B33" s="132" t="s">
        <v>44</v>
      </c>
      <c r="C33" s="105">
        <f t="shared" si="3"/>
        <v>0.070159858542</v>
      </c>
      <c r="D33" s="161" t="s">
        <v>44</v>
      </c>
      <c r="E33" s="161" t="s">
        <v>44</v>
      </c>
      <c r="F33" s="161" t="s">
        <v>44</v>
      </c>
      <c r="G33" s="161" t="s">
        <v>44</v>
      </c>
      <c r="H33" s="161" t="s">
        <v>44</v>
      </c>
      <c r="I33" s="128">
        <f t="shared" si="4"/>
        <v>0.004159858542</v>
      </c>
      <c r="J33" s="141">
        <v>0.066</v>
      </c>
    </row>
    <row r="34" spans="1:10" ht="12.75" outlineLevel="1">
      <c r="A34" s="106" t="s">
        <v>115</v>
      </c>
      <c r="B34" s="132" t="s">
        <v>44</v>
      </c>
      <c r="C34" s="105">
        <f t="shared" si="3"/>
        <v>0.09584324591</v>
      </c>
      <c r="D34" s="161" t="s">
        <v>44</v>
      </c>
      <c r="E34" s="161" t="s">
        <v>44</v>
      </c>
      <c r="F34" s="161" t="s">
        <v>44</v>
      </c>
      <c r="G34" s="161" t="s">
        <v>44</v>
      </c>
      <c r="H34" s="161" t="s">
        <v>44</v>
      </c>
      <c r="I34" s="128">
        <f t="shared" si="4"/>
        <v>0.0052432459099999995</v>
      </c>
      <c r="J34" s="141">
        <v>0.0906</v>
      </c>
    </row>
    <row r="35" spans="1:10" ht="12.75" outlineLevel="1">
      <c r="A35" s="106" t="s">
        <v>116</v>
      </c>
      <c r="B35" s="132" t="s">
        <v>44</v>
      </c>
      <c r="C35" s="105">
        <f t="shared" si="3"/>
        <v>1.17957309157</v>
      </c>
      <c r="D35" s="161" t="s">
        <v>44</v>
      </c>
      <c r="E35" s="161" t="s">
        <v>44</v>
      </c>
      <c r="F35" s="161" t="s">
        <v>44</v>
      </c>
      <c r="G35" s="161" t="s">
        <v>44</v>
      </c>
      <c r="H35" s="161" t="s">
        <v>44</v>
      </c>
      <c r="I35" s="128">
        <f t="shared" si="4"/>
        <v>0.00957309157</v>
      </c>
      <c r="J35" s="141">
        <v>1.17</v>
      </c>
    </row>
    <row r="36" spans="1:11" ht="12.75" outlineLevel="1">
      <c r="A36" s="106" t="s">
        <v>117</v>
      </c>
      <c r="B36" s="132" t="s">
        <v>44</v>
      </c>
      <c r="C36" s="105">
        <f t="shared" si="3"/>
        <v>0.012201730758000002</v>
      </c>
      <c r="D36" s="161" t="s">
        <v>44</v>
      </c>
      <c r="E36" s="161" t="s">
        <v>44</v>
      </c>
      <c r="F36" s="161" t="s">
        <v>44</v>
      </c>
      <c r="G36" s="161" t="s">
        <v>44</v>
      </c>
      <c r="H36" s="161" t="s">
        <v>44</v>
      </c>
      <c r="I36" s="128">
        <f t="shared" si="4"/>
        <v>0.012201730758000002</v>
      </c>
      <c r="J36" s="141">
        <v>0</v>
      </c>
      <c r="K36" s="12"/>
    </row>
    <row r="37" spans="1:10" ht="12.75" outlineLevel="1">
      <c r="A37" s="106" t="s">
        <v>118</v>
      </c>
      <c r="B37" s="132" t="s">
        <v>44</v>
      </c>
      <c r="C37" s="105">
        <f t="shared" si="3"/>
        <v>0</v>
      </c>
      <c r="D37" s="161" t="s">
        <v>44</v>
      </c>
      <c r="E37" s="161" t="s">
        <v>44</v>
      </c>
      <c r="F37" s="161" t="s">
        <v>44</v>
      </c>
      <c r="G37" s="161" t="s">
        <v>44</v>
      </c>
      <c r="H37" s="161" t="s">
        <v>44</v>
      </c>
      <c r="I37" s="128">
        <f t="shared" si="4"/>
        <v>0</v>
      </c>
      <c r="J37" s="141">
        <v>0</v>
      </c>
    </row>
    <row r="38" spans="1:10" ht="12.75" outlineLevel="1">
      <c r="A38" s="106" t="s">
        <v>119</v>
      </c>
      <c r="B38" s="132" t="s">
        <v>44</v>
      </c>
      <c r="C38" s="105">
        <f t="shared" si="3"/>
        <v>0</v>
      </c>
      <c r="D38" s="161" t="s">
        <v>44</v>
      </c>
      <c r="E38" s="161" t="s">
        <v>44</v>
      </c>
      <c r="F38" s="161" t="s">
        <v>44</v>
      </c>
      <c r="G38" s="161" t="s">
        <v>44</v>
      </c>
      <c r="H38" s="161" t="s">
        <v>44</v>
      </c>
      <c r="I38" s="128">
        <f t="shared" si="4"/>
        <v>0</v>
      </c>
      <c r="J38" s="141">
        <v>0</v>
      </c>
    </row>
    <row r="39" spans="1:10" ht="12.75" outlineLevel="1">
      <c r="A39" s="106" t="s">
        <v>120</v>
      </c>
      <c r="B39" s="132" t="s">
        <v>44</v>
      </c>
      <c r="C39" s="105">
        <f t="shared" si="3"/>
        <v>0</v>
      </c>
      <c r="D39" s="161" t="s">
        <v>44</v>
      </c>
      <c r="E39" s="161" t="s">
        <v>44</v>
      </c>
      <c r="F39" s="161" t="s">
        <v>44</v>
      </c>
      <c r="G39" s="161" t="s">
        <v>44</v>
      </c>
      <c r="H39" s="161" t="s">
        <v>44</v>
      </c>
      <c r="I39" s="128">
        <f t="shared" si="4"/>
        <v>0</v>
      </c>
      <c r="J39" s="141">
        <v>0</v>
      </c>
    </row>
    <row r="40" spans="1:10" ht="13.5" outlineLevel="1" thickBot="1">
      <c r="A40" s="104" t="s">
        <v>121</v>
      </c>
      <c r="B40" s="135" t="s">
        <v>44</v>
      </c>
      <c r="C40" s="213">
        <f t="shared" si="3"/>
        <v>0</v>
      </c>
      <c r="D40" s="162" t="s">
        <v>44</v>
      </c>
      <c r="E40" s="162" t="s">
        <v>44</v>
      </c>
      <c r="F40" s="162" t="s">
        <v>44</v>
      </c>
      <c r="G40" s="162" t="s">
        <v>44</v>
      </c>
      <c r="H40" s="162" t="s">
        <v>44</v>
      </c>
      <c r="I40" s="231">
        <f t="shared" si="4"/>
        <v>0</v>
      </c>
      <c r="J40" s="223">
        <v>0</v>
      </c>
    </row>
    <row r="41" spans="1:10" ht="13.5" thickTop="1">
      <c r="A41" s="103" t="s">
        <v>310</v>
      </c>
      <c r="B41" s="133" t="s">
        <v>44</v>
      </c>
      <c r="C41" s="102">
        <f>SUM(C29:C40)</f>
        <v>2.42438520281</v>
      </c>
      <c r="D41" s="163" t="s">
        <v>44</v>
      </c>
      <c r="E41" s="164" t="s">
        <v>44</v>
      </c>
      <c r="F41" s="164" t="s">
        <v>44</v>
      </c>
      <c r="G41" s="164" t="s">
        <v>44</v>
      </c>
      <c r="H41" s="164" t="s">
        <v>44</v>
      </c>
      <c r="I41" s="215">
        <f>SUM(I29:I40)</f>
        <v>0.049785202810000005</v>
      </c>
      <c r="J41" s="198">
        <f>SUM(J29:J40)</f>
        <v>2.3746</v>
      </c>
    </row>
    <row r="42" spans="2:10" ht="12.75">
      <c r="B42" s="123"/>
      <c r="C42" s="101"/>
      <c r="D42" s="20"/>
      <c r="E42" s="20"/>
      <c r="F42" s="20"/>
      <c r="G42" s="11"/>
      <c r="H42" s="11"/>
      <c r="I42" s="11"/>
      <c r="J42" s="139"/>
    </row>
    <row r="43" spans="1:12" ht="12.75">
      <c r="A43" s="100" t="s">
        <v>288</v>
      </c>
      <c r="B43" s="132" t="s">
        <v>44</v>
      </c>
      <c r="C43" s="105">
        <v>0.571</v>
      </c>
      <c r="D43" s="200" t="s">
        <v>44</v>
      </c>
      <c r="E43" s="200" t="s">
        <v>44</v>
      </c>
      <c r="F43" s="200" t="s">
        <v>44</v>
      </c>
      <c r="G43" s="200" t="s">
        <v>44</v>
      </c>
      <c r="H43" s="200" t="s">
        <v>44</v>
      </c>
      <c r="I43" s="157">
        <v>0.095</v>
      </c>
      <c r="J43" s="224">
        <v>0.479</v>
      </c>
      <c r="L43">
        <f>12/8</f>
        <v>1.5</v>
      </c>
    </row>
    <row r="44" spans="1:12" ht="12.75">
      <c r="A44" s="121" t="s">
        <v>287</v>
      </c>
      <c r="B44" s="132" t="s">
        <v>44</v>
      </c>
      <c r="C44" s="105">
        <f>C41*$L$43</f>
        <v>3.636577804215</v>
      </c>
      <c r="D44" s="165" t="s">
        <v>44</v>
      </c>
      <c r="E44" s="165" t="s">
        <v>44</v>
      </c>
      <c r="F44" s="165" t="s">
        <v>44</v>
      </c>
      <c r="G44" s="165" t="s">
        <v>44</v>
      </c>
      <c r="H44" s="165" t="s">
        <v>44</v>
      </c>
      <c r="I44" s="116">
        <f>I41*$L$43</f>
        <v>0.074677804215</v>
      </c>
      <c r="J44" s="124">
        <f>J41*$L$43</f>
        <v>3.5619</v>
      </c>
      <c r="L44" s="142"/>
    </row>
    <row r="45" spans="1:9" ht="13.5" thickBot="1">
      <c r="A45" s="122" t="s">
        <v>307</v>
      </c>
      <c r="B45" s="134" t="s">
        <v>44</v>
      </c>
      <c r="C45" s="99">
        <f>C42*$L$43</f>
        <v>0</v>
      </c>
      <c r="D45" s="127"/>
      <c r="E45" s="127"/>
      <c r="F45" s="127"/>
      <c r="G45" s="140"/>
      <c r="H45" s="140"/>
      <c r="I45" s="140"/>
    </row>
    <row r="48" ht="12.75">
      <c r="A48" s="125" t="s">
        <v>276</v>
      </c>
    </row>
    <row r="49" ht="12.75">
      <c r="A49" s="125" t="s">
        <v>278</v>
      </c>
    </row>
    <row r="50" spans="1:10" ht="12.75">
      <c r="A50" t="s">
        <v>289</v>
      </c>
      <c r="J50">
        <v>16</v>
      </c>
    </row>
  </sheetData>
  <mergeCells count="1">
    <mergeCell ref="A6:J6"/>
  </mergeCells>
  <printOptions horizontalCentered="1"/>
  <pageMargins left="0.27" right="0.21" top="0.2" bottom="0.4" header="0.17" footer="0.5"/>
  <pageSetup fitToHeight="1" fitToWidth="1" horizontalDpi="600" verticalDpi="600" orientation="landscape" scale="77" r:id="rId1"/>
  <headerFooter alignWithMargins="0">
    <oddFooter>&amp;C&amp;8&amp;D
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selection activeCell="A1" sqref="A1"/>
    </sheetView>
  </sheetViews>
  <sheetFormatPr defaultColWidth="9.140625" defaultRowHeight="12.75"/>
  <cols>
    <col min="3" max="3" width="11.421875" style="0" bestFit="1" customWidth="1"/>
    <col min="6" max="6" width="16.7109375" style="0" bestFit="1" customWidth="1"/>
    <col min="8" max="9" width="10.140625" style="0" bestFit="1" customWidth="1"/>
    <col min="10" max="10" width="9.421875" style="0" bestFit="1" customWidth="1"/>
    <col min="11" max="15" width="9.28125" style="0" bestFit="1" customWidth="1"/>
  </cols>
  <sheetData>
    <row r="1" spans="1:17" ht="12.75">
      <c r="A1" s="488" t="s">
        <v>124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</row>
    <row r="2" spans="1:17" ht="12.75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</row>
    <row r="3" spans="1:17" ht="15" customHeight="1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</row>
    <row r="6" ht="12.75">
      <c r="H6" t="s">
        <v>40</v>
      </c>
    </row>
    <row r="26" spans="1:18" ht="12.75">
      <c r="A26" t="s">
        <v>398</v>
      </c>
      <c r="J26" s="458" t="s">
        <v>401</v>
      </c>
      <c r="K26" s="458"/>
      <c r="L26" s="458"/>
      <c r="M26" s="458"/>
      <c r="N26" s="458"/>
      <c r="O26" s="458"/>
      <c r="P26" s="458"/>
      <c r="Q26" s="458"/>
      <c r="R26" s="458"/>
    </row>
    <row r="27" spans="1:10" ht="12.75">
      <c r="A27" t="s">
        <v>399</v>
      </c>
      <c r="J27" t="s">
        <v>400</v>
      </c>
    </row>
    <row r="28" ht="10.5" customHeight="1"/>
    <row r="48" spans="1:10" ht="12.75">
      <c r="A48" t="s">
        <v>402</v>
      </c>
      <c r="J48" t="s">
        <v>404</v>
      </c>
    </row>
    <row r="49" spans="1:10" ht="12.75">
      <c r="A49" t="s">
        <v>405</v>
      </c>
      <c r="J49" t="s">
        <v>403</v>
      </c>
    </row>
    <row r="54" ht="12.75">
      <c r="Q54" s="6">
        <v>17</v>
      </c>
    </row>
    <row r="55" ht="12.75">
      <c r="A55" t="s">
        <v>356</v>
      </c>
    </row>
  </sheetData>
  <mergeCells count="1">
    <mergeCell ref="A1:Q2"/>
  </mergeCells>
  <printOptions horizontalCentered="1"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AU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140625" style="374" customWidth="1"/>
    <col min="3" max="3" width="4.421875" style="374" customWidth="1"/>
    <col min="4" max="4" width="2.8515625" style="374" customWidth="1"/>
    <col min="5" max="5" width="13.7109375" style="374" customWidth="1"/>
    <col min="6" max="6" width="15.8515625" style="374" customWidth="1"/>
    <col min="7" max="7" width="10.7109375" style="374" customWidth="1"/>
    <col min="8" max="8" width="9.00390625" style="374" customWidth="1"/>
    <col min="9" max="9" width="2.7109375" style="374" customWidth="1"/>
    <col min="10" max="10" width="13.00390625" style="374" customWidth="1"/>
    <col min="11" max="11" width="14.8515625" style="374" customWidth="1"/>
    <col min="12" max="12" width="0" style="374" hidden="1" customWidth="1"/>
    <col min="13" max="13" width="10.7109375" style="374" customWidth="1"/>
    <col min="14" max="14" width="2.421875" style="374" customWidth="1"/>
    <col min="15" max="15" width="0" style="374" hidden="1" customWidth="1"/>
    <col min="16" max="16" width="13.00390625" style="374" customWidth="1"/>
    <col min="17" max="17" width="14.28125" style="374" customWidth="1"/>
    <col min="18" max="18" width="10.7109375" style="374" customWidth="1"/>
    <col min="19" max="19" width="1.421875" style="374" customWidth="1"/>
    <col min="20" max="20" width="0.71875" style="374" customWidth="1"/>
    <col min="21" max="21" width="11.8515625" style="374" customWidth="1"/>
    <col min="24" max="24" width="10.7109375" style="374" customWidth="1"/>
    <col min="25" max="25" width="16.7109375" style="374" customWidth="1"/>
    <col min="26" max="26" width="10.8515625" style="374" customWidth="1"/>
    <col min="27" max="27" width="16.7109375" style="374" customWidth="1"/>
    <col min="28" max="28" width="9.28125" style="374" customWidth="1"/>
    <col min="29" max="29" width="15.8515625" style="374" customWidth="1"/>
    <col min="30" max="30" width="16.7109375" style="374" customWidth="1"/>
    <col min="31" max="31" width="10.8515625" style="374" customWidth="1"/>
    <col min="32" max="33" width="15.140625" style="374" customWidth="1"/>
    <col min="34" max="34" width="10.8515625" style="374" customWidth="1"/>
    <col min="35" max="35" width="14.140625" style="374" customWidth="1"/>
    <col min="36" max="36" width="10.8515625" style="374" customWidth="1"/>
    <col min="37" max="37" width="12.57421875" style="374" customWidth="1"/>
    <col min="38" max="38" width="10.7109375" style="374" customWidth="1"/>
    <col min="39" max="40" width="14.140625" style="374" customWidth="1"/>
    <col min="41" max="41" width="10.7109375" style="374" customWidth="1"/>
    <col min="42" max="42" width="15.28125" style="374" customWidth="1"/>
    <col min="43" max="43" width="14.140625" style="374" customWidth="1"/>
    <col min="44" max="44" width="10.140625" style="374" customWidth="1"/>
    <col min="45" max="45" width="16.8515625" style="374" customWidth="1"/>
    <col min="46" max="46" width="10.28125" style="0" bestFit="1" customWidth="1"/>
    <col min="47" max="47" width="16.57421875" style="374" customWidth="1"/>
  </cols>
  <sheetData>
    <row r="1" spans="1:21" ht="15.75">
      <c r="A1" s="35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</row>
    <row r="2" spans="1:31" ht="23.25">
      <c r="A2" s="356" t="s">
        <v>124</v>
      </c>
      <c r="B2" s="373"/>
      <c r="C2" s="373"/>
      <c r="D2" s="373"/>
      <c r="E2" s="373"/>
      <c r="F2" s="373"/>
      <c r="G2" s="373"/>
      <c r="H2" s="373"/>
      <c r="I2" s="373"/>
      <c r="J2" s="373"/>
      <c r="K2" s="375"/>
      <c r="L2" s="375"/>
      <c r="M2" s="375"/>
      <c r="N2" s="375"/>
      <c r="O2" s="375"/>
      <c r="P2" s="375"/>
      <c r="Q2" s="375"/>
      <c r="R2" s="373"/>
      <c r="S2" s="373"/>
      <c r="T2" s="373"/>
      <c r="U2" s="373"/>
      <c r="AB2" s="376"/>
      <c r="AC2" s="376"/>
      <c r="AE2" s="376"/>
    </row>
    <row r="3" spans="1:43" ht="13.5" customHeight="1">
      <c r="A3" s="357" t="s">
        <v>211</v>
      </c>
      <c r="B3" s="373"/>
      <c r="C3" s="373"/>
      <c r="D3" s="373"/>
      <c r="E3" s="373"/>
      <c r="F3" s="373"/>
      <c r="G3" s="373"/>
      <c r="H3" s="373"/>
      <c r="I3" s="373"/>
      <c r="J3" s="373"/>
      <c r="K3" s="375"/>
      <c r="L3" s="375"/>
      <c r="M3" s="375"/>
      <c r="N3" s="375"/>
      <c r="O3" s="375"/>
      <c r="P3" s="375"/>
      <c r="Q3" s="375"/>
      <c r="R3" s="373"/>
      <c r="S3" s="373"/>
      <c r="T3" s="373"/>
      <c r="U3" s="373"/>
      <c r="X3" s="376"/>
      <c r="Y3" s="376" t="s">
        <v>40</v>
      </c>
      <c r="Z3" s="376"/>
      <c r="AA3" s="376" t="s">
        <v>40</v>
      </c>
      <c r="AB3" s="376"/>
      <c r="AC3" s="376"/>
      <c r="AD3" s="377" t="s">
        <v>125</v>
      </c>
      <c r="AE3" s="376"/>
      <c r="AF3" s="376"/>
      <c r="AG3" s="377" t="s">
        <v>125</v>
      </c>
      <c r="AL3" s="376"/>
      <c r="AM3" s="376"/>
      <c r="AN3" s="377" t="s">
        <v>126</v>
      </c>
      <c r="AO3" s="376"/>
      <c r="AP3" s="376"/>
      <c r="AQ3" s="377" t="s">
        <v>126</v>
      </c>
    </row>
    <row r="4" spans="1:43" ht="15">
      <c r="A4" s="357"/>
      <c r="B4" s="373"/>
      <c r="C4" s="373"/>
      <c r="D4" s="373"/>
      <c r="E4" s="373"/>
      <c r="F4" s="373"/>
      <c r="G4" s="373"/>
      <c r="H4" s="373"/>
      <c r="I4" s="373"/>
      <c r="J4" s="373"/>
      <c r="K4" s="375"/>
      <c r="L4" s="375"/>
      <c r="M4" s="375"/>
      <c r="N4" s="375"/>
      <c r="O4" s="375"/>
      <c r="P4" s="375"/>
      <c r="Q4" s="375"/>
      <c r="R4" s="373"/>
      <c r="S4" s="373"/>
      <c r="T4" s="373"/>
      <c r="U4" s="373"/>
      <c r="X4" s="376"/>
      <c r="Y4" s="376"/>
      <c r="Z4" s="376"/>
      <c r="AA4" s="376"/>
      <c r="AB4" s="376"/>
      <c r="AC4" s="376"/>
      <c r="AD4" s="377"/>
      <c r="AE4" s="376"/>
      <c r="AF4" s="376"/>
      <c r="AG4" s="377"/>
      <c r="AL4" s="376"/>
      <c r="AM4" s="376"/>
      <c r="AN4" s="377"/>
      <c r="AO4" s="376"/>
      <c r="AP4" s="376"/>
      <c r="AQ4" s="377"/>
    </row>
    <row r="5" spans="1:43" ht="15">
      <c r="A5" s="357"/>
      <c r="B5" s="373"/>
      <c r="C5" s="373"/>
      <c r="D5" s="373"/>
      <c r="E5" s="373"/>
      <c r="F5" s="373"/>
      <c r="G5" s="373"/>
      <c r="H5" s="373"/>
      <c r="I5" s="373"/>
      <c r="J5" s="373"/>
      <c r="K5" s="375"/>
      <c r="L5" s="375"/>
      <c r="M5" s="375"/>
      <c r="N5" s="375"/>
      <c r="O5" s="375"/>
      <c r="P5" s="375"/>
      <c r="Q5" s="375"/>
      <c r="R5" s="373"/>
      <c r="S5" s="373"/>
      <c r="T5" s="373"/>
      <c r="U5" s="373"/>
      <c r="X5" s="376"/>
      <c r="Y5" s="376"/>
      <c r="Z5" s="376"/>
      <c r="AA5" s="376"/>
      <c r="AB5" s="376"/>
      <c r="AC5" s="376"/>
      <c r="AD5" s="377"/>
      <c r="AE5" s="376"/>
      <c r="AF5" s="376"/>
      <c r="AG5" s="377"/>
      <c r="AL5" s="376"/>
      <c r="AM5" s="376"/>
      <c r="AN5" s="377"/>
      <c r="AO5" s="376"/>
      <c r="AP5" s="376"/>
      <c r="AQ5" s="377"/>
    </row>
    <row r="6" spans="10:43" ht="12.75">
      <c r="J6" s="376"/>
      <c r="K6" s="376"/>
      <c r="L6" s="376"/>
      <c r="M6" s="376"/>
      <c r="N6" s="376"/>
      <c r="O6" s="376"/>
      <c r="P6" s="376"/>
      <c r="Q6" s="376"/>
      <c r="X6" s="376"/>
      <c r="Y6" s="377" t="s">
        <v>125</v>
      </c>
      <c r="Z6" s="377"/>
      <c r="AA6" s="377" t="s">
        <v>125</v>
      </c>
      <c r="AB6" s="376"/>
      <c r="AC6" s="377" t="s">
        <v>125</v>
      </c>
      <c r="AD6" s="377" t="s">
        <v>127</v>
      </c>
      <c r="AE6" s="376"/>
      <c r="AF6" s="377" t="s">
        <v>125</v>
      </c>
      <c r="AG6" s="377" t="s">
        <v>127</v>
      </c>
      <c r="AH6" s="376"/>
      <c r="AI6" s="377" t="s">
        <v>126</v>
      </c>
      <c r="AJ6" s="376"/>
      <c r="AK6" s="377" t="s">
        <v>126</v>
      </c>
      <c r="AL6" s="376"/>
      <c r="AM6" s="377" t="s">
        <v>126</v>
      </c>
      <c r="AN6" s="377" t="s">
        <v>128</v>
      </c>
      <c r="AO6" s="376"/>
      <c r="AP6" s="377" t="s">
        <v>126</v>
      </c>
      <c r="AQ6" s="377" t="s">
        <v>18</v>
      </c>
    </row>
    <row r="7" spans="1:47" ht="12.75">
      <c r="A7" s="378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X7" s="376"/>
      <c r="Y7" s="377" t="s">
        <v>129</v>
      </c>
      <c r="Z7" s="377"/>
      <c r="AA7" s="377" t="s">
        <v>129</v>
      </c>
      <c r="AB7" s="376"/>
      <c r="AC7" s="377" t="s">
        <v>127</v>
      </c>
      <c r="AD7" s="379" t="s">
        <v>128</v>
      </c>
      <c r="AE7" s="376"/>
      <c r="AF7" s="377" t="s">
        <v>127</v>
      </c>
      <c r="AG7" s="376" t="s">
        <v>18</v>
      </c>
      <c r="AH7" s="376"/>
      <c r="AI7" s="379" t="s">
        <v>128</v>
      </c>
      <c r="AJ7" s="376"/>
      <c r="AK7" s="377" t="s">
        <v>18</v>
      </c>
      <c r="AL7" s="376"/>
      <c r="AM7" s="379" t="s">
        <v>128</v>
      </c>
      <c r="AN7" s="377" t="s">
        <v>130</v>
      </c>
      <c r="AO7" s="376"/>
      <c r="AP7" s="377" t="s">
        <v>18</v>
      </c>
      <c r="AQ7" s="377" t="s">
        <v>130</v>
      </c>
      <c r="AR7" s="376"/>
      <c r="AS7" s="379" t="s">
        <v>131</v>
      </c>
      <c r="AT7" s="376"/>
      <c r="AU7" s="376"/>
    </row>
    <row r="8" spans="2:47" ht="12.75">
      <c r="B8" s="374"/>
      <c r="F8" s="377" t="s">
        <v>17</v>
      </c>
      <c r="I8" s="380"/>
      <c r="K8" s="377" t="s">
        <v>157</v>
      </c>
      <c r="O8" s="380"/>
      <c r="Q8" s="377" t="s">
        <v>18</v>
      </c>
      <c r="T8" s="380"/>
      <c r="X8" s="379" t="s">
        <v>295</v>
      </c>
      <c r="Y8" s="379" t="s">
        <v>128</v>
      </c>
      <c r="Z8" s="379" t="s">
        <v>212</v>
      </c>
      <c r="AA8" s="379" t="s">
        <v>132</v>
      </c>
      <c r="AB8" s="379" t="s">
        <v>295</v>
      </c>
      <c r="AC8" s="379" t="s">
        <v>128</v>
      </c>
      <c r="AD8" s="377" t="s">
        <v>133</v>
      </c>
      <c r="AE8" s="379" t="s">
        <v>212</v>
      </c>
      <c r="AF8" s="376" t="s">
        <v>18</v>
      </c>
      <c r="AG8" s="377" t="s">
        <v>133</v>
      </c>
      <c r="AH8" s="379" t="s">
        <v>295</v>
      </c>
      <c r="AI8" s="377" t="s">
        <v>134</v>
      </c>
      <c r="AJ8" s="379" t="s">
        <v>212</v>
      </c>
      <c r="AK8" s="377" t="s">
        <v>135</v>
      </c>
      <c r="AL8" s="379" t="s">
        <v>295</v>
      </c>
      <c r="AM8" s="377" t="s">
        <v>130</v>
      </c>
      <c r="AN8" s="377" t="s">
        <v>133</v>
      </c>
      <c r="AO8" s="379" t="s">
        <v>296</v>
      </c>
      <c r="AP8" s="377" t="s">
        <v>130</v>
      </c>
      <c r="AQ8" s="377" t="s">
        <v>133</v>
      </c>
      <c r="AR8" s="377" t="s">
        <v>297</v>
      </c>
      <c r="AS8" s="377" t="s">
        <v>128</v>
      </c>
      <c r="AT8" s="379" t="s">
        <v>298</v>
      </c>
      <c r="AU8" s="379" t="s">
        <v>18</v>
      </c>
    </row>
    <row r="9" spans="6:47" ht="12.75">
      <c r="F9" s="381" t="s">
        <v>387</v>
      </c>
      <c r="I9" s="380"/>
      <c r="K9" s="418" t="s">
        <v>388</v>
      </c>
      <c r="O9" s="380"/>
      <c r="Q9" s="377" t="s">
        <v>389</v>
      </c>
      <c r="T9" s="380"/>
      <c r="U9" s="376" t="s">
        <v>19</v>
      </c>
      <c r="X9" s="387" t="s">
        <v>110</v>
      </c>
      <c r="Y9" s="376">
        <v>129612</v>
      </c>
      <c r="Z9" s="387" t="s">
        <v>110</v>
      </c>
      <c r="AA9" s="360">
        <v>113125</v>
      </c>
      <c r="AB9" s="387" t="s">
        <v>110</v>
      </c>
      <c r="AC9" s="376">
        <v>123626</v>
      </c>
      <c r="AD9" s="382">
        <v>18769.1</v>
      </c>
      <c r="AE9" s="387" t="s">
        <v>110</v>
      </c>
      <c r="AF9" s="360">
        <v>107089</v>
      </c>
      <c r="AG9" s="360">
        <v>15955.6</v>
      </c>
      <c r="AH9" s="387" t="s">
        <v>110</v>
      </c>
      <c r="AI9" s="386">
        <v>14691.5</v>
      </c>
      <c r="AJ9" s="387" t="s">
        <v>110</v>
      </c>
      <c r="AK9" s="360">
        <v>15085</v>
      </c>
      <c r="AL9" s="387" t="s">
        <v>110</v>
      </c>
      <c r="AM9" s="376">
        <v>11865</v>
      </c>
      <c r="AN9" s="382">
        <v>2163.5</v>
      </c>
      <c r="AO9" s="387" t="s">
        <v>110</v>
      </c>
      <c r="AP9" s="376">
        <v>13928</v>
      </c>
      <c r="AQ9" s="382">
        <v>2256.5</v>
      </c>
      <c r="AR9" s="419">
        <v>38966</v>
      </c>
      <c r="AS9" s="376">
        <v>7234000</v>
      </c>
      <c r="AT9" s="419">
        <v>38600</v>
      </c>
      <c r="AU9" s="360">
        <v>8453000</v>
      </c>
    </row>
    <row r="10" spans="5:47" ht="12.75">
      <c r="E10" s="377"/>
      <c r="G10" s="377" t="s">
        <v>136</v>
      </c>
      <c r="H10" s="377"/>
      <c r="I10" s="384"/>
      <c r="J10" s="385"/>
      <c r="M10" s="377" t="s">
        <v>136</v>
      </c>
      <c r="N10" s="377"/>
      <c r="O10" s="384"/>
      <c r="P10" s="379"/>
      <c r="R10" s="377" t="s">
        <v>136</v>
      </c>
      <c r="T10" s="380"/>
      <c r="U10" s="376" t="s">
        <v>20</v>
      </c>
      <c r="X10" s="383" t="s">
        <v>111</v>
      </c>
      <c r="Y10" s="376">
        <v>109590</v>
      </c>
      <c r="Z10" s="383" t="s">
        <v>111</v>
      </c>
      <c r="AA10" s="360">
        <v>118061</v>
      </c>
      <c r="AB10" s="383" t="s">
        <v>111</v>
      </c>
      <c r="AC10" s="376">
        <v>103934</v>
      </c>
      <c r="AD10" s="382">
        <v>17806.7</v>
      </c>
      <c r="AE10" s="383" t="s">
        <v>111</v>
      </c>
      <c r="AF10" s="360">
        <v>111459</v>
      </c>
      <c r="AG10" s="360">
        <v>16957.4</v>
      </c>
      <c r="AH10" s="383" t="s">
        <v>111</v>
      </c>
      <c r="AI10" s="386">
        <v>14692</v>
      </c>
      <c r="AJ10" s="383" t="s">
        <v>111</v>
      </c>
      <c r="AK10" s="360">
        <v>14406</v>
      </c>
      <c r="AL10" s="383" t="s">
        <v>111</v>
      </c>
      <c r="AM10" s="376">
        <v>10585</v>
      </c>
      <c r="AN10" s="382">
        <v>1929.6</v>
      </c>
      <c r="AO10" s="383" t="s">
        <v>111</v>
      </c>
      <c r="AP10" s="376">
        <v>11578</v>
      </c>
      <c r="AQ10" s="382">
        <v>1882</v>
      </c>
      <c r="AR10" s="387" t="s">
        <v>110</v>
      </c>
      <c r="AS10" s="376">
        <v>7222000</v>
      </c>
      <c r="AT10" s="387" t="s">
        <v>110</v>
      </c>
      <c r="AU10" s="360">
        <v>8396000</v>
      </c>
    </row>
    <row r="11" spans="1:47" ht="12.75">
      <c r="A11" s="388"/>
      <c r="B11" s="388"/>
      <c r="C11" s="388"/>
      <c r="D11" s="388"/>
      <c r="E11" s="389" t="s">
        <v>21</v>
      </c>
      <c r="F11" s="388"/>
      <c r="G11" s="389" t="s">
        <v>259</v>
      </c>
      <c r="H11" s="390"/>
      <c r="I11" s="389"/>
      <c r="J11" s="389" t="s">
        <v>21</v>
      </c>
      <c r="K11" s="388"/>
      <c r="L11" s="388"/>
      <c r="M11" s="389" t="s">
        <v>137</v>
      </c>
      <c r="N11" s="389"/>
      <c r="O11" s="391"/>
      <c r="P11" s="389" t="s">
        <v>21</v>
      </c>
      <c r="Q11" s="388"/>
      <c r="R11" s="389" t="s">
        <v>137</v>
      </c>
      <c r="S11" s="388"/>
      <c r="T11" s="392"/>
      <c r="U11" s="393" t="s">
        <v>64</v>
      </c>
      <c r="X11" s="383" t="s">
        <v>112</v>
      </c>
      <c r="Y11" s="376">
        <v>158937</v>
      </c>
      <c r="Z11" s="383" t="s">
        <v>112</v>
      </c>
      <c r="AA11" s="360">
        <v>160038</v>
      </c>
      <c r="AB11" s="383" t="s">
        <v>112</v>
      </c>
      <c r="AC11" s="376">
        <v>103934</v>
      </c>
      <c r="AD11" s="382">
        <v>27341.9</v>
      </c>
      <c r="AE11" s="383" t="s">
        <v>112</v>
      </c>
      <c r="AF11" s="360">
        <v>161172</v>
      </c>
      <c r="AG11" s="360">
        <v>26666.8</v>
      </c>
      <c r="AH11" s="383" t="s">
        <v>112</v>
      </c>
      <c r="AI11" s="376">
        <v>14692</v>
      </c>
      <c r="AJ11" s="383" t="s">
        <v>112</v>
      </c>
      <c r="AK11" s="360">
        <v>14746</v>
      </c>
      <c r="AL11" s="383" t="s">
        <v>112</v>
      </c>
      <c r="AM11" s="376">
        <v>9429</v>
      </c>
      <c r="AN11" s="382">
        <v>1708.2</v>
      </c>
      <c r="AO11" s="383" t="s">
        <v>112</v>
      </c>
      <c r="AP11" s="376">
        <v>11284</v>
      </c>
      <c r="AQ11" s="382">
        <v>1836.5</v>
      </c>
      <c r="AR11" s="383" t="s">
        <v>111</v>
      </c>
      <c r="AS11" s="376">
        <v>7237000</v>
      </c>
      <c r="AT11" s="383" t="s">
        <v>111</v>
      </c>
      <c r="AU11" s="360">
        <v>8266000</v>
      </c>
    </row>
    <row r="12" spans="1:47" ht="12.75">
      <c r="A12" s="379" t="s">
        <v>138</v>
      </c>
      <c r="B12" s="374"/>
      <c r="E12" s="377"/>
      <c r="G12" s="377"/>
      <c r="H12" s="377"/>
      <c r="I12" s="384"/>
      <c r="J12" s="377"/>
      <c r="M12" s="377"/>
      <c r="N12" s="377"/>
      <c r="O12" s="384"/>
      <c r="P12" s="377"/>
      <c r="R12" s="377"/>
      <c r="T12" s="380"/>
      <c r="U12" s="376"/>
      <c r="X12" s="383" t="s">
        <v>113</v>
      </c>
      <c r="Y12" s="376">
        <v>112942</v>
      </c>
      <c r="Z12" s="383" t="s">
        <v>113</v>
      </c>
      <c r="AA12" s="360">
        <v>95131</v>
      </c>
      <c r="AB12" s="383" t="s">
        <v>113</v>
      </c>
      <c r="AC12" s="386">
        <v>108980</v>
      </c>
      <c r="AD12" s="382">
        <v>16052.5</v>
      </c>
      <c r="AE12" s="383" t="s">
        <v>113</v>
      </c>
      <c r="AF12" s="360">
        <v>90330</v>
      </c>
      <c r="AG12" s="360">
        <v>13633.4</v>
      </c>
      <c r="AH12" s="383" t="s">
        <v>113</v>
      </c>
      <c r="AI12" s="376">
        <v>14692</v>
      </c>
      <c r="AJ12" s="383" t="s">
        <v>113</v>
      </c>
      <c r="AK12" s="360">
        <v>14576</v>
      </c>
      <c r="AL12" s="383" t="s">
        <v>113</v>
      </c>
      <c r="AM12" s="376">
        <v>11429</v>
      </c>
      <c r="AN12" s="382">
        <v>2121.8</v>
      </c>
      <c r="AO12" s="383" t="s">
        <v>113</v>
      </c>
      <c r="AP12" s="376">
        <v>11259</v>
      </c>
      <c r="AQ12" s="382">
        <v>1883.1</v>
      </c>
      <c r="AR12" s="383" t="s">
        <v>112</v>
      </c>
      <c r="AS12" s="376">
        <v>7289000</v>
      </c>
      <c r="AT12" s="383" t="s">
        <v>112</v>
      </c>
      <c r="AU12" s="360">
        <v>8009000</v>
      </c>
    </row>
    <row r="13" spans="1:47" ht="12.75">
      <c r="A13" s="379" t="s">
        <v>139</v>
      </c>
      <c r="E13" s="377"/>
      <c r="G13" s="377"/>
      <c r="H13" s="377"/>
      <c r="I13" s="384"/>
      <c r="J13" s="377"/>
      <c r="M13" s="377"/>
      <c r="N13" s="377"/>
      <c r="O13" s="384"/>
      <c r="P13" s="377"/>
      <c r="R13" s="377"/>
      <c r="T13" s="380"/>
      <c r="X13" s="383" t="s">
        <v>114</v>
      </c>
      <c r="Y13" s="376">
        <v>123059</v>
      </c>
      <c r="Z13" s="383" t="s">
        <v>114</v>
      </c>
      <c r="AA13" s="360">
        <v>108788</v>
      </c>
      <c r="AB13" s="383" t="s">
        <v>114</v>
      </c>
      <c r="AC13" s="376">
        <v>118214</v>
      </c>
      <c r="AD13" s="382">
        <v>16950</v>
      </c>
      <c r="AE13" s="383" t="s">
        <v>114</v>
      </c>
      <c r="AF13" s="360">
        <v>104146</v>
      </c>
      <c r="AG13" s="360">
        <v>15280.2</v>
      </c>
      <c r="AH13" s="383" t="s">
        <v>114</v>
      </c>
      <c r="AI13" s="376">
        <v>14692</v>
      </c>
      <c r="AJ13" s="383" t="s">
        <v>114</v>
      </c>
      <c r="AK13" s="360">
        <v>14746</v>
      </c>
      <c r="AL13" s="383" t="s">
        <v>114</v>
      </c>
      <c r="AM13" s="376">
        <v>8880</v>
      </c>
      <c r="AN13" s="382">
        <v>1646.3</v>
      </c>
      <c r="AO13" s="383" t="s">
        <v>114</v>
      </c>
      <c r="AP13" s="376">
        <v>8659</v>
      </c>
      <c r="AQ13" s="382">
        <v>1442.5</v>
      </c>
      <c r="AR13" s="383" t="s">
        <v>113</v>
      </c>
      <c r="AS13" s="376">
        <v>7330000</v>
      </c>
      <c r="AT13" s="383" t="s">
        <v>113</v>
      </c>
      <c r="AU13" s="360">
        <v>7743000</v>
      </c>
    </row>
    <row r="14" spans="2:47" ht="12.75">
      <c r="B14" s="376"/>
      <c r="C14" s="376"/>
      <c r="I14" s="380"/>
      <c r="O14" s="380"/>
      <c r="T14" s="380"/>
      <c r="X14" s="383" t="s">
        <v>115</v>
      </c>
      <c r="Y14" s="376">
        <v>191525</v>
      </c>
      <c r="Z14" s="383" t="s">
        <v>115</v>
      </c>
      <c r="AA14" s="360">
        <v>141117</v>
      </c>
      <c r="AB14" s="383" t="s">
        <v>115</v>
      </c>
      <c r="AC14" s="376">
        <v>183919</v>
      </c>
      <c r="AD14" s="382">
        <v>26628.3</v>
      </c>
      <c r="AE14" s="383" t="s">
        <v>115</v>
      </c>
      <c r="AF14" s="360">
        <v>135348</v>
      </c>
      <c r="AG14" s="360">
        <v>20927.2</v>
      </c>
      <c r="AH14" s="383" t="s">
        <v>115</v>
      </c>
      <c r="AI14" s="376">
        <v>14692</v>
      </c>
      <c r="AJ14" s="383" t="s">
        <v>115</v>
      </c>
      <c r="AK14" s="360">
        <v>14661</v>
      </c>
      <c r="AL14" s="383" t="s">
        <v>115</v>
      </c>
      <c r="AM14" s="376">
        <v>10550</v>
      </c>
      <c r="AN14" s="382">
        <v>1952.7</v>
      </c>
      <c r="AO14" s="383" t="s">
        <v>115</v>
      </c>
      <c r="AP14" s="376">
        <v>11777</v>
      </c>
      <c r="AQ14" s="382">
        <v>1982.3</v>
      </c>
      <c r="AR14" s="383" t="s">
        <v>114</v>
      </c>
      <c r="AS14" s="376">
        <v>7520000</v>
      </c>
      <c r="AT14" s="383" t="s">
        <v>114</v>
      </c>
      <c r="AU14" s="360">
        <v>7938000</v>
      </c>
    </row>
    <row r="15" spans="1:47" ht="12.75">
      <c r="A15" s="374" t="s">
        <v>140</v>
      </c>
      <c r="E15" s="448">
        <f>Y15</f>
        <v>169590</v>
      </c>
      <c r="G15" s="395">
        <f>E15/E$18</f>
        <v>0.6819360727655828</v>
      </c>
      <c r="H15" s="395"/>
      <c r="I15" s="396"/>
      <c r="J15" s="394">
        <f>Y21</f>
        <v>995255</v>
      </c>
      <c r="L15" s="397">
        <f>J15/J$18</f>
        <v>0.6772549960276752</v>
      </c>
      <c r="M15" s="395">
        <f>J15/J$18</f>
        <v>0.6772549960276752</v>
      </c>
      <c r="N15" s="395"/>
      <c r="O15" s="396"/>
      <c r="P15" s="394">
        <f>AA21</f>
        <v>837330</v>
      </c>
      <c r="R15" s="395">
        <f>P15/P$18</f>
        <v>0.6384786863045395</v>
      </c>
      <c r="T15" s="380"/>
      <c r="U15" s="395">
        <f>(J15-P15)/P15</f>
        <v>0.18860544827009662</v>
      </c>
      <c r="W15" s="398"/>
      <c r="X15" s="383" t="s">
        <v>116</v>
      </c>
      <c r="Y15" s="376">
        <v>169590</v>
      </c>
      <c r="Z15" s="383" t="s">
        <v>116</v>
      </c>
      <c r="AA15" s="360">
        <v>101070</v>
      </c>
      <c r="AB15" s="383" t="s">
        <v>116</v>
      </c>
      <c r="AC15" s="376">
        <v>161100</v>
      </c>
      <c r="AD15" s="382">
        <v>20727.7</v>
      </c>
      <c r="AE15" s="383" t="s">
        <v>116</v>
      </c>
      <c r="AF15" s="360">
        <v>95631</v>
      </c>
      <c r="AG15" s="360">
        <v>13575.5</v>
      </c>
      <c r="AH15" s="383" t="s">
        <v>116</v>
      </c>
      <c r="AI15" s="361">
        <v>14692</v>
      </c>
      <c r="AJ15" s="383" t="s">
        <v>116</v>
      </c>
      <c r="AK15" s="361">
        <v>14703.5</v>
      </c>
      <c r="AL15" s="383" t="s">
        <v>116</v>
      </c>
      <c r="AM15" s="376">
        <v>9964</v>
      </c>
      <c r="AN15" s="382">
        <v>1865.3</v>
      </c>
      <c r="AO15" s="383" t="s">
        <v>116</v>
      </c>
      <c r="AP15" s="376">
        <v>11161</v>
      </c>
      <c r="AQ15" s="382">
        <v>1936.6</v>
      </c>
      <c r="AR15" s="383" t="s">
        <v>115</v>
      </c>
      <c r="AS15" s="376">
        <v>6977000</v>
      </c>
      <c r="AT15" s="383" t="s">
        <v>115</v>
      </c>
      <c r="AU15" s="360">
        <v>8021000</v>
      </c>
    </row>
    <row r="16" spans="1:47" ht="12.75">
      <c r="A16" s="385" t="s">
        <v>141</v>
      </c>
      <c r="E16" s="394">
        <v>64407</v>
      </c>
      <c r="G16" s="395">
        <f>E16/E$18</f>
        <v>0.25898612323021925</v>
      </c>
      <c r="H16" s="395"/>
      <c r="I16" s="396"/>
      <c r="J16" s="394">
        <v>371444</v>
      </c>
      <c r="K16" s="358"/>
      <c r="L16" s="397">
        <f>J28/J$18</f>
        <v>0.1505148711248569</v>
      </c>
      <c r="M16" s="395">
        <f>J16/J$18</f>
        <v>0.25276165881558377</v>
      </c>
      <c r="N16" s="395"/>
      <c r="O16" s="396"/>
      <c r="P16" s="394">
        <v>371192</v>
      </c>
      <c r="Q16" s="358"/>
      <c r="R16" s="395">
        <f>P16/P$18</f>
        <v>0.28304035508909825</v>
      </c>
      <c r="T16" s="380"/>
      <c r="U16" s="397">
        <f>(J16-P16)/P16</f>
        <v>0.0006788939416797776</v>
      </c>
      <c r="X16" s="383" t="s">
        <v>117</v>
      </c>
      <c r="Y16" s="376"/>
      <c r="Z16" s="383" t="s">
        <v>117</v>
      </c>
      <c r="AA16" s="360"/>
      <c r="AB16" s="383" t="s">
        <v>117</v>
      </c>
      <c r="AC16" s="376"/>
      <c r="AD16" s="382"/>
      <c r="AE16" s="383" t="s">
        <v>117</v>
      </c>
      <c r="AF16" s="360"/>
      <c r="AG16" s="360"/>
      <c r="AH16" s="383" t="s">
        <v>117</v>
      </c>
      <c r="AI16" s="376"/>
      <c r="AJ16" s="383" t="s">
        <v>117</v>
      </c>
      <c r="AK16" s="360"/>
      <c r="AL16" s="383" t="s">
        <v>117</v>
      </c>
      <c r="AM16" s="376"/>
      <c r="AN16" s="382"/>
      <c r="AO16" s="383" t="s">
        <v>117</v>
      </c>
      <c r="AP16" s="360"/>
      <c r="AQ16" s="360"/>
      <c r="AR16" s="383" t="s">
        <v>116</v>
      </c>
      <c r="AS16" s="376"/>
      <c r="AT16" s="383" t="s">
        <v>116</v>
      </c>
      <c r="AU16" s="376"/>
    </row>
    <row r="17" spans="1:47" ht="15">
      <c r="A17" s="374" t="s">
        <v>142</v>
      </c>
      <c r="E17" s="448">
        <f>AI15</f>
        <v>14692</v>
      </c>
      <c r="F17" s="399" t="s">
        <v>260</v>
      </c>
      <c r="G17" s="395">
        <f>E17/E$18</f>
        <v>0.059077804004198015</v>
      </c>
      <c r="H17" s="395"/>
      <c r="I17" s="396"/>
      <c r="J17" s="394">
        <f>AI21</f>
        <v>102843.5</v>
      </c>
      <c r="K17" s="358"/>
      <c r="L17" s="397">
        <f>J17/J$18</f>
        <v>0.06998334515674096</v>
      </c>
      <c r="M17" s="395">
        <f>J17/J$18</f>
        <v>0.06998334515674096</v>
      </c>
      <c r="N17" s="395"/>
      <c r="O17" s="396"/>
      <c r="P17" s="394">
        <f>AK21</f>
        <v>102923.5</v>
      </c>
      <c r="Q17" s="358"/>
      <c r="R17" s="395">
        <f>P17/P$18</f>
        <v>0.07848095860636221</v>
      </c>
      <c r="T17" s="380"/>
      <c r="U17" s="397">
        <f>(J17-P17)/P17</f>
        <v>-0.0007772763265920806</v>
      </c>
      <c r="X17" s="383" t="s">
        <v>118</v>
      </c>
      <c r="Y17" s="376"/>
      <c r="Z17" s="383" t="s">
        <v>118</v>
      </c>
      <c r="AA17" s="360"/>
      <c r="AB17" s="383" t="s">
        <v>118</v>
      </c>
      <c r="AC17" s="376"/>
      <c r="AD17" s="382"/>
      <c r="AE17" s="383" t="s">
        <v>118</v>
      </c>
      <c r="AF17" s="360"/>
      <c r="AG17" s="360"/>
      <c r="AH17" s="383" t="s">
        <v>118</v>
      </c>
      <c r="AI17" s="376"/>
      <c r="AJ17" s="383" t="s">
        <v>118</v>
      </c>
      <c r="AK17" s="360"/>
      <c r="AL17" s="383" t="s">
        <v>118</v>
      </c>
      <c r="AM17" s="376"/>
      <c r="AN17" s="382"/>
      <c r="AO17" s="383" t="s">
        <v>118</v>
      </c>
      <c r="AP17" s="360"/>
      <c r="AQ17" s="360"/>
      <c r="AR17" s="383" t="s">
        <v>117</v>
      </c>
      <c r="AS17" s="376"/>
      <c r="AT17" s="383" t="s">
        <v>117</v>
      </c>
      <c r="AU17" s="376"/>
    </row>
    <row r="18" spans="1:47" ht="12.75">
      <c r="A18" s="374" t="s">
        <v>143</v>
      </c>
      <c r="E18" s="448">
        <f>SUM(E15:E17)</f>
        <v>248689</v>
      </c>
      <c r="F18" s="400" t="s">
        <v>76</v>
      </c>
      <c r="G18" s="395">
        <f>E18/E$18</f>
        <v>1</v>
      </c>
      <c r="I18" s="380"/>
      <c r="J18" s="394">
        <f>SUM(J15:J17)</f>
        <v>1469542.5</v>
      </c>
      <c r="K18" s="400" t="s">
        <v>76</v>
      </c>
      <c r="L18" s="397">
        <f>J18/J$18</f>
        <v>1</v>
      </c>
      <c r="M18" s="395">
        <f>J18/J$18</f>
        <v>1</v>
      </c>
      <c r="O18" s="380"/>
      <c r="P18" s="394">
        <f>SUM(P15:P17)</f>
        <v>1311445.5</v>
      </c>
      <c r="R18" s="395">
        <f>P18/P$18</f>
        <v>1</v>
      </c>
      <c r="T18" s="380"/>
      <c r="U18" s="397">
        <f>(J18-P18)/P18</f>
        <v>0.12055171183247798</v>
      </c>
      <c r="X18" s="383" t="s">
        <v>119</v>
      </c>
      <c r="Y18" s="376"/>
      <c r="Z18" s="383" t="s">
        <v>119</v>
      </c>
      <c r="AA18" s="360"/>
      <c r="AB18" s="383" t="s">
        <v>119</v>
      </c>
      <c r="AC18" s="376"/>
      <c r="AD18" s="382"/>
      <c r="AE18" s="383" t="s">
        <v>119</v>
      </c>
      <c r="AF18" s="360"/>
      <c r="AG18" s="360"/>
      <c r="AH18" s="383" t="s">
        <v>119</v>
      </c>
      <c r="AI18" s="386"/>
      <c r="AJ18" s="383" t="s">
        <v>119</v>
      </c>
      <c r="AK18" s="360"/>
      <c r="AL18" s="383" t="s">
        <v>119</v>
      </c>
      <c r="AM18" s="376"/>
      <c r="AN18" s="382"/>
      <c r="AO18" s="383" t="s">
        <v>119</v>
      </c>
      <c r="AP18" s="360"/>
      <c r="AQ18" s="360"/>
      <c r="AR18" s="383" t="s">
        <v>118</v>
      </c>
      <c r="AS18" s="376"/>
      <c r="AT18" s="383" t="s">
        <v>118</v>
      </c>
      <c r="AU18" s="376"/>
    </row>
    <row r="19" spans="3:47" ht="12.75">
      <c r="C19" s="400" t="s">
        <v>40</v>
      </c>
      <c r="I19" s="380"/>
      <c r="O19" s="380"/>
      <c r="T19" s="380"/>
      <c r="X19" s="383" t="s">
        <v>120</v>
      </c>
      <c r="Y19" s="376"/>
      <c r="Z19" s="383" t="s">
        <v>120</v>
      </c>
      <c r="AA19" s="360"/>
      <c r="AB19" s="383" t="s">
        <v>120</v>
      </c>
      <c r="AC19" s="376"/>
      <c r="AD19" s="382"/>
      <c r="AE19" s="383" t="s">
        <v>120</v>
      </c>
      <c r="AF19" s="360"/>
      <c r="AG19" s="360"/>
      <c r="AH19" s="383" t="s">
        <v>120</v>
      </c>
      <c r="AI19" s="376"/>
      <c r="AJ19" s="383" t="s">
        <v>120</v>
      </c>
      <c r="AK19" s="360"/>
      <c r="AL19" s="383" t="s">
        <v>120</v>
      </c>
      <c r="AM19" s="376"/>
      <c r="AN19" s="382"/>
      <c r="AO19" s="383" t="s">
        <v>120</v>
      </c>
      <c r="AP19" s="360"/>
      <c r="AQ19" s="360"/>
      <c r="AR19" s="383" t="s">
        <v>119</v>
      </c>
      <c r="AS19" s="376"/>
      <c r="AT19" s="383" t="s">
        <v>119</v>
      </c>
      <c r="AU19" s="376"/>
    </row>
    <row r="20" spans="1:47" ht="12.75">
      <c r="A20" s="388"/>
      <c r="B20" s="388"/>
      <c r="C20" s="388"/>
      <c r="D20" s="388"/>
      <c r="E20" s="388"/>
      <c r="F20" s="388"/>
      <c r="G20" s="388"/>
      <c r="H20" s="388"/>
      <c r="I20" s="392"/>
      <c r="J20" s="388"/>
      <c r="K20" s="388"/>
      <c r="L20" s="388"/>
      <c r="M20" s="388"/>
      <c r="N20" s="388"/>
      <c r="O20" s="392"/>
      <c r="P20" s="388"/>
      <c r="Q20" s="388"/>
      <c r="R20" s="388"/>
      <c r="S20" s="388"/>
      <c r="T20" s="392"/>
      <c r="U20" s="388"/>
      <c r="X20" s="383" t="s">
        <v>121</v>
      </c>
      <c r="Y20" s="376"/>
      <c r="Z20" s="383" t="s">
        <v>121</v>
      </c>
      <c r="AA20" s="360"/>
      <c r="AB20" s="383" t="s">
        <v>121</v>
      </c>
      <c r="AC20" s="376"/>
      <c r="AD20" s="382"/>
      <c r="AE20" s="383" t="s">
        <v>121</v>
      </c>
      <c r="AF20" s="376"/>
      <c r="AG20" s="382"/>
      <c r="AH20" s="383" t="s">
        <v>121</v>
      </c>
      <c r="AI20" s="386"/>
      <c r="AJ20" s="383" t="s">
        <v>121</v>
      </c>
      <c r="AK20" s="376"/>
      <c r="AL20" s="383" t="s">
        <v>121</v>
      </c>
      <c r="AM20" s="376"/>
      <c r="AN20" s="382"/>
      <c r="AO20" s="383" t="s">
        <v>121</v>
      </c>
      <c r="AP20" s="376"/>
      <c r="AQ20" s="376"/>
      <c r="AR20" s="383" t="s">
        <v>120</v>
      </c>
      <c r="AS20" s="376"/>
      <c r="AT20" s="383" t="s">
        <v>120</v>
      </c>
      <c r="AU20" s="376"/>
    </row>
    <row r="21" spans="5:47" ht="12.75">
      <c r="E21" s="401"/>
      <c r="F21" s="401"/>
      <c r="I21" s="380"/>
      <c r="J21" s="401"/>
      <c r="K21" s="401"/>
      <c r="O21" s="380"/>
      <c r="P21" s="385"/>
      <c r="Q21" s="401"/>
      <c r="T21" s="380"/>
      <c r="U21" s="376" t="s">
        <v>19</v>
      </c>
      <c r="X21" s="376" t="s">
        <v>91</v>
      </c>
      <c r="Y21" s="402">
        <f>+SUM(Y9:Y20)</f>
        <v>995255</v>
      </c>
      <c r="Z21" s="376" t="s">
        <v>91</v>
      </c>
      <c r="AA21" s="402">
        <f>+SUM(AA9:AA20)</f>
        <v>837330</v>
      </c>
      <c r="AB21" s="376" t="s">
        <v>91</v>
      </c>
      <c r="AC21" s="402">
        <f>+SUM(AC9:AC20)</f>
        <v>903707</v>
      </c>
      <c r="AD21" s="403">
        <f>+SUM(AD9:AD20)</f>
        <v>144276.2</v>
      </c>
      <c r="AE21" s="376" t="s">
        <v>91</v>
      </c>
      <c r="AF21" s="402">
        <f>+SUM(AF9:AF20)</f>
        <v>805175</v>
      </c>
      <c r="AG21" s="403">
        <f>+SUM(AG9:AG20)</f>
        <v>122996.09999999999</v>
      </c>
      <c r="AH21" s="376" t="s">
        <v>91</v>
      </c>
      <c r="AI21" s="402">
        <f>+SUM(AI9:AI20)</f>
        <v>102843.5</v>
      </c>
      <c r="AJ21" s="376" t="s">
        <v>91</v>
      </c>
      <c r="AK21" s="402">
        <f>SUM(AK9:AK20)</f>
        <v>102923.5</v>
      </c>
      <c r="AL21" s="376" t="s">
        <v>91</v>
      </c>
      <c r="AM21" s="402">
        <f>+SUM(AM9:AM20)</f>
        <v>72702</v>
      </c>
      <c r="AN21" s="403">
        <f>+SUM(AN9:AN20)</f>
        <v>13387.4</v>
      </c>
      <c r="AO21" s="376" t="s">
        <v>91</v>
      </c>
      <c r="AP21" s="402">
        <f>+SUM(AP9:AP20)</f>
        <v>79646</v>
      </c>
      <c r="AQ21" s="403">
        <f>+SUM(AQ9:AQ20)</f>
        <v>13219.5</v>
      </c>
      <c r="AR21" s="376"/>
      <c r="AS21" s="402">
        <f>+SUM(AS9:AS20)</f>
        <v>50809000</v>
      </c>
      <c r="AT21" s="376"/>
      <c r="AU21" s="402">
        <f>+SUM(AU9:AU20)</f>
        <v>56826000</v>
      </c>
    </row>
    <row r="22" spans="5:47" ht="12.75">
      <c r="E22" s="377"/>
      <c r="F22" s="377"/>
      <c r="G22" s="377" t="s">
        <v>144</v>
      </c>
      <c r="H22" s="377"/>
      <c r="I22" s="384"/>
      <c r="J22" s="377"/>
      <c r="K22" s="377"/>
      <c r="L22" s="377"/>
      <c r="M22" s="377" t="s">
        <v>144</v>
      </c>
      <c r="N22" s="377"/>
      <c r="O22" s="384"/>
      <c r="P22" s="377"/>
      <c r="Q22" s="377"/>
      <c r="R22" s="377" t="s">
        <v>144</v>
      </c>
      <c r="T22" s="380"/>
      <c r="U22" s="379" t="s">
        <v>145</v>
      </c>
      <c r="X22" s="376"/>
      <c r="Y22" s="376"/>
      <c r="Z22" s="376"/>
      <c r="AA22" s="376"/>
      <c r="AE22" s="376"/>
      <c r="AF22" s="376"/>
      <c r="AG22" s="376"/>
      <c r="AJ22" s="376"/>
      <c r="AK22" s="376"/>
      <c r="AL22" s="376"/>
      <c r="AM22" s="376"/>
      <c r="AN22" s="376"/>
      <c r="AQ22" s="376"/>
      <c r="AR22" s="376"/>
      <c r="AS22" s="402">
        <f>+AS21/12</f>
        <v>4234083.333333333</v>
      </c>
      <c r="AT22" s="376"/>
      <c r="AU22" s="402">
        <f>+AU21/12</f>
        <v>4735500</v>
      </c>
    </row>
    <row r="23" spans="1:35" ht="12.75">
      <c r="A23" s="388"/>
      <c r="B23" s="388"/>
      <c r="C23" s="388"/>
      <c r="D23" s="388"/>
      <c r="E23" s="389" t="s">
        <v>21</v>
      </c>
      <c r="F23" s="389" t="s">
        <v>23</v>
      </c>
      <c r="G23" s="389" t="s">
        <v>146</v>
      </c>
      <c r="H23" s="389"/>
      <c r="I23" s="391"/>
      <c r="J23" s="389" t="s">
        <v>21</v>
      </c>
      <c r="K23" s="389" t="s">
        <v>23</v>
      </c>
      <c r="L23" s="389"/>
      <c r="M23" s="389" t="s">
        <v>146</v>
      </c>
      <c r="N23" s="389"/>
      <c r="O23" s="391"/>
      <c r="P23" s="389" t="s">
        <v>21</v>
      </c>
      <c r="Q23" s="389" t="s">
        <v>23</v>
      </c>
      <c r="R23" s="389" t="s">
        <v>146</v>
      </c>
      <c r="S23" s="388"/>
      <c r="T23" s="392"/>
      <c r="U23" s="404" t="s">
        <v>147</v>
      </c>
      <c r="AB23" s="376"/>
      <c r="AC23" s="376"/>
      <c r="AD23" s="376" t="s">
        <v>40</v>
      </c>
      <c r="AH23" s="376"/>
      <c r="AI23" s="376"/>
    </row>
    <row r="24" spans="1:46" ht="12.75">
      <c r="A24" s="379" t="s">
        <v>138</v>
      </c>
      <c r="I24" s="380"/>
      <c r="O24" s="380"/>
      <c r="T24" s="380"/>
      <c r="AO24" s="387" t="s">
        <v>110</v>
      </c>
      <c r="AS24" s="405"/>
      <c r="AT24" s="40" t="s">
        <v>213</v>
      </c>
    </row>
    <row r="25" spans="1:46" ht="12.75">
      <c r="A25" s="379" t="s">
        <v>148</v>
      </c>
      <c r="I25" s="380"/>
      <c r="O25" s="380"/>
      <c r="T25" s="380"/>
      <c r="Z25" s="406"/>
      <c r="AJ25" s="360" t="s">
        <v>110</v>
      </c>
      <c r="AO25" s="383" t="s">
        <v>111</v>
      </c>
      <c r="AT25" s="40" t="s">
        <v>110</v>
      </c>
    </row>
    <row r="26" spans="9:46" ht="12.75">
      <c r="I26" s="380"/>
      <c r="O26" s="380"/>
      <c r="T26" s="380"/>
      <c r="Z26" s="420" t="s">
        <v>110</v>
      </c>
      <c r="AJ26" s="360" t="s">
        <v>111</v>
      </c>
      <c r="AO26" s="383" t="s">
        <v>112</v>
      </c>
      <c r="AT26" s="40" t="s">
        <v>111</v>
      </c>
    </row>
    <row r="27" spans="1:46" ht="12.75">
      <c r="A27" s="374" t="s">
        <v>140</v>
      </c>
      <c r="E27" s="448">
        <f>AC15</f>
        <v>161100</v>
      </c>
      <c r="F27" s="449">
        <f>AD15</f>
        <v>20727.7</v>
      </c>
      <c r="G27" s="395">
        <f>F27/F$30</f>
        <v>0.7613340434519109</v>
      </c>
      <c r="H27" s="395"/>
      <c r="I27" s="396"/>
      <c r="J27" s="394">
        <f>AC21</f>
        <v>903707</v>
      </c>
      <c r="K27" s="407">
        <f>AD21</f>
        <v>144276.2</v>
      </c>
      <c r="L27" s="397"/>
      <c r="M27" s="395">
        <f>K27/K$30</f>
        <v>0.7669301308674119</v>
      </c>
      <c r="N27" s="395"/>
      <c r="O27" s="396"/>
      <c r="P27" s="394">
        <f>AF21</f>
        <v>805175</v>
      </c>
      <c r="Q27" s="407">
        <f>AG21</f>
        <v>122996.09999999999</v>
      </c>
      <c r="R27" s="395">
        <f>Q27/Q$30</f>
        <v>0.7398497516011037</v>
      </c>
      <c r="T27" s="380"/>
      <c r="U27" s="395">
        <f>(K27-Q27)/Q27</f>
        <v>0.17301442891278684</v>
      </c>
      <c r="Z27" s="420" t="s">
        <v>111</v>
      </c>
      <c r="AE27" s="374" t="s">
        <v>40</v>
      </c>
      <c r="AJ27" s="360" t="s">
        <v>112</v>
      </c>
      <c r="AO27" s="383" t="s">
        <v>113</v>
      </c>
      <c r="AT27" s="40" t="s">
        <v>112</v>
      </c>
    </row>
    <row r="28" spans="1:46" ht="12.75">
      <c r="A28" s="374" t="s">
        <v>149</v>
      </c>
      <c r="E28" s="394">
        <v>32997</v>
      </c>
      <c r="F28" s="407">
        <v>4632.5</v>
      </c>
      <c r="G28" s="395">
        <f>F28/F$30</f>
        <v>0.17015298157976896</v>
      </c>
      <c r="H28" s="395"/>
      <c r="I28" s="396"/>
      <c r="J28" s="394">
        <v>221188</v>
      </c>
      <c r="K28" s="408">
        <v>30458.1</v>
      </c>
      <c r="L28" s="397"/>
      <c r="M28" s="395">
        <f>K28/K$30</f>
        <v>0.16190636167969988</v>
      </c>
      <c r="O28" s="396">
        <v>621021</v>
      </c>
      <c r="P28" s="394">
        <v>236960</v>
      </c>
      <c r="Q28" s="407">
        <v>30029.1</v>
      </c>
      <c r="R28" s="395">
        <f>Q28/Q$30</f>
        <v>0.18063192390494254</v>
      </c>
      <c r="T28" s="380"/>
      <c r="U28" s="395">
        <f>(K28-Q28)/Q28</f>
        <v>0.014286142441831424</v>
      </c>
      <c r="Z28" s="420" t="s">
        <v>112</v>
      </c>
      <c r="AJ28" s="360" t="s">
        <v>113</v>
      </c>
      <c r="AO28" s="383" t="s">
        <v>114</v>
      </c>
      <c r="AT28" s="40" t="s">
        <v>113</v>
      </c>
    </row>
    <row r="29" spans="1:46" ht="12.75">
      <c r="A29" s="374" t="s">
        <v>142</v>
      </c>
      <c r="E29" s="448">
        <f>AM15</f>
        <v>9964</v>
      </c>
      <c r="F29" s="407">
        <f>AN15</f>
        <v>1865.3</v>
      </c>
      <c r="G29" s="395">
        <f>F29/F$30</f>
        <v>0.06851297496832014</v>
      </c>
      <c r="H29" s="395"/>
      <c r="I29" s="396"/>
      <c r="J29" s="394">
        <f>AM21</f>
        <v>72702</v>
      </c>
      <c r="K29" s="407">
        <f>AN21</f>
        <v>13387.4</v>
      </c>
      <c r="L29" s="397"/>
      <c r="M29" s="395">
        <f>K29/K$30</f>
        <v>0.0711635074528882</v>
      </c>
      <c r="N29" s="395"/>
      <c r="O29" s="396"/>
      <c r="P29" s="394">
        <f>AP21</f>
        <v>79646</v>
      </c>
      <c r="Q29" s="407">
        <f>AQ21</f>
        <v>13219.5</v>
      </c>
      <c r="R29" s="395">
        <f>Q29/Q$30</f>
        <v>0.0795183244939538</v>
      </c>
      <c r="T29" s="380"/>
      <c r="U29" s="395">
        <f>(K29-Q29)/Q29</f>
        <v>0.012700934225954055</v>
      </c>
      <c r="Z29" s="420" t="s">
        <v>113</v>
      </c>
      <c r="AE29" s="374" t="s">
        <v>40</v>
      </c>
      <c r="AJ29" s="360" t="s">
        <v>114</v>
      </c>
      <c r="AO29" s="383" t="s">
        <v>115</v>
      </c>
      <c r="AT29" s="40" t="s">
        <v>114</v>
      </c>
    </row>
    <row r="30" spans="1:46" ht="13.5" customHeight="1">
      <c r="A30" s="385" t="s">
        <v>143</v>
      </c>
      <c r="E30" s="448">
        <f>SUM(E27:E29)</f>
        <v>204061</v>
      </c>
      <c r="F30" s="407">
        <f>SUM(F27:F29)</f>
        <v>27225.5</v>
      </c>
      <c r="G30" s="395">
        <f>F30/F$30</f>
        <v>1</v>
      </c>
      <c r="I30" s="380"/>
      <c r="J30" s="394">
        <f>SUM(J27:J29)</f>
        <v>1197597</v>
      </c>
      <c r="K30" s="407">
        <f>SUM(K27:K29)</f>
        <v>188121.7</v>
      </c>
      <c r="L30" s="397"/>
      <c r="M30" s="395">
        <f>K30/K$30</f>
        <v>1</v>
      </c>
      <c r="O30" s="380"/>
      <c r="P30" s="394">
        <f>SUM(P27:P29)</f>
        <v>1121781</v>
      </c>
      <c r="Q30" s="407">
        <f>SUM(Q27:Q29)</f>
        <v>166244.69999999998</v>
      </c>
      <c r="R30" s="395">
        <f>Q30/Q$30</f>
        <v>1</v>
      </c>
      <c r="T30" s="380"/>
      <c r="U30" s="395">
        <f>(K30-Q30)/Q30</f>
        <v>0.13159517265813606</v>
      </c>
      <c r="Z30" s="420" t="s">
        <v>114</v>
      </c>
      <c r="AJ30" s="360" t="s">
        <v>115</v>
      </c>
      <c r="AO30" s="383" t="s">
        <v>116</v>
      </c>
      <c r="AT30" s="40" t="s">
        <v>115</v>
      </c>
    </row>
    <row r="31" spans="5:47" ht="12.75">
      <c r="E31" s="394"/>
      <c r="F31" s="409"/>
      <c r="I31" s="380"/>
      <c r="J31" s="394"/>
      <c r="K31" s="409"/>
      <c r="O31" s="380"/>
      <c r="P31" s="394"/>
      <c r="Q31" s="409"/>
      <c r="T31" s="380"/>
      <c r="Z31" s="420" t="s">
        <v>115</v>
      </c>
      <c r="AJ31" s="360" t="s">
        <v>116</v>
      </c>
      <c r="AO31" s="383" t="s">
        <v>117</v>
      </c>
      <c r="AP31" s="376">
        <v>10734</v>
      </c>
      <c r="AQ31" s="382">
        <v>1901.3</v>
      </c>
      <c r="AT31" s="40" t="s">
        <v>116</v>
      </c>
      <c r="AU31" s="360">
        <v>7871000</v>
      </c>
    </row>
    <row r="32" spans="1:47" ht="12.75">
      <c r="A32" s="388"/>
      <c r="B32" s="388"/>
      <c r="C32" s="388"/>
      <c r="D32" s="388"/>
      <c r="E32" s="388"/>
      <c r="F32" s="388"/>
      <c r="G32" s="388"/>
      <c r="H32" s="388"/>
      <c r="I32" s="392"/>
      <c r="J32" s="388"/>
      <c r="K32" s="388"/>
      <c r="L32" s="388"/>
      <c r="M32" s="388"/>
      <c r="N32" s="388"/>
      <c r="O32" s="392"/>
      <c r="P32" s="388"/>
      <c r="Q32" s="388"/>
      <c r="R32" s="388"/>
      <c r="S32" s="388"/>
      <c r="T32" s="392"/>
      <c r="U32" s="388"/>
      <c r="Z32" s="420" t="s">
        <v>116</v>
      </c>
      <c r="AJ32" s="360" t="s">
        <v>117</v>
      </c>
      <c r="AK32" s="360">
        <v>14683</v>
      </c>
      <c r="AO32" s="383" t="s">
        <v>118</v>
      </c>
      <c r="AP32" s="376">
        <v>13342</v>
      </c>
      <c r="AQ32" s="382">
        <v>2389.4</v>
      </c>
      <c r="AT32" s="40" t="s">
        <v>117</v>
      </c>
      <c r="AU32" s="360">
        <v>7811000</v>
      </c>
    </row>
    <row r="33" spans="2:47" ht="12.75">
      <c r="B33" s="374"/>
      <c r="I33" s="380"/>
      <c r="O33" s="380"/>
      <c r="T33" s="380"/>
      <c r="U33" s="376" t="s">
        <v>19</v>
      </c>
      <c r="Z33" s="420" t="s">
        <v>117</v>
      </c>
      <c r="AA33" s="360">
        <v>126608</v>
      </c>
      <c r="AF33" s="360">
        <v>121013</v>
      </c>
      <c r="AG33" s="360">
        <v>18170.2</v>
      </c>
      <c r="AJ33" s="360" t="s">
        <v>118</v>
      </c>
      <c r="AK33" s="360">
        <v>14694</v>
      </c>
      <c r="AO33" s="383" t="s">
        <v>119</v>
      </c>
      <c r="AP33" s="376">
        <v>12011</v>
      </c>
      <c r="AQ33" s="382">
        <v>2188.2</v>
      </c>
      <c r="AT33" s="40" t="s">
        <v>118</v>
      </c>
      <c r="AU33" s="360">
        <v>7691000</v>
      </c>
    </row>
    <row r="34" spans="6:47" ht="12.75">
      <c r="F34" s="401"/>
      <c r="I34" s="380"/>
      <c r="K34" s="401"/>
      <c r="O34" s="380"/>
      <c r="Q34" s="401"/>
      <c r="T34" s="380"/>
      <c r="U34" s="376" t="s">
        <v>20</v>
      </c>
      <c r="Z34" s="420" t="s">
        <v>118</v>
      </c>
      <c r="AA34" s="360">
        <v>148332</v>
      </c>
      <c r="AE34" s="374" t="s">
        <v>40</v>
      </c>
      <c r="AF34" s="360">
        <v>143501</v>
      </c>
      <c r="AG34" s="360">
        <v>22249.1</v>
      </c>
      <c r="AJ34" s="360" t="s">
        <v>119</v>
      </c>
      <c r="AK34" s="361">
        <v>14688.5</v>
      </c>
      <c r="AO34" s="383" t="s">
        <v>120</v>
      </c>
      <c r="AP34" s="376">
        <v>14532</v>
      </c>
      <c r="AQ34" s="382">
        <v>2656.6</v>
      </c>
      <c r="AT34" s="40" t="s">
        <v>119</v>
      </c>
      <c r="AU34" s="360">
        <v>7339000</v>
      </c>
    </row>
    <row r="35" spans="1:47" ht="12.75">
      <c r="A35" s="388"/>
      <c r="B35" s="388"/>
      <c r="C35" s="388"/>
      <c r="D35" s="388"/>
      <c r="E35" s="389" t="s">
        <v>21</v>
      </c>
      <c r="F35" s="389"/>
      <c r="G35" s="389" t="s">
        <v>150</v>
      </c>
      <c r="H35" s="389"/>
      <c r="I35" s="391"/>
      <c r="J35" s="389" t="s">
        <v>21</v>
      </c>
      <c r="K35" s="389"/>
      <c r="L35" s="389"/>
      <c r="M35" s="389" t="s">
        <v>150</v>
      </c>
      <c r="N35" s="389"/>
      <c r="O35" s="391"/>
      <c r="P35" s="389" t="s">
        <v>21</v>
      </c>
      <c r="Q35" s="389"/>
      <c r="R35" s="389" t="s">
        <v>150</v>
      </c>
      <c r="S35" s="388"/>
      <c r="T35" s="392"/>
      <c r="U35" s="393" t="s">
        <v>64</v>
      </c>
      <c r="Z35" s="420" t="s">
        <v>119</v>
      </c>
      <c r="AA35" s="360">
        <v>116906</v>
      </c>
      <c r="AF35" s="360">
        <v>112019</v>
      </c>
      <c r="AG35" s="360">
        <v>17438.3</v>
      </c>
      <c r="AJ35" s="360" t="s">
        <v>120</v>
      </c>
      <c r="AK35" s="360">
        <v>14692</v>
      </c>
      <c r="AO35" s="383" t="s">
        <v>121</v>
      </c>
      <c r="AP35" s="376">
        <v>12458</v>
      </c>
      <c r="AQ35" s="382">
        <v>2282.2</v>
      </c>
      <c r="AT35" s="40" t="s">
        <v>120</v>
      </c>
      <c r="AU35" s="360">
        <v>7350000</v>
      </c>
    </row>
    <row r="36" spans="1:37" ht="12.75">
      <c r="A36" s="376" t="s">
        <v>151</v>
      </c>
      <c r="I36" s="380"/>
      <c r="O36" s="380"/>
      <c r="T36" s="380"/>
      <c r="Z36" s="420" t="s">
        <v>120</v>
      </c>
      <c r="AA36" s="360">
        <v>135689</v>
      </c>
      <c r="AF36" s="360">
        <v>129415</v>
      </c>
      <c r="AG36" s="360">
        <v>19272.2</v>
      </c>
      <c r="AJ36" s="360" t="s">
        <v>121</v>
      </c>
      <c r="AK36" s="361">
        <v>14690.5</v>
      </c>
    </row>
    <row r="37" spans="9:38" ht="12.75">
      <c r="I37" s="380"/>
      <c r="O37" s="380"/>
      <c r="T37" s="380"/>
      <c r="Z37" s="420" t="s">
        <v>121</v>
      </c>
      <c r="AA37" s="360">
        <v>136185</v>
      </c>
      <c r="AF37" s="360">
        <v>130830</v>
      </c>
      <c r="AG37" s="360">
        <v>21639.5</v>
      </c>
      <c r="AK37" s="374">
        <v>14576</v>
      </c>
      <c r="AL37" s="374">
        <v>14692</v>
      </c>
    </row>
    <row r="38" spans="1:38" ht="12.75">
      <c r="A38" s="385" t="s">
        <v>261</v>
      </c>
      <c r="E38" s="394">
        <v>21494</v>
      </c>
      <c r="F38" s="401" t="s">
        <v>40</v>
      </c>
      <c r="H38" s="397">
        <f>E38/E$39</f>
        <v>0.03696832449476853</v>
      </c>
      <c r="I38" s="410"/>
      <c r="J38" s="394">
        <v>147131</v>
      </c>
      <c r="K38" s="401"/>
      <c r="L38" s="397"/>
      <c r="M38" s="397">
        <f>J38/J$39</f>
        <v>0.03474919797673641</v>
      </c>
      <c r="N38" s="400"/>
      <c r="O38" s="410"/>
      <c r="P38" s="394">
        <v>172335</v>
      </c>
      <c r="Q38" s="401"/>
      <c r="R38" s="397">
        <f>P38/P$39</f>
        <v>0.03639214444092493</v>
      </c>
      <c r="T38" s="380"/>
      <c r="U38" s="395">
        <f>(J38-P38)/P38</f>
        <v>-0.14625003626657382</v>
      </c>
      <c r="AK38" s="374">
        <v>14746</v>
      </c>
      <c r="AL38" s="374">
        <v>14692</v>
      </c>
    </row>
    <row r="39" spans="1:38" ht="12.75">
      <c r="A39" s="385" t="s">
        <v>152</v>
      </c>
      <c r="E39" s="394">
        <f>AS15/12</f>
        <v>581416.6666666666</v>
      </c>
      <c r="F39" s="401"/>
      <c r="G39" s="397"/>
      <c r="I39" s="380"/>
      <c r="J39" s="394">
        <f>AS22</f>
        <v>4234083.333333333</v>
      </c>
      <c r="K39" s="401"/>
      <c r="M39" s="397"/>
      <c r="O39" s="380"/>
      <c r="P39" s="394">
        <f>AU22</f>
        <v>4735500</v>
      </c>
      <c r="Q39" s="401"/>
      <c r="R39" s="397"/>
      <c r="T39" s="380"/>
      <c r="U39" s="395">
        <f>(J39-P39)/P39</f>
        <v>-0.10588463027487424</v>
      </c>
      <c r="AK39" s="405">
        <f>AVERAGE(AK37:AK38)</f>
        <v>14661</v>
      </c>
      <c r="AL39" s="394">
        <f>AVERAGE(AL37:AL38)</f>
        <v>14692</v>
      </c>
    </row>
    <row r="40" ht="12.75">
      <c r="F40" s="401"/>
    </row>
    <row r="41" ht="32.25" customHeight="1"/>
    <row r="42" spans="1:2" ht="14.25" customHeight="1">
      <c r="A42" s="385" t="s">
        <v>390</v>
      </c>
      <c r="B42" s="374"/>
    </row>
    <row r="43" spans="1:2" ht="12.75" customHeight="1">
      <c r="A43" s="385" t="s">
        <v>153</v>
      </c>
      <c r="B43" s="374"/>
    </row>
    <row r="44" spans="1:2" ht="12.75">
      <c r="A44" s="385" t="s">
        <v>154</v>
      </c>
      <c r="B44" s="374"/>
    </row>
    <row r="45" spans="1:2" ht="12.75">
      <c r="A45" s="385" t="s">
        <v>155</v>
      </c>
      <c r="B45" s="374"/>
    </row>
    <row r="46" spans="1:21" ht="12.75">
      <c r="A46" s="379" t="s">
        <v>265</v>
      </c>
      <c r="U46" s="374">
        <v>18</v>
      </c>
    </row>
    <row r="47" ht="12.75">
      <c r="B47" s="374"/>
    </row>
  </sheetData>
  <printOptions horizontalCentered="1"/>
  <pageMargins left="0" right="0" top="1" bottom="1" header="0.169444444444444" footer="0.379861111111111"/>
  <pageSetup horizontalDpi="600" verticalDpi="600" orientation="landscape" scale="75" r:id="rId1"/>
  <headerFooter alignWithMargins="0">
    <oddFooter>&amp;C&amp;8&amp;D
&amp;F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A4:B7"/>
  <sheetViews>
    <sheetView workbookViewId="0" topLeftCell="A1">
      <selection activeCell="F11" sqref="F11"/>
    </sheetView>
  </sheetViews>
  <sheetFormatPr defaultColWidth="9.140625" defaultRowHeight="12.75"/>
  <cols>
    <col min="1" max="1" width="18.140625" style="0" bestFit="1" customWidth="1"/>
    <col min="2" max="2" width="15.00390625" style="0" customWidth="1"/>
  </cols>
  <sheetData>
    <row r="4" spans="1:2" ht="12.75">
      <c r="A4" s="359" t="s">
        <v>266</v>
      </c>
      <c r="B4">
        <v>2006</v>
      </c>
    </row>
    <row r="5" spans="1:2" ht="12.75">
      <c r="A5" s="359" t="s">
        <v>267</v>
      </c>
      <c r="B5" t="s">
        <v>272</v>
      </c>
    </row>
    <row r="6" spans="1:2" ht="12.75">
      <c r="A6" t="s">
        <v>268</v>
      </c>
      <c r="B6" t="s">
        <v>270</v>
      </c>
    </row>
    <row r="7" spans="1:2" ht="12.75">
      <c r="A7" t="s">
        <v>269</v>
      </c>
      <c r="B7" t="s">
        <v>271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55"/>
  <sheetViews>
    <sheetView workbookViewId="0" topLeftCell="G30">
      <selection activeCell="R55" sqref="R55"/>
    </sheetView>
  </sheetViews>
  <sheetFormatPr defaultColWidth="9.140625" defaultRowHeight="12.75"/>
  <cols>
    <col min="8" max="8" width="15.00390625" style="0" customWidth="1"/>
  </cols>
  <sheetData>
    <row r="1" spans="1:18" s="6" customFormat="1" ht="19.5" customHeight="1">
      <c r="A1" s="469" t="s">
        <v>331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1:18" s="6" customFormat="1" ht="19.5" customHeight="1">
      <c r="A2" s="470" t="s">
        <v>326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spans="1:18" s="6" customFormat="1" ht="19.5" customHeight="1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</row>
    <row r="25" spans="1:14" ht="12.75">
      <c r="A25" s="40" t="s">
        <v>368</v>
      </c>
      <c r="C25" s="40"/>
      <c r="D25" s="40"/>
      <c r="E25" s="40"/>
      <c r="J25" s="40" t="s">
        <v>370</v>
      </c>
      <c r="K25" s="40"/>
      <c r="L25" s="40"/>
      <c r="M25" s="40"/>
      <c r="N25" s="40"/>
    </row>
    <row r="26" spans="1:17" ht="12.75">
      <c r="A26" s="40" t="s">
        <v>369</v>
      </c>
      <c r="B26" s="40"/>
      <c r="C26" s="40"/>
      <c r="D26" s="40"/>
      <c r="E26" s="40"/>
      <c r="J26" s="40" t="s">
        <v>371</v>
      </c>
      <c r="K26" s="40"/>
      <c r="L26" s="40"/>
      <c r="M26" s="40"/>
      <c r="N26" s="40"/>
      <c r="O26" s="40"/>
      <c r="P26" s="40"/>
      <c r="Q26" s="40"/>
    </row>
    <row r="27" spans="10:17" ht="12.75">
      <c r="J27" s="40"/>
      <c r="K27" s="40"/>
      <c r="L27" s="40"/>
      <c r="M27" s="40"/>
      <c r="N27" s="40"/>
      <c r="O27" s="40"/>
      <c r="P27" s="40"/>
      <c r="Q27" s="40"/>
    </row>
    <row r="29" ht="12" customHeight="1"/>
    <row r="50" spans="1:16" ht="12.75">
      <c r="A50" s="40" t="s">
        <v>372</v>
      </c>
      <c r="C50" s="40"/>
      <c r="D50" s="40"/>
      <c r="E50" s="40"/>
      <c r="J50" s="40" t="s">
        <v>332</v>
      </c>
      <c r="K50" s="40"/>
      <c r="L50" s="40"/>
      <c r="M50" s="40"/>
      <c r="N50" s="40"/>
      <c r="O50" s="40"/>
      <c r="P50" s="40"/>
    </row>
    <row r="51" spans="1:16" ht="12.75">
      <c r="A51" s="40" t="s">
        <v>373</v>
      </c>
      <c r="B51" s="40"/>
      <c r="C51" s="40"/>
      <c r="D51" s="40"/>
      <c r="E51" s="40"/>
      <c r="F51" s="40"/>
      <c r="G51" s="40"/>
      <c r="H51" s="40"/>
      <c r="J51" s="40"/>
      <c r="K51" s="40"/>
      <c r="L51" s="40"/>
      <c r="M51" s="40"/>
      <c r="N51" s="40"/>
      <c r="O51" s="40"/>
      <c r="P51" s="40"/>
    </row>
    <row r="54" ht="12.75">
      <c r="A54" s="6" t="s">
        <v>320</v>
      </c>
    </row>
    <row r="55" ht="12.75">
      <c r="R55" s="44">
        <v>1</v>
      </c>
    </row>
  </sheetData>
  <mergeCells count="2">
    <mergeCell ref="A1:R1"/>
    <mergeCell ref="A2:R2"/>
  </mergeCells>
  <printOptions horizontalCentered="1"/>
  <pageMargins left="0.75" right="0.75" top="1" bottom="1" header="0.5" footer="0.5"/>
  <pageSetup fitToHeight="1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44"/>
  <sheetViews>
    <sheetView zoomScale="75" zoomScaleNormal="75" workbookViewId="0" topLeftCell="A13">
      <selection activeCell="K42" sqref="K42"/>
    </sheetView>
  </sheetViews>
  <sheetFormatPr defaultColWidth="9.140625" defaultRowHeight="12.75"/>
  <cols>
    <col min="1" max="1" width="34.28125" style="0" customWidth="1"/>
    <col min="2" max="2" width="9.8515625" style="61" customWidth="1"/>
    <col min="3" max="3" width="13.140625" style="61" customWidth="1"/>
    <col min="4" max="4" width="14.28125" style="60" customWidth="1"/>
    <col min="5" max="5" width="9.140625" style="61" customWidth="1"/>
    <col min="6" max="6" width="12.28125" style="61" customWidth="1"/>
    <col min="7" max="7" width="14.28125" style="60" customWidth="1"/>
    <col min="8" max="8" width="9.140625" style="61" customWidth="1"/>
    <col min="9" max="9" width="12.28125" style="61" customWidth="1"/>
    <col min="10" max="10" width="14.28125" style="60" customWidth="1"/>
  </cols>
  <sheetData>
    <row r="1" spans="1:11" ht="15.75">
      <c r="A1" s="2" t="s">
        <v>15</v>
      </c>
      <c r="B1" s="98"/>
      <c r="C1" s="98"/>
      <c r="D1" s="97"/>
      <c r="E1" s="98"/>
      <c r="F1" s="98"/>
      <c r="G1" s="97"/>
      <c r="H1" s="98"/>
      <c r="I1" s="98"/>
      <c r="J1" s="97"/>
      <c r="K1" s="14"/>
    </row>
    <row r="2" spans="1:11" ht="23.25">
      <c r="A2" s="3" t="s">
        <v>16</v>
      </c>
      <c r="B2" s="98"/>
      <c r="C2" s="98"/>
      <c r="D2" s="97"/>
      <c r="E2" s="98"/>
      <c r="F2" s="98"/>
      <c r="G2" s="97"/>
      <c r="H2" s="98"/>
      <c r="I2" s="98"/>
      <c r="J2" s="97"/>
      <c r="K2" s="14"/>
    </row>
    <row r="3" spans="1:11" ht="13.5" thickBot="1">
      <c r="A3" s="8"/>
      <c r="B3" s="81"/>
      <c r="C3" s="81"/>
      <c r="D3" s="96"/>
      <c r="E3" s="81"/>
      <c r="F3" s="81"/>
      <c r="G3" s="96"/>
      <c r="H3" s="81"/>
      <c r="I3" s="81"/>
      <c r="J3" s="96"/>
      <c r="K3" s="8"/>
    </row>
    <row r="4" spans="1:11" ht="12.75">
      <c r="A4" s="9"/>
      <c r="B4" s="93" t="s">
        <v>17</v>
      </c>
      <c r="C4" s="95"/>
      <c r="D4" s="94"/>
      <c r="E4" s="93" t="s">
        <v>157</v>
      </c>
      <c r="F4" s="92"/>
      <c r="G4" s="91"/>
      <c r="H4" s="93" t="s">
        <v>18</v>
      </c>
      <c r="I4" s="92"/>
      <c r="J4" s="91"/>
      <c r="K4" s="5" t="s">
        <v>19</v>
      </c>
    </row>
    <row r="5" spans="2:11" s="4" customFormat="1" ht="12.75">
      <c r="B5" s="203" t="s">
        <v>363</v>
      </c>
      <c r="C5" s="445"/>
      <c r="D5" s="204"/>
      <c r="E5" s="236" t="s">
        <v>364</v>
      </c>
      <c r="F5" s="227"/>
      <c r="G5" s="228"/>
      <c r="H5" s="236" t="s">
        <v>365</v>
      </c>
      <c r="I5" s="227"/>
      <c r="J5" s="228"/>
      <c r="K5" s="10" t="s">
        <v>20</v>
      </c>
    </row>
    <row r="6" spans="1:11" s="5" customFormat="1" ht="12.75">
      <c r="A6" s="7"/>
      <c r="B6" s="117" t="s">
        <v>21</v>
      </c>
      <c r="C6" s="89" t="s">
        <v>22</v>
      </c>
      <c r="D6" s="88" t="s">
        <v>23</v>
      </c>
      <c r="E6" s="90" t="s">
        <v>21</v>
      </c>
      <c r="F6" s="89" t="s">
        <v>22</v>
      </c>
      <c r="G6" s="88" t="s">
        <v>23</v>
      </c>
      <c r="H6" s="90" t="s">
        <v>21</v>
      </c>
      <c r="I6" s="89" t="s">
        <v>22</v>
      </c>
      <c r="J6" s="88" t="s">
        <v>23</v>
      </c>
      <c r="K6" s="7" t="s">
        <v>232</v>
      </c>
    </row>
    <row r="7" spans="2:10" s="5" customFormat="1" ht="12.75">
      <c r="B7" s="87"/>
      <c r="C7" s="86"/>
      <c r="D7" s="85"/>
      <c r="E7" s="87"/>
      <c r="F7" s="86"/>
      <c r="G7" s="85"/>
      <c r="H7" s="87"/>
      <c r="I7" s="86"/>
      <c r="J7" s="85"/>
    </row>
    <row r="8" spans="1:11" s="4" customFormat="1" ht="12.75">
      <c r="A8" s="16" t="s">
        <v>24</v>
      </c>
      <c r="B8" s="84">
        <v>12232</v>
      </c>
      <c r="C8" s="83">
        <v>1418135</v>
      </c>
      <c r="D8" s="82">
        <v>56598.5326</v>
      </c>
      <c r="E8" s="84">
        <v>12319</v>
      </c>
      <c r="F8" s="83">
        <v>1448030</v>
      </c>
      <c r="G8" s="82">
        <v>56248.3705</v>
      </c>
      <c r="H8" s="84">
        <v>12581</v>
      </c>
      <c r="I8" s="83">
        <v>1497273</v>
      </c>
      <c r="J8" s="82">
        <v>56426.5506</v>
      </c>
      <c r="K8" s="62">
        <f>(G8-J8)/J8</f>
        <v>-0.003157735110605982</v>
      </c>
    </row>
    <row r="9" spans="1:11" ht="12.75">
      <c r="A9" s="16"/>
      <c r="B9" s="72"/>
      <c r="C9" s="71"/>
      <c r="D9" s="70"/>
      <c r="E9" s="72"/>
      <c r="F9" s="71"/>
      <c r="G9" s="70"/>
      <c r="H9" s="72"/>
      <c r="I9" s="71"/>
      <c r="J9" s="70"/>
      <c r="K9" s="66"/>
    </row>
    <row r="10" spans="1:11" ht="12.75">
      <c r="A10" s="16" t="s">
        <v>25</v>
      </c>
      <c r="B10" s="72">
        <v>-66</v>
      </c>
      <c r="C10" s="71">
        <v>-6592</v>
      </c>
      <c r="D10" s="70">
        <v>-193.8803</v>
      </c>
      <c r="E10" s="72">
        <v>-551</v>
      </c>
      <c r="F10" s="71">
        <v>-72369</v>
      </c>
      <c r="G10" s="70">
        <v>-1929.1496</v>
      </c>
      <c r="H10" s="72">
        <v>-633</v>
      </c>
      <c r="I10" s="71">
        <v>-79959</v>
      </c>
      <c r="J10" s="70">
        <v>-2573.7617</v>
      </c>
      <c r="K10" s="66">
        <f>(G10-J10)/J10</f>
        <v>-0.25045523833849886</v>
      </c>
    </row>
    <row r="11" spans="1:11" ht="12.75">
      <c r="A11" s="16" t="s">
        <v>26</v>
      </c>
      <c r="B11" s="72">
        <v>-13</v>
      </c>
      <c r="C11" s="71">
        <v>-1491</v>
      </c>
      <c r="D11" s="70">
        <v>-56.4336</v>
      </c>
      <c r="E11" s="72">
        <v>-81</v>
      </c>
      <c r="F11" s="71">
        <v>-9926</v>
      </c>
      <c r="G11" s="70">
        <v>-369.3128</v>
      </c>
      <c r="H11" s="72">
        <v>-127</v>
      </c>
      <c r="I11" s="71">
        <v>-12763</v>
      </c>
      <c r="J11" s="70">
        <v>-425.6315</v>
      </c>
      <c r="K11" s="66">
        <f>(G11-J11)/J11</f>
        <v>-0.13231797928489794</v>
      </c>
    </row>
    <row r="12" spans="1:11" ht="12.75">
      <c r="A12" s="16" t="s">
        <v>27</v>
      </c>
      <c r="B12" s="72">
        <v>68</v>
      </c>
      <c r="C12" s="71">
        <v>6385</v>
      </c>
      <c r="D12" s="70">
        <v>247.0043</v>
      </c>
      <c r="E12" s="72">
        <v>579</v>
      </c>
      <c r="F12" s="71">
        <v>56912</v>
      </c>
      <c r="G12" s="70">
        <v>3409.0128</v>
      </c>
      <c r="H12" s="72">
        <v>578</v>
      </c>
      <c r="I12" s="71">
        <v>62248</v>
      </c>
      <c r="J12" s="70">
        <v>3417.6137</v>
      </c>
      <c r="K12" s="66">
        <f>(G12-J12)/J12</f>
        <v>-0.0025166390221340435</v>
      </c>
    </row>
    <row r="13" spans="2:11" ht="12.75">
      <c r="B13" s="72"/>
      <c r="C13" s="71"/>
      <c r="D13" s="70"/>
      <c r="E13" s="72"/>
      <c r="F13" s="71"/>
      <c r="G13" s="70"/>
      <c r="H13" s="72"/>
      <c r="I13" s="71"/>
      <c r="J13" s="70"/>
      <c r="K13" s="66"/>
    </row>
    <row r="14" spans="1:11" ht="13.5" thickBot="1">
      <c r="A14" s="77" t="s">
        <v>28</v>
      </c>
      <c r="B14" s="278"/>
      <c r="C14" s="81"/>
      <c r="D14" s="279"/>
      <c r="E14" s="278"/>
      <c r="F14" s="81"/>
      <c r="G14" s="279"/>
      <c r="H14" s="278"/>
      <c r="I14" s="81"/>
      <c r="J14" s="279"/>
      <c r="K14" s="66"/>
    </row>
    <row r="15" spans="1:11" ht="12.75">
      <c r="A15" s="80" t="s">
        <v>29</v>
      </c>
      <c r="B15" s="261">
        <v>15</v>
      </c>
      <c r="C15" s="280">
        <v>1741</v>
      </c>
      <c r="D15" s="263">
        <v>80.3568</v>
      </c>
      <c r="E15" s="261">
        <v>122</v>
      </c>
      <c r="F15" s="280">
        <v>15947</v>
      </c>
      <c r="G15" s="263">
        <v>1600.3608</v>
      </c>
      <c r="H15" s="261">
        <v>124</v>
      </c>
      <c r="I15" s="280">
        <v>16449</v>
      </c>
      <c r="J15" s="264">
        <v>1027.2002</v>
      </c>
      <c r="K15" s="281">
        <f>(G15-J15)/J15</f>
        <v>0.5579833415141469</v>
      </c>
    </row>
    <row r="16" spans="1:11" ht="12.75">
      <c r="A16" s="74" t="s">
        <v>30</v>
      </c>
      <c r="B16" s="266">
        <v>51</v>
      </c>
      <c r="C16" s="267">
        <v>4644</v>
      </c>
      <c r="D16" s="268">
        <v>164.4686</v>
      </c>
      <c r="E16" s="266">
        <v>394</v>
      </c>
      <c r="F16" s="267">
        <v>36817</v>
      </c>
      <c r="G16" s="268">
        <v>1550.4356</v>
      </c>
      <c r="H16" s="266">
        <v>376</v>
      </c>
      <c r="I16" s="267">
        <v>40547</v>
      </c>
      <c r="J16" s="269">
        <v>2260.2397</v>
      </c>
      <c r="K16" s="282">
        <f>(G16-J16)/J16</f>
        <v>-0.31403930299958893</v>
      </c>
    </row>
    <row r="17" spans="1:11" ht="12.75">
      <c r="A17" s="74" t="s">
        <v>31</v>
      </c>
      <c r="B17" s="266">
        <v>2</v>
      </c>
      <c r="C17" s="283">
        <v>0</v>
      </c>
      <c r="D17" s="268">
        <v>2.1789</v>
      </c>
      <c r="E17" s="266">
        <v>11</v>
      </c>
      <c r="F17" s="283">
        <v>0</v>
      </c>
      <c r="G17" s="268">
        <v>205.4886</v>
      </c>
      <c r="H17" s="266">
        <v>6</v>
      </c>
      <c r="I17" s="283">
        <v>0</v>
      </c>
      <c r="J17" s="269">
        <v>65.9377</v>
      </c>
      <c r="K17" s="282">
        <f>(G17-J17)/J17</f>
        <v>2.1164053341260005</v>
      </c>
    </row>
    <row r="18" spans="1:11" ht="12.75">
      <c r="A18" s="74" t="s">
        <v>32</v>
      </c>
      <c r="B18" s="266">
        <v>0</v>
      </c>
      <c r="C18" s="283">
        <v>0</v>
      </c>
      <c r="D18" s="268">
        <v>0</v>
      </c>
      <c r="E18" s="266">
        <v>0</v>
      </c>
      <c r="F18" s="283">
        <v>0</v>
      </c>
      <c r="G18" s="268">
        <v>0</v>
      </c>
      <c r="H18" s="266">
        <v>1</v>
      </c>
      <c r="I18" s="283">
        <v>0</v>
      </c>
      <c r="J18" s="269">
        <v>0.9689</v>
      </c>
      <c r="K18" s="415" t="s">
        <v>44</v>
      </c>
    </row>
    <row r="19" spans="1:11" ht="13.5" thickBot="1">
      <c r="A19" s="79" t="s">
        <v>33</v>
      </c>
      <c r="B19" s="271">
        <v>0</v>
      </c>
      <c r="C19" s="272">
        <v>0</v>
      </c>
      <c r="D19" s="273">
        <v>0</v>
      </c>
      <c r="E19" s="271">
        <v>52</v>
      </c>
      <c r="F19" s="272">
        <v>4148</v>
      </c>
      <c r="G19" s="273">
        <v>52.7278</v>
      </c>
      <c r="H19" s="271">
        <v>71</v>
      </c>
      <c r="I19" s="272">
        <v>5252</v>
      </c>
      <c r="J19" s="274">
        <v>63.2672</v>
      </c>
      <c r="K19" s="284">
        <f>(G19-J19)/J19</f>
        <v>-0.16658552931060644</v>
      </c>
    </row>
    <row r="20" spans="1:11" ht="12.75">
      <c r="A20" s="78"/>
      <c r="B20" s="72"/>
      <c r="C20" s="71"/>
      <c r="D20" s="70"/>
      <c r="E20" s="72"/>
      <c r="F20" s="71"/>
      <c r="G20" s="70"/>
      <c r="H20" s="72"/>
      <c r="I20" s="71"/>
      <c r="J20" s="285"/>
      <c r="K20" s="66"/>
    </row>
    <row r="21" spans="1:11" ht="13.5" thickBot="1">
      <c r="A21" s="77" t="s">
        <v>233</v>
      </c>
      <c r="B21" s="72"/>
      <c r="C21" s="71"/>
      <c r="D21" s="70"/>
      <c r="E21" s="72"/>
      <c r="F21" s="71"/>
      <c r="G21" s="70"/>
      <c r="H21" s="72"/>
      <c r="I21" s="71"/>
      <c r="J21" s="285"/>
      <c r="K21" s="66"/>
    </row>
    <row r="22" spans="1:11" ht="12.75">
      <c r="A22" s="76" t="s">
        <v>34</v>
      </c>
      <c r="B22" s="286"/>
      <c r="C22" s="287"/>
      <c r="D22" s="288"/>
      <c r="E22" s="286"/>
      <c r="F22" s="287"/>
      <c r="G22" s="288"/>
      <c r="H22" s="286"/>
      <c r="I22" s="287"/>
      <c r="J22" s="288"/>
      <c r="K22" s="281"/>
    </row>
    <row r="23" spans="1:11" ht="12.75">
      <c r="A23" s="74" t="s">
        <v>35</v>
      </c>
      <c r="B23" s="266">
        <v>5</v>
      </c>
      <c r="C23" s="267">
        <v>534</v>
      </c>
      <c r="D23" s="268">
        <v>6.0794</v>
      </c>
      <c r="E23" s="266">
        <v>25</v>
      </c>
      <c r="F23" s="267">
        <v>1895</v>
      </c>
      <c r="G23" s="268">
        <v>63.0251</v>
      </c>
      <c r="H23" s="266">
        <v>48</v>
      </c>
      <c r="I23" s="267">
        <v>2532</v>
      </c>
      <c r="J23" s="268">
        <v>84.9085</v>
      </c>
      <c r="K23" s="282">
        <f aca="true" t="shared" si="0" ref="K23:K31">(G23-J23)/J23</f>
        <v>-0.25772920261222376</v>
      </c>
    </row>
    <row r="24" spans="1:11" ht="12.75">
      <c r="A24" s="74" t="s">
        <v>36</v>
      </c>
      <c r="B24" s="266">
        <v>18</v>
      </c>
      <c r="C24" s="267">
        <v>2252</v>
      </c>
      <c r="D24" s="268">
        <v>88.3858</v>
      </c>
      <c r="E24" s="266">
        <v>118</v>
      </c>
      <c r="F24" s="267">
        <v>14072</v>
      </c>
      <c r="G24" s="268">
        <v>639.3267</v>
      </c>
      <c r="H24" s="266">
        <v>139</v>
      </c>
      <c r="I24" s="267">
        <v>16606</v>
      </c>
      <c r="J24" s="268">
        <v>787.1076</v>
      </c>
      <c r="K24" s="282">
        <f t="shared" si="0"/>
        <v>-0.187751839773876</v>
      </c>
    </row>
    <row r="25" spans="1:11" ht="12.75">
      <c r="A25" s="74" t="s">
        <v>37</v>
      </c>
      <c r="B25" s="266">
        <v>27</v>
      </c>
      <c r="C25" s="267">
        <v>2117</v>
      </c>
      <c r="D25" s="268">
        <v>67.5901</v>
      </c>
      <c r="E25" s="266">
        <v>275</v>
      </c>
      <c r="F25" s="267">
        <v>23720</v>
      </c>
      <c r="G25" s="268">
        <v>914.935</v>
      </c>
      <c r="H25" s="266">
        <v>217</v>
      </c>
      <c r="I25" s="267">
        <v>24868</v>
      </c>
      <c r="J25" s="268">
        <v>1135.371</v>
      </c>
      <c r="K25" s="282">
        <f t="shared" si="0"/>
        <v>-0.19415327677032454</v>
      </c>
    </row>
    <row r="26" spans="1:11" ht="12.75">
      <c r="A26" s="74" t="s">
        <v>38</v>
      </c>
      <c r="B26" s="266">
        <v>7</v>
      </c>
      <c r="C26" s="267">
        <v>471</v>
      </c>
      <c r="D26" s="268">
        <v>15.176</v>
      </c>
      <c r="E26" s="266">
        <v>46</v>
      </c>
      <c r="F26" s="267">
        <v>4646</v>
      </c>
      <c r="G26" s="268">
        <v>185.0266</v>
      </c>
      <c r="H26" s="266">
        <v>53</v>
      </c>
      <c r="I26" s="267">
        <v>5653</v>
      </c>
      <c r="J26" s="268">
        <v>256.3085</v>
      </c>
      <c r="K26" s="282">
        <f t="shared" si="0"/>
        <v>-0.2781097778653458</v>
      </c>
    </row>
    <row r="27" spans="1:11" ht="12.75">
      <c r="A27" s="75" t="s">
        <v>39</v>
      </c>
      <c r="B27" s="266"/>
      <c r="C27" s="267"/>
      <c r="D27" s="268"/>
      <c r="E27" s="266"/>
      <c r="F27" s="267"/>
      <c r="G27" s="268"/>
      <c r="H27" s="266"/>
      <c r="I27" s="267"/>
      <c r="J27" s="268"/>
      <c r="K27" s="282"/>
    </row>
    <row r="28" spans="1:11" ht="12.75">
      <c r="A28" s="74" t="s">
        <v>41</v>
      </c>
      <c r="B28" s="266">
        <v>7</v>
      </c>
      <c r="C28" s="267">
        <v>685</v>
      </c>
      <c r="D28" s="268">
        <v>42.5418</v>
      </c>
      <c r="E28" s="266">
        <v>75</v>
      </c>
      <c r="F28" s="267">
        <v>9501</v>
      </c>
      <c r="G28" s="268">
        <v>602.1489</v>
      </c>
      <c r="H28" s="266">
        <v>77</v>
      </c>
      <c r="I28" s="267">
        <v>9615</v>
      </c>
      <c r="J28" s="268">
        <v>831.4095</v>
      </c>
      <c r="K28" s="282">
        <f t="shared" si="0"/>
        <v>-0.2757493148683049</v>
      </c>
    </row>
    <row r="29" spans="1:11" ht="12.75">
      <c r="A29" s="74" t="s">
        <v>263</v>
      </c>
      <c r="B29" s="266">
        <v>0</v>
      </c>
      <c r="C29" s="267">
        <v>0</v>
      </c>
      <c r="D29" s="268">
        <v>0</v>
      </c>
      <c r="E29" s="266">
        <v>4</v>
      </c>
      <c r="F29" s="267">
        <v>377</v>
      </c>
      <c r="G29" s="268">
        <v>23.706</v>
      </c>
      <c r="H29" s="266">
        <v>6</v>
      </c>
      <c r="I29" s="267">
        <v>480</v>
      </c>
      <c r="J29" s="268">
        <v>34.9397</v>
      </c>
      <c r="K29" s="282">
        <f t="shared" si="0"/>
        <v>-0.32151678463180855</v>
      </c>
    </row>
    <row r="30" spans="1:11" ht="12.75">
      <c r="A30" s="74" t="s">
        <v>42</v>
      </c>
      <c r="B30" s="266">
        <v>4</v>
      </c>
      <c r="C30" s="267">
        <v>326</v>
      </c>
      <c r="D30" s="268">
        <v>27.2312</v>
      </c>
      <c r="E30" s="266">
        <v>29</v>
      </c>
      <c r="F30" s="267">
        <v>2089</v>
      </c>
      <c r="G30" s="268">
        <v>169.335</v>
      </c>
      <c r="H30" s="266">
        <v>36</v>
      </c>
      <c r="I30" s="267">
        <v>2469</v>
      </c>
      <c r="J30" s="268">
        <v>200.7139</v>
      </c>
      <c r="K30" s="282">
        <f t="shared" si="0"/>
        <v>-0.1563364570166789</v>
      </c>
    </row>
    <row r="31" spans="1:11" ht="13.5" thickBot="1">
      <c r="A31" s="73" t="s">
        <v>43</v>
      </c>
      <c r="B31" s="271">
        <v>0</v>
      </c>
      <c r="C31" s="272">
        <v>0</v>
      </c>
      <c r="D31" s="273">
        <v>0</v>
      </c>
      <c r="E31" s="271">
        <v>7</v>
      </c>
      <c r="F31" s="272">
        <v>612</v>
      </c>
      <c r="G31" s="273">
        <v>811.5095</v>
      </c>
      <c r="H31" s="271">
        <v>2</v>
      </c>
      <c r="I31" s="272">
        <v>25</v>
      </c>
      <c r="J31" s="273">
        <v>86.855</v>
      </c>
      <c r="K31" s="284">
        <f t="shared" si="0"/>
        <v>8.343267514823555</v>
      </c>
    </row>
    <row r="32" spans="1:11" ht="12.75">
      <c r="A32" s="9"/>
      <c r="B32" s="286"/>
      <c r="C32" s="287"/>
      <c r="D32" s="288"/>
      <c r="E32" s="286"/>
      <c r="F32" s="287"/>
      <c r="G32" s="288"/>
      <c r="H32" s="286"/>
      <c r="I32" s="287"/>
      <c r="J32" s="288"/>
      <c r="K32" s="66"/>
    </row>
    <row r="33" spans="1:11" ht="12.75">
      <c r="A33" s="24" t="s">
        <v>45</v>
      </c>
      <c r="B33" s="72">
        <v>-2</v>
      </c>
      <c r="C33" s="71">
        <v>-262</v>
      </c>
      <c r="D33" s="70">
        <v>-1.2182</v>
      </c>
      <c r="E33" s="72">
        <v>-48</v>
      </c>
      <c r="F33" s="71">
        <v>-6580</v>
      </c>
      <c r="G33" s="70">
        <v>-185.6418</v>
      </c>
      <c r="H33" s="72">
        <v>-113</v>
      </c>
      <c r="I33" s="71">
        <v>-15261</v>
      </c>
      <c r="J33" s="70">
        <v>-461.6727</v>
      </c>
      <c r="K33" s="66"/>
    </row>
    <row r="34" spans="1:11" ht="12.75">
      <c r="A34" s="24" t="s">
        <v>46</v>
      </c>
      <c r="B34" s="72">
        <v>0</v>
      </c>
      <c r="C34" s="71">
        <v>0</v>
      </c>
      <c r="D34" s="70">
        <v>0</v>
      </c>
      <c r="E34" s="72">
        <v>0</v>
      </c>
      <c r="F34" s="71">
        <v>0</v>
      </c>
      <c r="G34" s="70">
        <v>0</v>
      </c>
      <c r="H34" s="72">
        <v>-1</v>
      </c>
      <c r="I34" s="71">
        <v>-50</v>
      </c>
      <c r="J34" s="70">
        <v>-1.4668</v>
      </c>
      <c r="K34" s="66"/>
    </row>
    <row r="35" spans="1:11" ht="12.75">
      <c r="A35" s="24" t="s">
        <v>47</v>
      </c>
      <c r="B35" s="72">
        <v>0</v>
      </c>
      <c r="C35" s="71">
        <v>0</v>
      </c>
      <c r="D35" s="70">
        <v>0</v>
      </c>
      <c r="E35" s="72">
        <v>1</v>
      </c>
      <c r="F35" s="71">
        <v>76</v>
      </c>
      <c r="G35" s="70">
        <v>4</v>
      </c>
      <c r="H35" s="72">
        <v>3</v>
      </c>
      <c r="I35" s="71">
        <v>384</v>
      </c>
      <c r="J35" s="70">
        <v>26.835</v>
      </c>
      <c r="K35" s="66"/>
    </row>
    <row r="36" spans="1:11" ht="12.75">
      <c r="A36" s="38"/>
      <c r="B36" s="72"/>
      <c r="C36" s="71"/>
      <c r="D36" s="70"/>
      <c r="E36" s="72"/>
      <c r="F36" s="71"/>
      <c r="G36" s="70"/>
      <c r="H36" s="72"/>
      <c r="I36" s="71"/>
      <c r="J36" s="70"/>
      <c r="K36" s="66" t="s">
        <v>40</v>
      </c>
    </row>
    <row r="37" spans="1:11" ht="12.75">
      <c r="A37" s="16" t="s">
        <v>48</v>
      </c>
      <c r="B37" s="72">
        <f>B39-(B8+B10+B11+B12+B33+B34+B35)</f>
        <v>1</v>
      </c>
      <c r="C37" s="71">
        <f aca="true" t="shared" si="1" ref="C37:J37">C39-(C8+C10+C11+C12+C33+C34+C35)</f>
        <v>100</v>
      </c>
      <c r="D37" s="70">
        <f t="shared" si="1"/>
        <v>-88.6278999999995</v>
      </c>
      <c r="E37" s="72">
        <f t="shared" si="1"/>
        <v>1</v>
      </c>
      <c r="F37" s="71">
        <f t="shared" si="1"/>
        <v>132</v>
      </c>
      <c r="G37" s="70">
        <f t="shared" si="1"/>
        <v>-671.9021999999968</v>
      </c>
      <c r="H37" s="72">
        <f t="shared" si="1"/>
        <v>2</v>
      </c>
      <c r="I37" s="71">
        <f t="shared" si="1"/>
        <v>422</v>
      </c>
      <c r="J37" s="70">
        <f t="shared" si="1"/>
        <v>-610.3827999999921</v>
      </c>
      <c r="K37" s="66"/>
    </row>
    <row r="38" spans="1:11" ht="12.75">
      <c r="A38" s="15"/>
      <c r="B38" s="72"/>
      <c r="C38" s="71"/>
      <c r="D38" s="70"/>
      <c r="E38" s="69"/>
      <c r="F38" s="68"/>
      <c r="G38" s="67"/>
      <c r="H38" s="69"/>
      <c r="I38" s="68"/>
      <c r="J38" s="67"/>
      <c r="K38" s="66"/>
    </row>
    <row r="39" spans="1:11" s="4" customFormat="1" ht="13.5" thickBot="1">
      <c r="A39" s="16" t="s">
        <v>49</v>
      </c>
      <c r="B39" s="65">
        <v>12220</v>
      </c>
      <c r="C39" s="64">
        <v>1416275</v>
      </c>
      <c r="D39" s="63">
        <v>56505.3769</v>
      </c>
      <c r="E39" s="65">
        <v>12220</v>
      </c>
      <c r="F39" s="64">
        <v>1416275</v>
      </c>
      <c r="G39" s="63">
        <v>56505.3769</v>
      </c>
      <c r="H39" s="65">
        <v>12290</v>
      </c>
      <c r="I39" s="64">
        <v>1452294</v>
      </c>
      <c r="J39" s="63">
        <v>55798.0838</v>
      </c>
      <c r="K39" s="62">
        <f>(G39-J39)/J39</f>
        <v>0.012675938882331343</v>
      </c>
    </row>
    <row r="42" spans="1:11" ht="12.75">
      <c r="A42" t="s">
        <v>209</v>
      </c>
      <c r="K42" s="44">
        <v>2</v>
      </c>
    </row>
    <row r="43" ht="12.75">
      <c r="A43" s="15" t="s">
        <v>160</v>
      </c>
    </row>
    <row r="44" ht="12.75">
      <c r="A44" s="125" t="s">
        <v>40</v>
      </c>
    </row>
  </sheetData>
  <printOptions horizontalCentered="1"/>
  <pageMargins left="0.75" right="0.75" top="1" bottom="1" header="0.5" footer="0.5"/>
  <pageSetup horizontalDpi="300" verticalDpi="300" orientation="landscape" scale="79" r:id="rId1"/>
  <headerFooter alignWithMargins="0">
    <oddFooter>&amp;C&amp;8&amp;D
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55"/>
  <sheetViews>
    <sheetView workbookViewId="0" topLeftCell="A1">
      <selection activeCell="A1" sqref="A1:R1"/>
    </sheetView>
  </sheetViews>
  <sheetFormatPr defaultColWidth="9.140625" defaultRowHeight="12.75"/>
  <cols>
    <col min="8" max="8" width="15.00390625" style="0" customWidth="1"/>
  </cols>
  <sheetData>
    <row r="1" spans="1:18" s="6" customFormat="1" ht="19.5" customHeight="1">
      <c r="A1" s="469" t="s">
        <v>321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1:18" s="6" customFormat="1" ht="19.5" customHeight="1">
      <c r="A2" s="470" t="s">
        <v>326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spans="1:18" s="6" customFormat="1" ht="19.5" customHeight="1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</row>
    <row r="4" spans="1:18" s="6" customFormat="1" ht="19.5" customHeigh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</row>
    <row r="5" spans="1:18" s="6" customFormat="1" ht="19.5" customHeight="1">
      <c r="A5" s="441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</row>
    <row r="6" spans="1:18" s="6" customFormat="1" ht="19.5" customHeight="1">
      <c r="A6" s="441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</row>
    <row r="7" spans="1:18" s="6" customFormat="1" ht="19.5" customHeight="1">
      <c r="A7" s="441"/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</row>
    <row r="29" spans="1:14" ht="12" customHeight="1">
      <c r="A29" s="40" t="s">
        <v>374</v>
      </c>
      <c r="C29" s="40"/>
      <c r="D29" s="40"/>
      <c r="J29" s="40" t="s">
        <v>334</v>
      </c>
      <c r="L29" s="40"/>
      <c r="M29" s="40"/>
      <c r="N29" s="40"/>
    </row>
    <row r="30" spans="1:16" ht="12.75">
      <c r="A30" s="40"/>
      <c r="B30" s="40"/>
      <c r="C30" s="40"/>
      <c r="D30" s="40"/>
      <c r="J30" s="40" t="s">
        <v>335</v>
      </c>
      <c r="K30" s="40"/>
      <c r="L30" s="40"/>
      <c r="M30" s="40"/>
      <c r="N30" s="40"/>
      <c r="O30" s="40"/>
      <c r="P30" s="40"/>
    </row>
    <row r="31" spans="10:16" ht="12.75">
      <c r="J31" s="40" t="s">
        <v>336</v>
      </c>
      <c r="K31" s="40"/>
      <c r="L31" s="40"/>
      <c r="M31" s="40"/>
      <c r="N31" s="40"/>
      <c r="O31" s="40"/>
      <c r="P31" s="40"/>
    </row>
    <row r="41" ht="12.75">
      <c r="Q41">
        <v>3</v>
      </c>
    </row>
    <row r="42" ht="12.75">
      <c r="A42" s="6" t="s">
        <v>320</v>
      </c>
    </row>
    <row r="55" ht="12.75">
      <c r="R55">
        <v>3</v>
      </c>
    </row>
  </sheetData>
  <mergeCells count="2">
    <mergeCell ref="A1:R1"/>
    <mergeCell ref="A2:R2"/>
  </mergeCells>
  <printOptions horizontalCentered="1"/>
  <pageMargins left="0.75" right="0.75" top="1" bottom="1" header="0.5" footer="0.5"/>
  <pageSetup fitToHeight="1" fitToWidth="1" horizontalDpi="600" verticalDpi="600" orientation="landscape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2"/>
  <sheetViews>
    <sheetView zoomScale="75" zoomScaleNormal="75" workbookViewId="0" topLeftCell="A1">
      <selection activeCell="K42" sqref="K42"/>
    </sheetView>
  </sheetViews>
  <sheetFormatPr defaultColWidth="9.140625" defaultRowHeight="12.75"/>
  <cols>
    <col min="1" max="1" width="34.28125" style="0" customWidth="1"/>
    <col min="2" max="2" width="9.8515625" style="61" customWidth="1"/>
    <col min="3" max="3" width="13.140625" style="61" customWidth="1"/>
    <col min="4" max="4" width="14.28125" style="60" customWidth="1"/>
    <col min="5" max="5" width="9.140625" style="61" customWidth="1"/>
    <col min="6" max="6" width="12.28125" style="61" customWidth="1"/>
    <col min="7" max="7" width="14.28125" style="60" customWidth="1"/>
    <col min="8" max="8" width="9.140625" style="61" customWidth="1"/>
    <col min="9" max="9" width="12.28125" style="61" customWidth="1"/>
    <col min="10" max="10" width="14.28125" style="60" customWidth="1"/>
  </cols>
  <sheetData>
    <row r="1" spans="1:11" ht="15.75">
      <c r="A1" s="2" t="s">
        <v>15</v>
      </c>
      <c r="B1" s="98"/>
      <c r="C1" s="98"/>
      <c r="D1" s="97"/>
      <c r="E1" s="98"/>
      <c r="F1" s="98"/>
      <c r="G1" s="97"/>
      <c r="H1" s="98"/>
      <c r="I1" s="98"/>
      <c r="J1" s="97"/>
      <c r="K1" s="14"/>
    </row>
    <row r="2" spans="1:11" ht="23.25">
      <c r="A2" s="3" t="s">
        <v>50</v>
      </c>
      <c r="B2" s="98"/>
      <c r="C2" s="98"/>
      <c r="D2" s="97"/>
      <c r="E2" s="98"/>
      <c r="F2" s="98"/>
      <c r="G2" s="97"/>
      <c r="H2" s="98"/>
      <c r="I2" s="98"/>
      <c r="J2" s="97"/>
      <c r="K2" s="14"/>
    </row>
    <row r="3" spans="1:11" ht="13.5" thickBot="1">
      <c r="A3" s="8"/>
      <c r="B3" s="81"/>
      <c r="C3" s="81"/>
      <c r="D3" s="96"/>
      <c r="E3" s="81"/>
      <c r="F3" s="81"/>
      <c r="G3" s="96"/>
      <c r="H3" s="81"/>
      <c r="I3" s="81"/>
      <c r="J3" s="96"/>
      <c r="K3" s="8"/>
    </row>
    <row r="4" spans="1:11" ht="12.75">
      <c r="A4" s="9"/>
      <c r="B4" s="93" t="s">
        <v>17</v>
      </c>
      <c r="C4" s="95"/>
      <c r="D4" s="94"/>
      <c r="E4" s="93" t="s">
        <v>157</v>
      </c>
      <c r="F4" s="92"/>
      <c r="G4" s="91"/>
      <c r="H4" s="93" t="s">
        <v>18</v>
      </c>
      <c r="I4" s="92"/>
      <c r="J4" s="91"/>
      <c r="K4" s="5" t="s">
        <v>19</v>
      </c>
    </row>
    <row r="5" spans="2:11" s="4" customFormat="1" ht="12.75">
      <c r="B5" s="203" t="s">
        <v>363</v>
      </c>
      <c r="C5" s="236"/>
      <c r="D5" s="204"/>
      <c r="E5" s="236" t="s">
        <v>364</v>
      </c>
      <c r="F5" s="227"/>
      <c r="G5" s="228"/>
      <c r="H5" s="459" t="s">
        <v>365</v>
      </c>
      <c r="I5" s="460"/>
      <c r="J5" s="228"/>
      <c r="K5" s="10" t="s">
        <v>20</v>
      </c>
    </row>
    <row r="6" spans="1:11" s="5" customFormat="1" ht="13.5" thickBot="1">
      <c r="A6" s="7"/>
      <c r="B6" s="180" t="s">
        <v>21</v>
      </c>
      <c r="C6" s="181" t="s">
        <v>22</v>
      </c>
      <c r="D6" s="182" t="s">
        <v>23</v>
      </c>
      <c r="E6" s="180" t="s">
        <v>21</v>
      </c>
      <c r="F6" s="181" t="s">
        <v>22</v>
      </c>
      <c r="G6" s="182" t="s">
        <v>23</v>
      </c>
      <c r="H6" s="180" t="s">
        <v>21</v>
      </c>
      <c r="I6" s="181" t="s">
        <v>22</v>
      </c>
      <c r="J6" s="182" t="s">
        <v>23</v>
      </c>
      <c r="K6" s="7" t="s">
        <v>232</v>
      </c>
    </row>
    <row r="7" spans="2:10" s="5" customFormat="1" ht="12.75">
      <c r="B7" s="87"/>
      <c r="C7" s="86"/>
      <c r="D7" s="85"/>
      <c r="E7" s="87"/>
      <c r="F7" s="86"/>
      <c r="G7" s="85"/>
      <c r="H7" s="87"/>
      <c r="I7" s="86"/>
      <c r="J7" s="85"/>
    </row>
    <row r="8" spans="1:11" s="4" customFormat="1" ht="12.75">
      <c r="A8" s="4" t="s">
        <v>51</v>
      </c>
      <c r="B8" s="84">
        <v>2989</v>
      </c>
      <c r="C8" s="83">
        <v>228365</v>
      </c>
      <c r="D8" s="82">
        <v>3791.3522</v>
      </c>
      <c r="E8" s="84">
        <v>2992</v>
      </c>
      <c r="F8" s="83">
        <v>225259</v>
      </c>
      <c r="G8" s="82">
        <v>3715.0373</v>
      </c>
      <c r="H8" s="84">
        <v>2942</v>
      </c>
      <c r="I8" s="83">
        <v>225507</v>
      </c>
      <c r="J8" s="82">
        <v>3717.2238</v>
      </c>
      <c r="K8" s="62">
        <f>(G8-J8)/J8</f>
        <v>-0.0005882077909864482</v>
      </c>
    </row>
    <row r="9" spans="2:11" ht="12.75">
      <c r="B9" s="72"/>
      <c r="C9" s="71"/>
      <c r="D9" s="70"/>
      <c r="E9" s="72"/>
      <c r="F9" s="71"/>
      <c r="G9" s="70"/>
      <c r="H9" s="72"/>
      <c r="I9" s="71"/>
      <c r="J9" s="70"/>
      <c r="K9" s="66" t="s">
        <v>40</v>
      </c>
    </row>
    <row r="10" spans="1:11" ht="12.75">
      <c r="A10" s="15" t="s">
        <v>52</v>
      </c>
      <c r="B10" s="72">
        <v>-6</v>
      </c>
      <c r="C10" s="71">
        <v>-52</v>
      </c>
      <c r="D10" s="70">
        <v>-7.6548</v>
      </c>
      <c r="E10" s="72">
        <v>-55</v>
      </c>
      <c r="F10" s="71">
        <v>-2844</v>
      </c>
      <c r="G10" s="70">
        <v>-83.5994</v>
      </c>
      <c r="H10" s="72">
        <v>-49</v>
      </c>
      <c r="I10" s="71">
        <v>-4010</v>
      </c>
      <c r="J10" s="70">
        <v>-99.7389</v>
      </c>
      <c r="K10" s="66">
        <f>(G10-J10)/J10</f>
        <v>-0.16181750550687843</v>
      </c>
    </row>
    <row r="11" spans="1:11" ht="12.75">
      <c r="A11" s="15" t="s">
        <v>53</v>
      </c>
      <c r="B11" s="72">
        <v>0</v>
      </c>
      <c r="C11" s="71">
        <v>0</v>
      </c>
      <c r="D11" s="70">
        <v>0</v>
      </c>
      <c r="E11" s="72">
        <v>-2</v>
      </c>
      <c r="F11" s="71">
        <v>-280</v>
      </c>
      <c r="G11" s="70">
        <v>-1.9814</v>
      </c>
      <c r="H11" s="72">
        <v>-6</v>
      </c>
      <c r="I11" s="71">
        <v>-1710</v>
      </c>
      <c r="J11" s="70">
        <v>-55.6147</v>
      </c>
      <c r="K11" s="66">
        <f>(G11-J11)/J11</f>
        <v>-0.964372728792927</v>
      </c>
    </row>
    <row r="12" spans="1:11" ht="12.75">
      <c r="A12" s="15" t="s">
        <v>54</v>
      </c>
      <c r="B12" s="72">
        <v>0</v>
      </c>
      <c r="C12" s="71">
        <v>0</v>
      </c>
      <c r="D12" s="70">
        <v>0</v>
      </c>
      <c r="E12" s="72">
        <v>-45</v>
      </c>
      <c r="F12" s="71">
        <v>-4431</v>
      </c>
      <c r="G12" s="70">
        <v>-162.6377</v>
      </c>
      <c r="H12" s="72">
        <v>-41</v>
      </c>
      <c r="I12" s="71">
        <v>-6411</v>
      </c>
      <c r="J12" s="70">
        <v>-228.8419</v>
      </c>
      <c r="K12" s="66">
        <f>(G12-J12)/J12</f>
        <v>-0.2893010414613758</v>
      </c>
    </row>
    <row r="13" spans="1:11" ht="12.75">
      <c r="A13" s="15" t="s">
        <v>55</v>
      </c>
      <c r="B13" s="72">
        <v>18</v>
      </c>
      <c r="C13" s="71">
        <v>1835</v>
      </c>
      <c r="D13" s="70">
        <v>53.1651</v>
      </c>
      <c r="E13" s="72">
        <v>130</v>
      </c>
      <c r="F13" s="71">
        <v>13999</v>
      </c>
      <c r="G13" s="70">
        <v>383.631</v>
      </c>
      <c r="H13" s="72">
        <v>177</v>
      </c>
      <c r="I13" s="71">
        <v>16737</v>
      </c>
      <c r="J13" s="70">
        <v>444.847</v>
      </c>
      <c r="K13" s="66">
        <f>(G13-J13)/J13</f>
        <v>-0.13761135851202774</v>
      </c>
    </row>
    <row r="14" spans="1:11" ht="12.75">
      <c r="A14" s="15"/>
      <c r="B14" s="72"/>
      <c r="C14" s="71"/>
      <c r="D14" s="70"/>
      <c r="E14" s="72"/>
      <c r="F14" s="71"/>
      <c r="G14" s="70"/>
      <c r="H14" s="72"/>
      <c r="I14" s="71"/>
      <c r="J14" s="70"/>
      <c r="K14" s="66" t="s">
        <v>40</v>
      </c>
    </row>
    <row r="15" spans="1:11" ht="13.5" thickBot="1">
      <c r="A15" s="15" t="s">
        <v>56</v>
      </c>
      <c r="B15" s="72"/>
      <c r="C15" s="71"/>
      <c r="D15" s="70"/>
      <c r="E15" s="72"/>
      <c r="F15" s="71"/>
      <c r="G15" s="70"/>
      <c r="H15" s="72"/>
      <c r="I15" s="71"/>
      <c r="J15" s="70"/>
      <c r="K15" s="66" t="s">
        <v>40</v>
      </c>
    </row>
    <row r="16" spans="1:11" s="196" customFormat="1" ht="11.25">
      <c r="A16" s="76" t="s">
        <v>33</v>
      </c>
      <c r="B16" s="261">
        <v>10</v>
      </c>
      <c r="C16" s="262">
        <v>925</v>
      </c>
      <c r="D16" s="263">
        <v>14.4083</v>
      </c>
      <c r="E16" s="261">
        <v>91</v>
      </c>
      <c r="F16" s="262">
        <v>8163</v>
      </c>
      <c r="G16" s="263">
        <v>138.5843</v>
      </c>
      <c r="H16" s="261">
        <v>111</v>
      </c>
      <c r="I16" s="262">
        <v>8220</v>
      </c>
      <c r="J16" s="264">
        <v>132.0258</v>
      </c>
      <c r="K16" s="265">
        <f>(G16-J16)/J16</f>
        <v>0.04967589668080034</v>
      </c>
    </row>
    <row r="17" spans="1:11" s="196" customFormat="1" ht="11.25" hidden="1">
      <c r="A17" s="183" t="s">
        <v>57</v>
      </c>
      <c r="B17" s="266">
        <v>0</v>
      </c>
      <c r="C17" s="267"/>
      <c r="D17" s="268"/>
      <c r="E17" s="266">
        <v>0</v>
      </c>
      <c r="F17" s="267"/>
      <c r="G17" s="268"/>
      <c r="H17" s="266">
        <v>0</v>
      </c>
      <c r="I17" s="267"/>
      <c r="J17" s="269"/>
      <c r="K17" s="270" t="s">
        <v>44</v>
      </c>
    </row>
    <row r="18" spans="1:11" s="196" customFormat="1" ht="12" thickBot="1">
      <c r="A18" s="184" t="s">
        <v>58</v>
      </c>
      <c r="B18" s="271">
        <v>8</v>
      </c>
      <c r="C18" s="272">
        <v>910</v>
      </c>
      <c r="D18" s="273">
        <v>38.7568</v>
      </c>
      <c r="E18" s="271">
        <v>39</v>
      </c>
      <c r="F18" s="272">
        <v>5836</v>
      </c>
      <c r="G18" s="273">
        <v>245.0467</v>
      </c>
      <c r="H18" s="271">
        <v>66</v>
      </c>
      <c r="I18" s="272">
        <v>8517</v>
      </c>
      <c r="J18" s="274">
        <v>312.8213</v>
      </c>
      <c r="K18" s="275">
        <f>(G18-J18)/J18</f>
        <v>-0.21665596300507675</v>
      </c>
    </row>
    <row r="19" spans="1:11" ht="12.75">
      <c r="A19" s="185"/>
      <c r="B19" s="72"/>
      <c r="C19" s="71"/>
      <c r="D19" s="70"/>
      <c r="E19" s="72"/>
      <c r="F19" s="71"/>
      <c r="G19" s="70"/>
      <c r="H19" s="72"/>
      <c r="I19" s="71"/>
      <c r="J19" s="70"/>
      <c r="K19" s="276" t="s">
        <v>40</v>
      </c>
    </row>
    <row r="20" spans="1:11" ht="12.75">
      <c r="A20" s="186" t="s">
        <v>59</v>
      </c>
      <c r="B20" s="72">
        <f>B22-(B8+B10+B11+B12+B13)</f>
        <v>0</v>
      </c>
      <c r="C20" s="71">
        <f aca="true" t="shared" si="0" ref="C20:J20">C22-(C8+C10+C11+C12+C13)</f>
        <v>0</v>
      </c>
      <c r="D20" s="70">
        <f t="shared" si="0"/>
        <v>0</v>
      </c>
      <c r="E20" s="72">
        <f t="shared" si="0"/>
        <v>-19</v>
      </c>
      <c r="F20" s="71">
        <f t="shared" si="0"/>
        <v>-1555</v>
      </c>
      <c r="G20" s="70">
        <f t="shared" si="0"/>
        <v>-13.587299999999686</v>
      </c>
      <c r="H20" s="72">
        <f t="shared" si="0"/>
        <v>-52</v>
      </c>
      <c r="I20" s="71">
        <f t="shared" si="0"/>
        <v>-3755</v>
      </c>
      <c r="J20" s="70">
        <f t="shared" si="0"/>
        <v>-16.532800000000407</v>
      </c>
      <c r="K20" s="276"/>
    </row>
    <row r="21" spans="1:11" ht="12.75">
      <c r="A21" s="186"/>
      <c r="B21" s="72"/>
      <c r="C21" s="71"/>
      <c r="D21" s="70"/>
      <c r="E21" s="72"/>
      <c r="F21" s="71"/>
      <c r="G21" s="70"/>
      <c r="H21" s="72"/>
      <c r="I21" s="71"/>
      <c r="J21" s="70"/>
      <c r="K21" s="66" t="s">
        <v>40</v>
      </c>
    </row>
    <row r="22" spans="1:11" s="4" customFormat="1" ht="12.75">
      <c r="A22" s="4" t="s">
        <v>60</v>
      </c>
      <c r="B22" s="84">
        <v>3001</v>
      </c>
      <c r="C22" s="83">
        <v>230148</v>
      </c>
      <c r="D22" s="82">
        <v>3836.8625</v>
      </c>
      <c r="E22" s="84">
        <v>3001</v>
      </c>
      <c r="F22" s="83">
        <v>230148</v>
      </c>
      <c r="G22" s="82">
        <v>3836.8625</v>
      </c>
      <c r="H22" s="84">
        <v>2971</v>
      </c>
      <c r="I22" s="83">
        <v>226358</v>
      </c>
      <c r="J22" s="82">
        <v>3761.3425</v>
      </c>
      <c r="K22" s="62">
        <f>(G22-J22)/J22</f>
        <v>0.02007793759807834</v>
      </c>
    </row>
    <row r="23" spans="2:11" s="4" customFormat="1" ht="12.75">
      <c r="B23" s="84"/>
      <c r="C23" s="83"/>
      <c r="D23" s="82"/>
      <c r="E23" s="84"/>
      <c r="F23" s="83"/>
      <c r="G23" s="82"/>
      <c r="H23" s="84"/>
      <c r="I23" s="83"/>
      <c r="J23" s="82"/>
      <c r="K23" s="62" t="s">
        <v>40</v>
      </c>
    </row>
    <row r="24" spans="2:11" s="4" customFormat="1" ht="12.75">
      <c r="B24" s="84"/>
      <c r="C24" s="83"/>
      <c r="D24" s="82"/>
      <c r="E24" s="84"/>
      <c r="F24" s="83"/>
      <c r="G24" s="82"/>
      <c r="H24" s="84"/>
      <c r="I24" s="83"/>
      <c r="J24" s="82"/>
      <c r="K24" s="62" t="s">
        <v>40</v>
      </c>
    </row>
    <row r="25" spans="2:11" s="4" customFormat="1" ht="12.75">
      <c r="B25" s="84"/>
      <c r="C25" s="83"/>
      <c r="D25" s="82"/>
      <c r="E25" s="84"/>
      <c r="F25" s="83"/>
      <c r="G25" s="82"/>
      <c r="H25" s="84"/>
      <c r="I25" s="83"/>
      <c r="J25" s="82"/>
      <c r="K25" s="62" t="s">
        <v>40</v>
      </c>
    </row>
    <row r="26" spans="2:11" ht="12" customHeight="1">
      <c r="B26" s="72"/>
      <c r="C26" s="71"/>
      <c r="D26" s="70"/>
      <c r="E26" s="72"/>
      <c r="F26" s="71"/>
      <c r="G26" s="70"/>
      <c r="H26" s="72"/>
      <c r="I26" s="71"/>
      <c r="J26" s="70"/>
      <c r="K26" s="62" t="s">
        <v>40</v>
      </c>
    </row>
    <row r="27" spans="2:11" ht="12.75">
      <c r="B27" s="72"/>
      <c r="C27" s="71"/>
      <c r="D27" s="70"/>
      <c r="E27" s="72"/>
      <c r="F27" s="71"/>
      <c r="G27" s="70"/>
      <c r="H27" s="72"/>
      <c r="I27" s="71"/>
      <c r="J27" s="70"/>
      <c r="K27" s="62" t="s">
        <v>40</v>
      </c>
    </row>
    <row r="28" spans="2:11" ht="12.75">
      <c r="B28" s="72"/>
      <c r="C28" s="71"/>
      <c r="D28" s="70"/>
      <c r="E28" s="72"/>
      <c r="F28" s="71"/>
      <c r="G28" s="70"/>
      <c r="H28" s="72"/>
      <c r="I28" s="71"/>
      <c r="J28" s="70"/>
      <c r="K28" s="62" t="s">
        <v>40</v>
      </c>
    </row>
    <row r="29" spans="1:11" s="4" customFormat="1" ht="12.75">
      <c r="A29" s="4" t="s">
        <v>262</v>
      </c>
      <c r="B29" s="84">
        <v>1</v>
      </c>
      <c r="C29" s="83">
        <v>0</v>
      </c>
      <c r="D29" s="82">
        <v>0</v>
      </c>
      <c r="E29" s="84">
        <v>1</v>
      </c>
      <c r="F29" s="83">
        <v>0</v>
      </c>
      <c r="G29" s="82">
        <v>0</v>
      </c>
      <c r="H29" s="84">
        <v>1</v>
      </c>
      <c r="I29" s="83">
        <v>0</v>
      </c>
      <c r="J29" s="82">
        <v>0</v>
      </c>
      <c r="K29" s="277" t="s">
        <v>44</v>
      </c>
    </row>
    <row r="30" spans="2:11" ht="12.75">
      <c r="B30" s="72"/>
      <c r="C30" s="71"/>
      <c r="D30" s="70"/>
      <c r="E30" s="72"/>
      <c r="F30" s="71"/>
      <c r="G30" s="70"/>
      <c r="H30" s="72"/>
      <c r="I30" s="71"/>
      <c r="J30" s="70"/>
      <c r="K30" s="277"/>
    </row>
    <row r="31" spans="1:11" ht="12.75">
      <c r="A31" s="15" t="s">
        <v>61</v>
      </c>
      <c r="B31" s="72">
        <v>0</v>
      </c>
      <c r="C31" s="71">
        <v>0</v>
      </c>
      <c r="D31" s="70">
        <v>0</v>
      </c>
      <c r="E31" s="72">
        <v>1</v>
      </c>
      <c r="F31" s="71">
        <v>140</v>
      </c>
      <c r="G31" s="70">
        <v>2</v>
      </c>
      <c r="H31" s="72">
        <v>5</v>
      </c>
      <c r="I31" s="71">
        <v>1710</v>
      </c>
      <c r="J31" s="70">
        <v>56.4</v>
      </c>
      <c r="K31" s="414">
        <f>(G31-J31)/J31</f>
        <v>-0.9645390070921985</v>
      </c>
    </row>
    <row r="32" spans="1:11" ht="12.75">
      <c r="A32" s="15" t="s">
        <v>62</v>
      </c>
      <c r="B32" s="72">
        <v>0</v>
      </c>
      <c r="C32" s="71">
        <v>0</v>
      </c>
      <c r="D32" s="70">
        <v>0</v>
      </c>
      <c r="E32" s="72">
        <v>-1</v>
      </c>
      <c r="F32" s="71">
        <v>-140</v>
      </c>
      <c r="G32" s="70">
        <v>-2</v>
      </c>
      <c r="H32" s="72">
        <v>-5</v>
      </c>
      <c r="I32" s="71">
        <v>-1710</v>
      </c>
      <c r="J32" s="70">
        <v>-56.4</v>
      </c>
      <c r="K32" s="414">
        <f>(G32-J32)/J32</f>
        <v>-0.9645390070921985</v>
      </c>
    </row>
    <row r="33" spans="2:11" ht="12.75">
      <c r="B33" s="72"/>
      <c r="C33" s="71"/>
      <c r="D33" s="70"/>
      <c r="E33" s="72"/>
      <c r="F33" s="71"/>
      <c r="G33" s="70"/>
      <c r="H33" s="72"/>
      <c r="I33" s="71"/>
      <c r="J33" s="70"/>
      <c r="K33" s="277" t="s">
        <v>40</v>
      </c>
    </row>
    <row r="34" spans="1:11" s="4" customFormat="1" ht="13.5" thickBot="1">
      <c r="A34" s="4" t="s">
        <v>63</v>
      </c>
      <c r="B34" s="65">
        <f>B29+B31+B32</f>
        <v>1</v>
      </c>
      <c r="C34" s="64">
        <f>C29+C31+C32</f>
        <v>0</v>
      </c>
      <c r="D34" s="63">
        <v>0</v>
      </c>
      <c r="E34" s="65">
        <f>E29+E31+E32</f>
        <v>1</v>
      </c>
      <c r="F34" s="64">
        <f>F29+F31+F32</f>
        <v>0</v>
      </c>
      <c r="G34" s="63">
        <f>D34</f>
        <v>0</v>
      </c>
      <c r="H34" s="65">
        <f>H29+H31+H32</f>
        <v>1</v>
      </c>
      <c r="I34" s="64">
        <f>I29+I31+I32</f>
        <v>0</v>
      </c>
      <c r="J34" s="63">
        <v>0</v>
      </c>
      <c r="K34" s="277" t="s">
        <v>44</v>
      </c>
    </row>
    <row r="37" ht="12.75">
      <c r="A37" s="15" t="s">
        <v>366</v>
      </c>
    </row>
    <row r="38" ht="12.75">
      <c r="A38" s="15" t="s">
        <v>367</v>
      </c>
    </row>
    <row r="39" ht="12.75">
      <c r="A39" s="15" t="s">
        <v>166</v>
      </c>
    </row>
    <row r="40" ht="12.75">
      <c r="A40" s="125" t="s">
        <v>205</v>
      </c>
    </row>
    <row r="42" ht="12.75">
      <c r="K42">
        <v>4</v>
      </c>
    </row>
    <row r="51" ht="12" customHeight="1"/>
  </sheetData>
  <printOptions horizontalCentered="1" verticalCentered="1"/>
  <pageMargins left="0.75" right="0.75" top="1" bottom="1" header="0.5" footer="0.5"/>
  <pageSetup fitToHeight="1" fitToWidth="1" horizontalDpi="300" verticalDpi="300" orientation="landscape" scale="81" r:id="rId1"/>
  <headerFooter alignWithMargins="0">
    <oddFooter>&amp;C&amp;8&amp;D
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T62"/>
  <sheetViews>
    <sheetView workbookViewId="0" topLeftCell="A1">
      <selection activeCell="A2" sqref="A2:R2"/>
    </sheetView>
  </sheetViews>
  <sheetFormatPr defaultColWidth="9.140625" defaultRowHeight="12.75"/>
  <cols>
    <col min="7" max="7" width="9.28125" style="0" customWidth="1"/>
    <col min="8" max="8" width="15.00390625" style="0" customWidth="1"/>
  </cols>
  <sheetData>
    <row r="1" spans="1:18" s="6" customFormat="1" ht="19.5" customHeight="1">
      <c r="A1" s="469" t="s">
        <v>322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1:18" s="6" customFormat="1" ht="19.5" customHeight="1">
      <c r="A2" s="470" t="s">
        <v>326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spans="1:18" s="6" customFormat="1" ht="19.5" customHeight="1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</row>
    <row r="4" spans="1:18" s="6" customFormat="1" ht="19.5" customHeigh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</row>
    <row r="25" spans="2:17" ht="12.75">
      <c r="B25" s="40" t="s">
        <v>375</v>
      </c>
      <c r="C25" s="40"/>
      <c r="D25" s="40"/>
      <c r="E25" s="40"/>
      <c r="F25" s="40"/>
      <c r="G25" s="40"/>
      <c r="H25" s="40"/>
      <c r="J25" s="40" t="s">
        <v>378</v>
      </c>
      <c r="K25" s="40"/>
      <c r="L25" s="40"/>
      <c r="M25" s="40"/>
      <c r="N25" s="40"/>
      <c r="O25" s="40"/>
      <c r="P25" s="40"/>
      <c r="Q25" s="40"/>
    </row>
    <row r="26" spans="2:17" ht="12.75">
      <c r="B26" s="40" t="s">
        <v>376</v>
      </c>
      <c r="C26" s="40"/>
      <c r="D26" s="40"/>
      <c r="E26" s="40"/>
      <c r="F26" s="40"/>
      <c r="J26" s="40" t="s">
        <v>379</v>
      </c>
      <c r="K26" s="40"/>
      <c r="L26" s="40"/>
      <c r="M26" s="40"/>
      <c r="N26" s="40"/>
      <c r="O26" s="40"/>
      <c r="P26" s="40"/>
      <c r="Q26" s="40"/>
    </row>
    <row r="27" spans="2:14" ht="12.75">
      <c r="B27" s="40" t="s">
        <v>377</v>
      </c>
      <c r="C27" s="40"/>
      <c r="D27" s="40"/>
      <c r="K27" s="40"/>
      <c r="L27" s="40"/>
      <c r="M27" s="40"/>
      <c r="N27" s="40"/>
    </row>
    <row r="28" ht="12.75">
      <c r="J28" t="s">
        <v>40</v>
      </c>
    </row>
    <row r="29" ht="12" customHeight="1"/>
    <row r="51" spans="1:14" ht="12.75">
      <c r="A51" s="40" t="s">
        <v>380</v>
      </c>
      <c r="D51" s="40"/>
      <c r="E51" s="40"/>
      <c r="H51" s="40" t="s">
        <v>343</v>
      </c>
      <c r="I51" s="40"/>
      <c r="J51" s="40"/>
      <c r="K51" s="40"/>
      <c r="L51" s="40"/>
      <c r="M51" s="40"/>
      <c r="N51" s="40" t="s">
        <v>330</v>
      </c>
    </row>
    <row r="52" spans="1:18" ht="12.75">
      <c r="A52" s="40"/>
      <c r="H52" s="40" t="s">
        <v>344</v>
      </c>
      <c r="I52" s="40"/>
      <c r="J52" s="40"/>
      <c r="K52" s="40"/>
      <c r="L52" s="40"/>
      <c r="M52" s="40"/>
      <c r="N52" s="40" t="s">
        <v>333</v>
      </c>
      <c r="O52" s="40"/>
      <c r="P52" s="40"/>
      <c r="Q52" s="40"/>
      <c r="R52" s="40"/>
    </row>
    <row r="53" ht="12.75">
      <c r="H53" s="40"/>
    </row>
    <row r="54" spans="1:13" ht="12.75">
      <c r="A54" s="40"/>
      <c r="H54" s="40"/>
      <c r="L54" s="40"/>
      <c r="M54" s="40"/>
    </row>
    <row r="60" ht="12.75">
      <c r="A60" s="6" t="s">
        <v>320</v>
      </c>
    </row>
    <row r="62" ht="12.75">
      <c r="T62">
        <v>5</v>
      </c>
    </row>
  </sheetData>
  <mergeCells count="2">
    <mergeCell ref="A1:R1"/>
    <mergeCell ref="A2:R2"/>
  </mergeCells>
  <printOptions horizontalCentered="1"/>
  <pageMargins left="0.75" right="0.75" top="1" bottom="1" header="0.5" footer="0.5"/>
  <pageSetup fitToHeight="1" fitToWidth="1" horizontalDpi="600" verticalDpi="600" orientation="landscape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4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2" width="15.57421875" style="0" customWidth="1"/>
    <col min="3" max="3" width="16.8515625" style="0" customWidth="1"/>
    <col min="4" max="4" width="2.421875" style="0" customWidth="1"/>
    <col min="5" max="5" width="2.00390625" style="0" customWidth="1"/>
    <col min="6" max="6" width="15.57421875" style="0" customWidth="1"/>
    <col min="7" max="7" width="16.8515625" style="0" customWidth="1"/>
    <col min="8" max="9" width="2.140625" style="0" customWidth="1"/>
    <col min="10" max="10" width="15.57421875" style="0" customWidth="1"/>
    <col min="11" max="11" width="16.8515625" style="0" customWidth="1"/>
    <col min="12" max="12" width="2.00390625" style="0" customWidth="1"/>
    <col min="13" max="13" width="10.28125" style="0" customWidth="1"/>
    <col min="15" max="15" width="11.00390625" style="0" bestFit="1" customWidth="1"/>
    <col min="16" max="16" width="10.00390625" style="0" customWidth="1"/>
  </cols>
  <sheetData>
    <row r="1" spans="1:13" ht="15.75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"/>
    </row>
    <row r="2" spans="1:13" ht="22.5" customHeight="1">
      <c r="A2" s="3" t="s">
        <v>214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"/>
    </row>
    <row r="3" spans="1:13" ht="22.5" customHeight="1">
      <c r="A3" s="237" t="s">
        <v>76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/>
    </row>
    <row r="4" spans="1:13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9"/>
      <c r="B5" s="1" t="s">
        <v>17</v>
      </c>
      <c r="C5" s="1"/>
      <c r="D5" s="31"/>
      <c r="E5" s="4"/>
      <c r="F5" s="1" t="s">
        <v>157</v>
      </c>
      <c r="G5" s="1"/>
      <c r="H5" s="31"/>
      <c r="I5" s="4"/>
      <c r="J5" s="1" t="s">
        <v>18</v>
      </c>
      <c r="K5" s="1"/>
      <c r="L5" s="31"/>
      <c r="M5" s="5" t="s">
        <v>19</v>
      </c>
    </row>
    <row r="6" spans="2:13" s="4" customFormat="1" ht="12.75">
      <c r="B6" s="471" t="s">
        <v>363</v>
      </c>
      <c r="C6" s="471"/>
      <c r="D6" s="1"/>
      <c r="E6" s="22"/>
      <c r="F6" s="471" t="s">
        <v>364</v>
      </c>
      <c r="G6" s="471"/>
      <c r="I6" s="166"/>
      <c r="J6" s="471" t="s">
        <v>365</v>
      </c>
      <c r="K6" s="471"/>
      <c r="L6" s="32"/>
      <c r="M6" s="10" t="s">
        <v>20</v>
      </c>
    </row>
    <row r="7" spans="1:13" s="5" customFormat="1" ht="12.75">
      <c r="A7" s="7"/>
      <c r="B7" s="7" t="s">
        <v>21</v>
      </c>
      <c r="C7" s="7" t="s">
        <v>23</v>
      </c>
      <c r="D7" s="7"/>
      <c r="E7" s="18"/>
      <c r="F7" s="19" t="s">
        <v>21</v>
      </c>
      <c r="G7" s="7" t="s">
        <v>23</v>
      </c>
      <c r="H7" s="7"/>
      <c r="I7" s="18"/>
      <c r="J7" s="19" t="s">
        <v>21</v>
      </c>
      <c r="K7" s="7" t="s">
        <v>23</v>
      </c>
      <c r="L7" s="33"/>
      <c r="M7" s="19" t="s">
        <v>64</v>
      </c>
    </row>
    <row r="8" spans="1:12" s="5" customFormat="1" ht="12.75">
      <c r="A8"/>
      <c r="E8" s="17"/>
      <c r="I8" s="17"/>
      <c r="L8" s="34"/>
    </row>
    <row r="9" spans="1:13" ht="12.75">
      <c r="A9" s="16" t="s">
        <v>65</v>
      </c>
      <c r="B9" s="57">
        <v>3778460</v>
      </c>
      <c r="C9" s="37">
        <v>335048.87913194</v>
      </c>
      <c r="D9" s="44"/>
      <c r="E9" s="45"/>
      <c r="F9" s="57">
        <v>3892440</v>
      </c>
      <c r="G9" s="118">
        <v>338565.15589796</v>
      </c>
      <c r="H9" s="44"/>
      <c r="I9" s="45"/>
      <c r="J9" s="57">
        <v>4239734</v>
      </c>
      <c r="K9" s="118">
        <v>352665.09507629</v>
      </c>
      <c r="L9" s="46"/>
      <c r="M9" s="54">
        <f>(F9-J9)/J9</f>
        <v>-0.08191410121484037</v>
      </c>
    </row>
    <row r="10" spans="1:13" ht="12.75">
      <c r="A10" s="15" t="s">
        <v>66</v>
      </c>
      <c r="B10" s="36">
        <v>-44037</v>
      </c>
      <c r="C10" s="37">
        <v>-3912.69977478</v>
      </c>
      <c r="D10" s="44"/>
      <c r="E10" s="45"/>
      <c r="F10" s="36">
        <v>-336028</v>
      </c>
      <c r="G10" s="37">
        <v>-29876.03568169</v>
      </c>
      <c r="H10" s="44"/>
      <c r="I10" s="45"/>
      <c r="J10" s="36">
        <v>-493380</v>
      </c>
      <c r="K10" s="37">
        <v>-44647.32030914</v>
      </c>
      <c r="L10" s="46"/>
      <c r="M10" s="54">
        <f>(F10-J10)/J10</f>
        <v>-0.31892658802545704</v>
      </c>
    </row>
    <row r="11" spans="1:13" ht="12.75">
      <c r="A11" s="15" t="s">
        <v>215</v>
      </c>
      <c r="B11" s="36">
        <v>-4526</v>
      </c>
      <c r="C11" s="37">
        <v>-426.64794573</v>
      </c>
      <c r="D11" s="44"/>
      <c r="E11" s="45"/>
      <c r="F11" s="36">
        <v>-36251</v>
      </c>
      <c r="G11" s="37">
        <v>-3356.65821509</v>
      </c>
      <c r="H11" s="44"/>
      <c r="I11" s="45"/>
      <c r="J11" s="36">
        <v>-39758</v>
      </c>
      <c r="K11" s="37">
        <v>-3566.39766157</v>
      </c>
      <c r="L11" s="46"/>
      <c r="M11" s="58">
        <f>(F11-J11)/J11</f>
        <v>-0.08820866240756577</v>
      </c>
    </row>
    <row r="12" spans="1:13" ht="12.75">
      <c r="A12" s="15" t="s">
        <v>216</v>
      </c>
      <c r="B12" s="36">
        <f>B15+B16</f>
        <v>37655</v>
      </c>
      <c r="C12" s="466">
        <f>C15+C16</f>
        <v>5344.7230298800005</v>
      </c>
      <c r="D12" s="44"/>
      <c r="E12" s="45"/>
      <c r="F12" s="36">
        <f>F15+F16</f>
        <v>258843</v>
      </c>
      <c r="G12" s="466">
        <f>G15+G16</f>
        <v>35616.02807201</v>
      </c>
      <c r="H12" s="44"/>
      <c r="I12" s="45"/>
      <c r="J12" s="36">
        <f>J15+J16</f>
        <v>277951</v>
      </c>
      <c r="K12" s="466">
        <f>K15+K16</f>
        <v>34825.843418050004</v>
      </c>
      <c r="L12" s="46"/>
      <c r="M12" s="58">
        <f>(F12-J12)/J12</f>
        <v>-0.06874593003802829</v>
      </c>
    </row>
    <row r="13" spans="1:13" ht="12.75">
      <c r="A13" s="15"/>
      <c r="B13" s="36"/>
      <c r="C13" s="36"/>
      <c r="D13" s="44"/>
      <c r="E13" s="45"/>
      <c r="F13" s="36"/>
      <c r="G13" s="36"/>
      <c r="H13" s="13"/>
      <c r="J13" s="36"/>
      <c r="K13" s="36"/>
      <c r="L13" s="46"/>
      <c r="M13" s="54"/>
    </row>
    <row r="14" spans="1:13" ht="12.75">
      <c r="A14" s="238" t="s">
        <v>217</v>
      </c>
      <c r="B14" s="36"/>
      <c r="C14" s="37"/>
      <c r="D14" s="44"/>
      <c r="E14" s="45"/>
      <c r="F14" s="36"/>
      <c r="G14" s="37"/>
      <c r="H14" s="44"/>
      <c r="I14" s="45"/>
      <c r="J14" s="36"/>
      <c r="K14" s="37"/>
      <c r="L14" s="46"/>
      <c r="M14" s="54"/>
    </row>
    <row r="15" spans="1:13" ht="12.75">
      <c r="A15" s="239" t="s">
        <v>218</v>
      </c>
      <c r="B15" s="289">
        <v>35705</v>
      </c>
      <c r="C15" s="290">
        <v>5054.32569854</v>
      </c>
      <c r="D15" s="291"/>
      <c r="E15" s="292"/>
      <c r="F15" s="289">
        <v>244783</v>
      </c>
      <c r="G15" s="290">
        <v>33563.04596732</v>
      </c>
      <c r="H15" s="291"/>
      <c r="I15" s="292"/>
      <c r="J15" s="289">
        <v>260833</v>
      </c>
      <c r="K15" s="290">
        <v>32509.53303383</v>
      </c>
      <c r="L15" s="293"/>
      <c r="M15" s="240">
        <f>(F15-J15)/J15</f>
        <v>-0.06153362496309899</v>
      </c>
    </row>
    <row r="16" spans="1:13" ht="12.75">
      <c r="A16" s="12" t="s">
        <v>219</v>
      </c>
      <c r="B16" s="294">
        <f>SUM(B17:B19)</f>
        <v>1950</v>
      </c>
      <c r="C16" s="295">
        <f>SUM(C17:C19)</f>
        <v>290.39733134</v>
      </c>
      <c r="D16" s="47"/>
      <c r="E16" s="45"/>
      <c r="F16" s="294">
        <f>SUM(F17:F19)</f>
        <v>14060</v>
      </c>
      <c r="G16" s="295">
        <f>SUM(G17:G19)</f>
        <v>2052.9821046899997</v>
      </c>
      <c r="H16" s="47"/>
      <c r="I16" s="45"/>
      <c r="J16" s="294">
        <f>SUM(J17:J19)</f>
        <v>17118</v>
      </c>
      <c r="K16" s="295">
        <f>SUM(K17:K19)</f>
        <v>2316.31038422</v>
      </c>
      <c r="L16" s="46"/>
      <c r="M16" s="240">
        <f>(F16-J16)/J16</f>
        <v>-0.17864236476223858</v>
      </c>
    </row>
    <row r="17" spans="1:13" ht="12.75">
      <c r="A17" s="241" t="s">
        <v>220</v>
      </c>
      <c r="B17" s="242">
        <v>72</v>
      </c>
      <c r="C17" s="243">
        <v>11.33289931</v>
      </c>
      <c r="D17" s="244"/>
      <c r="E17" s="245"/>
      <c r="F17" s="242">
        <v>471</v>
      </c>
      <c r="G17" s="243">
        <v>68.71608859</v>
      </c>
      <c r="H17" s="47"/>
      <c r="I17" s="45"/>
      <c r="J17" s="242">
        <v>479</v>
      </c>
      <c r="K17" s="243">
        <v>63.31446444</v>
      </c>
      <c r="L17" s="46"/>
      <c r="M17" s="240">
        <f>(F17-J17)/J17</f>
        <v>-0.016701461377870562</v>
      </c>
    </row>
    <row r="18" spans="1:13" ht="12.75">
      <c r="A18" s="241" t="s">
        <v>221</v>
      </c>
      <c r="B18" s="242">
        <v>260</v>
      </c>
      <c r="C18" s="243">
        <v>34.94037765</v>
      </c>
      <c r="D18" s="244"/>
      <c r="E18" s="245"/>
      <c r="F18" s="242">
        <v>2115</v>
      </c>
      <c r="G18" s="243">
        <v>272.68901732</v>
      </c>
      <c r="H18" s="47"/>
      <c r="I18" s="45"/>
      <c r="J18" s="242">
        <v>1874</v>
      </c>
      <c r="K18" s="243">
        <v>258.59407295</v>
      </c>
      <c r="L18" s="46"/>
      <c r="M18" s="240">
        <f>(F18-J18)/J18</f>
        <v>0.12860192102454643</v>
      </c>
    </row>
    <row r="19" spans="1:13" ht="12.75">
      <c r="A19" s="246" t="s">
        <v>222</v>
      </c>
      <c r="B19" s="296">
        <v>1618</v>
      </c>
      <c r="C19" s="297">
        <v>244.12405438</v>
      </c>
      <c r="D19" s="298"/>
      <c r="E19" s="299"/>
      <c r="F19" s="296">
        <v>11474</v>
      </c>
      <c r="G19" s="297">
        <v>1711.57699878</v>
      </c>
      <c r="H19" s="300"/>
      <c r="I19" s="247"/>
      <c r="J19" s="296">
        <v>14765</v>
      </c>
      <c r="K19" s="297">
        <v>1994.40184683</v>
      </c>
      <c r="L19" s="248"/>
      <c r="M19" s="240">
        <f>(F19-J19)/J19</f>
        <v>-0.22289197426346088</v>
      </c>
    </row>
    <row r="20" spans="1:13" ht="12.75">
      <c r="A20" s="249"/>
      <c r="C20" s="242"/>
      <c r="D20" s="244"/>
      <c r="E20" s="245"/>
      <c r="F20" s="242"/>
      <c r="G20" s="243"/>
      <c r="H20" s="47"/>
      <c r="I20" s="45"/>
      <c r="J20" s="242"/>
      <c r="K20" s="243"/>
      <c r="L20" s="46"/>
      <c r="M20" s="240"/>
    </row>
    <row r="21" spans="1:13" ht="12.75">
      <c r="A21" s="250" t="s">
        <v>234</v>
      </c>
      <c r="B21" s="36"/>
      <c r="C21" s="37"/>
      <c r="D21" s="44"/>
      <c r="E21" s="45"/>
      <c r="F21" s="36"/>
      <c r="G21" s="37"/>
      <c r="H21" s="44"/>
      <c r="I21" s="45"/>
      <c r="J21" s="36"/>
      <c r="K21" s="37"/>
      <c r="L21" s="46"/>
      <c r="M21" s="54"/>
    </row>
    <row r="22" spans="1:13" ht="12.75">
      <c r="A22" s="239" t="s">
        <v>223</v>
      </c>
      <c r="B22" s="289">
        <v>411</v>
      </c>
      <c r="C22" s="290">
        <v>75.71215069</v>
      </c>
      <c r="D22" s="291"/>
      <c r="E22" s="292"/>
      <c r="F22" s="289">
        <v>3319</v>
      </c>
      <c r="G22" s="290">
        <v>561.51131325</v>
      </c>
      <c r="H22" s="291"/>
      <c r="I22" s="292"/>
      <c r="J22" s="289">
        <v>8457</v>
      </c>
      <c r="K22" s="290">
        <v>1288.84650554</v>
      </c>
      <c r="L22" s="293"/>
      <c r="M22" s="240">
        <f>(F22-J22)/J22</f>
        <v>-0.6075440463521343</v>
      </c>
    </row>
    <row r="23" spans="1:13" ht="12.75">
      <c r="A23" s="251" t="s">
        <v>224</v>
      </c>
      <c r="B23" s="301">
        <v>37244</v>
      </c>
      <c r="C23" s="302">
        <v>5269.01087919</v>
      </c>
      <c r="D23" s="300"/>
      <c r="E23" s="247"/>
      <c r="F23" s="301">
        <v>255524</v>
      </c>
      <c r="G23" s="303">
        <v>35054.51675876</v>
      </c>
      <c r="H23" s="300"/>
      <c r="I23" s="247"/>
      <c r="J23" s="301">
        <v>269494</v>
      </c>
      <c r="K23" s="304">
        <v>33536.996912509996</v>
      </c>
      <c r="L23" s="248"/>
      <c r="M23" s="240">
        <f>(F23-J23)/J23</f>
        <v>-0.051837888784165884</v>
      </c>
    </row>
    <row r="24" spans="1:13" ht="12.75">
      <c r="A24" s="249"/>
      <c r="B24" s="242"/>
      <c r="C24" s="243"/>
      <c r="D24" s="305"/>
      <c r="E24" s="306"/>
      <c r="F24" s="242"/>
      <c r="G24" s="243"/>
      <c r="H24" s="307"/>
      <c r="I24" s="308"/>
      <c r="J24" s="242"/>
      <c r="K24" s="243"/>
      <c r="L24" s="46"/>
      <c r="M24" s="240"/>
    </row>
    <row r="25" spans="1:13" ht="12.75">
      <c r="A25" s="250" t="s">
        <v>225</v>
      </c>
      <c r="B25" s="36"/>
      <c r="C25" s="37"/>
      <c r="D25" s="44"/>
      <c r="E25" s="45"/>
      <c r="F25" s="36"/>
      <c r="G25" s="37"/>
      <c r="H25" s="44"/>
      <c r="I25" s="45"/>
      <c r="J25" s="36"/>
      <c r="K25" s="37"/>
      <c r="L25" s="46"/>
      <c r="M25" s="54"/>
    </row>
    <row r="26" spans="1:13" ht="12.75">
      <c r="A26" s="239" t="s">
        <v>226</v>
      </c>
      <c r="B26" s="289">
        <v>13430</v>
      </c>
      <c r="C26" s="290">
        <v>2061.73562831</v>
      </c>
      <c r="D26" s="293"/>
      <c r="E26" s="291"/>
      <c r="F26" s="289">
        <v>87487</v>
      </c>
      <c r="G26" s="290">
        <v>13071.39404014</v>
      </c>
      <c r="H26" s="293"/>
      <c r="I26" s="291"/>
      <c r="J26" s="289">
        <v>75526</v>
      </c>
      <c r="K26" s="290">
        <v>9856.67278831</v>
      </c>
      <c r="L26" s="293"/>
      <c r="M26" s="240">
        <f>(F26-J26)/J26</f>
        <v>0.1583693032862855</v>
      </c>
    </row>
    <row r="27" spans="1:13" ht="12.75">
      <c r="A27" s="251" t="s">
        <v>227</v>
      </c>
      <c r="B27" s="364">
        <v>24225</v>
      </c>
      <c r="C27" s="304">
        <v>3282.9874015699997</v>
      </c>
      <c r="D27" s="252"/>
      <c r="E27" s="253"/>
      <c r="F27" s="364">
        <v>171356</v>
      </c>
      <c r="G27" s="304">
        <v>22544.63403187</v>
      </c>
      <c r="H27" s="254"/>
      <c r="I27" s="55"/>
      <c r="J27" s="364">
        <v>202425</v>
      </c>
      <c r="K27" s="304">
        <v>24969.17062974</v>
      </c>
      <c r="L27" s="248"/>
      <c r="M27" s="240">
        <f>(F27-J27)/J27</f>
        <v>-0.15348400642213164</v>
      </c>
    </row>
    <row r="28" spans="1:13" ht="12.75">
      <c r="A28" s="249"/>
      <c r="B28" s="242"/>
      <c r="C28" s="243"/>
      <c r="D28" s="244"/>
      <c r="E28" s="245"/>
      <c r="F28" s="242"/>
      <c r="G28" s="243"/>
      <c r="H28" s="47"/>
      <c r="I28" s="45"/>
      <c r="J28" s="242"/>
      <c r="K28" s="243"/>
      <c r="L28" s="46"/>
      <c r="M28" s="240"/>
    </row>
    <row r="29" spans="1:13" ht="12.75">
      <c r="A29" s="255" t="s">
        <v>40</v>
      </c>
      <c r="B29" s="296"/>
      <c r="C29" s="297"/>
      <c r="D29" s="298"/>
      <c r="E29" s="299"/>
      <c r="F29" s="296"/>
      <c r="G29" s="297"/>
      <c r="H29" s="300"/>
      <c r="I29" s="247"/>
      <c r="J29" s="296"/>
      <c r="K29" s="297"/>
      <c r="L29" s="248"/>
      <c r="M29" s="240"/>
    </row>
    <row r="30" spans="1:13" ht="12.75">
      <c r="A30" s="256" t="s">
        <v>228</v>
      </c>
      <c r="B30" s="289">
        <v>10405</v>
      </c>
      <c r="C30" s="290">
        <v>1675.29528936</v>
      </c>
      <c r="D30" s="293"/>
      <c r="E30" s="291"/>
      <c r="F30" s="289">
        <v>71494</v>
      </c>
      <c r="G30" s="290">
        <v>11054.94857088</v>
      </c>
      <c r="H30" s="293"/>
      <c r="I30" s="291"/>
      <c r="J30" s="289">
        <v>48038</v>
      </c>
      <c r="K30" s="290">
        <v>7525.210782779999</v>
      </c>
      <c r="L30" s="46"/>
      <c r="M30" s="240">
        <f>(F30-J30)/J30</f>
        <v>0.48828011157833384</v>
      </c>
    </row>
    <row r="31" spans="1:13" ht="12.75">
      <c r="A31" s="257" t="s">
        <v>299</v>
      </c>
      <c r="B31">
        <v>815</v>
      </c>
      <c r="C31" s="118">
        <v>138.88254349000002</v>
      </c>
      <c r="D31" s="46"/>
      <c r="E31" s="47"/>
      <c r="F31" s="57">
        <v>4039</v>
      </c>
      <c r="G31" s="118">
        <v>657.91519414</v>
      </c>
      <c r="H31" s="46"/>
      <c r="I31" s="47"/>
      <c r="J31" s="57">
        <v>3141</v>
      </c>
      <c r="K31" s="118">
        <v>514.6224946100001</v>
      </c>
      <c r="L31" s="46"/>
      <c r="M31" s="240">
        <f>(F31-J31)/J31</f>
        <v>0.28589621139764404</v>
      </c>
    </row>
    <row r="32" spans="1:13" ht="12.75">
      <c r="A32" s="247" t="s">
        <v>229</v>
      </c>
      <c r="B32" s="301">
        <v>240478</v>
      </c>
      <c r="C32" s="302">
        <v>26459.974753240003</v>
      </c>
      <c r="D32" s="252"/>
      <c r="E32" s="253"/>
      <c r="F32" s="301">
        <v>240478</v>
      </c>
      <c r="G32" s="302">
        <v>26459.974753240003</v>
      </c>
      <c r="H32" s="254"/>
      <c r="I32" s="55"/>
      <c r="J32" s="364">
        <v>142211</v>
      </c>
      <c r="K32" s="304">
        <v>15902.584521069999</v>
      </c>
      <c r="L32" s="248"/>
      <c r="M32" s="240">
        <f>(F32-J32)/J32</f>
        <v>0.6909943675243124</v>
      </c>
    </row>
    <row r="33" spans="1:13" ht="12.75">
      <c r="A33" s="249"/>
      <c r="B33" s="242"/>
      <c r="C33" s="243"/>
      <c r="D33" s="244"/>
      <c r="E33" s="245"/>
      <c r="F33" s="242"/>
      <c r="G33" s="243"/>
      <c r="H33" s="47"/>
      <c r="I33" s="45"/>
      <c r="J33" s="242"/>
      <c r="K33" s="243"/>
      <c r="L33" s="46"/>
      <c r="M33" s="240"/>
    </row>
    <row r="34" spans="1:13" ht="12.75">
      <c r="A34" s="15" t="s">
        <v>67</v>
      </c>
      <c r="B34" s="57">
        <f>B35-(B9+B10+B11+B12)</f>
        <v>-3862</v>
      </c>
      <c r="C34" s="118">
        <f>C35-(C9+C10+C11+C12)</f>
        <v>-705.1844037899864</v>
      </c>
      <c r="D34" s="44"/>
      <c r="E34" s="45"/>
      <c r="F34" s="57">
        <f>F35-(F9+F10+F11+F12)</f>
        <v>-15314</v>
      </c>
      <c r="G34" s="118">
        <f>G35-(G9+G10+G11+G12)</f>
        <v>-5599.420035670046</v>
      </c>
      <c r="H34" s="44"/>
      <c r="I34" s="45"/>
      <c r="J34" s="57">
        <f>J35-(J9+J10+J11+J12)</f>
        <v>-2329</v>
      </c>
      <c r="K34" s="37">
        <f>K35-(K9+K10+K11+K12)</f>
        <v>-4611.336746330024</v>
      </c>
      <c r="L34" s="46"/>
      <c r="M34" s="240"/>
    </row>
    <row r="35" spans="1:13" ht="12.75">
      <c r="A35" s="16" t="s">
        <v>230</v>
      </c>
      <c r="B35" s="57">
        <v>3763690</v>
      </c>
      <c r="C35" s="37">
        <v>335349.07003752</v>
      </c>
      <c r="D35" s="44"/>
      <c r="E35" s="45"/>
      <c r="F35" s="57">
        <v>3763690</v>
      </c>
      <c r="G35" s="37">
        <v>335349.07003752</v>
      </c>
      <c r="H35" s="44"/>
      <c r="I35" s="45"/>
      <c r="J35" s="57">
        <v>3982218</v>
      </c>
      <c r="K35" s="118">
        <v>334665.8837773</v>
      </c>
      <c r="L35" s="46"/>
      <c r="M35" s="58">
        <f>(F35-J35)/J35</f>
        <v>-0.054875951040349875</v>
      </c>
    </row>
    <row r="36" spans="2:13" ht="12.75">
      <c r="B36" s="57"/>
      <c r="C36" s="59"/>
      <c r="D36" s="47"/>
      <c r="E36" s="45"/>
      <c r="H36" s="47"/>
      <c r="I36" s="45"/>
      <c r="J36" s="53"/>
      <c r="K36" s="59"/>
      <c r="L36" s="46"/>
      <c r="M36" s="44"/>
    </row>
    <row r="38" spans="1:11" ht="12.75">
      <c r="A38" t="s">
        <v>68</v>
      </c>
      <c r="B38" s="21"/>
      <c r="F38" s="21"/>
      <c r="G38" s="21"/>
      <c r="J38" s="21"/>
      <c r="K38" s="21"/>
    </row>
    <row r="39" ht="12.75">
      <c r="A39" s="15" t="s">
        <v>341</v>
      </c>
    </row>
    <row r="40" ht="12.75">
      <c r="A40" s="125" t="s">
        <v>283</v>
      </c>
    </row>
    <row r="41" ht="12.75">
      <c r="A41" s="125" t="s">
        <v>231</v>
      </c>
    </row>
    <row r="42" spans="1:10" ht="12.75">
      <c r="A42" t="s">
        <v>40</v>
      </c>
      <c r="J42" s="258"/>
    </row>
    <row r="43" ht="12.75">
      <c r="K43">
        <v>6</v>
      </c>
    </row>
  </sheetData>
  <mergeCells count="3">
    <mergeCell ref="B6:C6"/>
    <mergeCell ref="F6:G6"/>
    <mergeCell ref="J6:K6"/>
  </mergeCells>
  <printOptions horizontalCentered="1"/>
  <pageMargins left="0.75" right="0.54" top="1" bottom="1" header="0.5" footer="0.5"/>
  <pageSetup fitToHeight="1" fitToWidth="1" horizontalDpi="300" verticalDpi="300" orientation="landscape" scale="77" r:id="rId1"/>
  <headerFooter alignWithMargins="0">
    <oddFooter>&amp;C&amp;8&amp;D
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T42"/>
  <sheetViews>
    <sheetView workbookViewId="0" topLeftCell="A1">
      <selection activeCell="A2" sqref="A2:O2"/>
    </sheetView>
  </sheetViews>
  <sheetFormatPr defaultColWidth="9.140625" defaultRowHeight="12.75"/>
  <sheetData>
    <row r="1" spans="1:15" ht="15.75">
      <c r="A1" s="473" t="s">
        <v>305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</row>
    <row r="2" spans="1:20" ht="14.25">
      <c r="A2" s="472" t="s">
        <v>326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63"/>
      <c r="Q2" s="463"/>
      <c r="R2" s="463"/>
      <c r="S2" s="463"/>
      <c r="T2" s="463"/>
    </row>
    <row r="3" spans="8:9" ht="12.75">
      <c r="H3" s="442"/>
      <c r="I3" s="442"/>
    </row>
    <row r="21" spans="1:9" ht="12.75">
      <c r="A21" t="s">
        <v>349</v>
      </c>
      <c r="I21" t="s">
        <v>350</v>
      </c>
    </row>
    <row r="22" ht="12.75">
      <c r="I22" t="s">
        <v>212</v>
      </c>
    </row>
    <row r="36" ht="12.75">
      <c r="M36">
        <v>7</v>
      </c>
    </row>
    <row r="40" ht="12.75">
      <c r="D40" s="6" t="s">
        <v>348</v>
      </c>
    </row>
    <row r="42" spans="1:12" ht="12.75">
      <c r="A42" s="443" t="s">
        <v>323</v>
      </c>
      <c r="L42" s="444"/>
    </row>
  </sheetData>
  <mergeCells count="2">
    <mergeCell ref="A2:O2"/>
    <mergeCell ref="A1:O1"/>
  </mergeCells>
  <printOptions horizontalCentered="1"/>
  <pageMargins left="0.75" right="0.75" top="1" bottom="1" header="0.5" footer="0.5"/>
  <pageSetup fitToHeight="1" fitToWidth="1" horizontalDpi="600" verticalDpi="600" orientation="landscape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1.57421875" style="0" customWidth="1"/>
    <col min="2" max="2" width="15.57421875" style="0" customWidth="1"/>
    <col min="3" max="3" width="16.8515625" style="0" customWidth="1"/>
    <col min="4" max="4" width="2.28125" style="0" customWidth="1"/>
    <col min="5" max="5" width="2.00390625" style="0" customWidth="1"/>
    <col min="6" max="6" width="15.57421875" style="0" customWidth="1"/>
    <col min="7" max="7" width="16.8515625" style="0" customWidth="1"/>
    <col min="8" max="9" width="2.140625" style="0" customWidth="1"/>
    <col min="10" max="10" width="15.57421875" style="0" customWidth="1"/>
    <col min="11" max="11" width="16.8515625" style="0" customWidth="1"/>
    <col min="12" max="12" width="2.00390625" style="0" customWidth="1"/>
    <col min="13" max="13" width="10.28125" style="0" customWidth="1"/>
    <col min="16" max="16" width="10.00390625" style="0" customWidth="1"/>
  </cols>
  <sheetData>
    <row r="1" spans="1:13" ht="15.75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"/>
    </row>
    <row r="2" spans="1:13" ht="22.5" customHeight="1">
      <c r="A2" s="3" t="s">
        <v>305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"/>
    </row>
    <row r="3" spans="1:13" ht="22.5" customHeight="1">
      <c r="A3" s="3" t="s">
        <v>76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/>
    </row>
    <row r="4" spans="1:13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9"/>
      <c r="B5" s="1" t="s">
        <v>17</v>
      </c>
      <c r="C5" s="1"/>
      <c r="D5" s="31"/>
      <c r="E5" s="4"/>
      <c r="F5" s="1" t="s">
        <v>157</v>
      </c>
      <c r="G5" s="1"/>
      <c r="H5" s="31"/>
      <c r="I5" s="4"/>
      <c r="J5" s="1" t="s">
        <v>18</v>
      </c>
      <c r="K5" s="1"/>
      <c r="L5" s="31"/>
      <c r="M5" s="5" t="s">
        <v>19</v>
      </c>
    </row>
    <row r="6" spans="2:13" s="4" customFormat="1" ht="12.75">
      <c r="B6" s="471" t="s">
        <v>363</v>
      </c>
      <c r="C6" s="471"/>
      <c r="D6" s="1"/>
      <c r="E6" s="22"/>
      <c r="F6" s="471" t="s">
        <v>364</v>
      </c>
      <c r="G6" s="471"/>
      <c r="I6" s="166"/>
      <c r="J6" s="471" t="s">
        <v>365</v>
      </c>
      <c r="K6" s="471"/>
      <c r="L6" s="32"/>
      <c r="M6" s="10" t="s">
        <v>20</v>
      </c>
    </row>
    <row r="7" spans="1:13" s="5" customFormat="1" ht="12.75">
      <c r="A7" s="7"/>
      <c r="B7" s="7" t="s">
        <v>21</v>
      </c>
      <c r="C7" s="7" t="s">
        <v>23</v>
      </c>
      <c r="D7" s="7"/>
      <c r="E7" s="18"/>
      <c r="F7" s="7" t="s">
        <v>21</v>
      </c>
      <c r="G7" s="7" t="s">
        <v>23</v>
      </c>
      <c r="H7" s="7"/>
      <c r="I7" s="18"/>
      <c r="J7" s="7" t="s">
        <v>21</v>
      </c>
      <c r="K7" s="7" t="s">
        <v>23</v>
      </c>
      <c r="L7" s="33"/>
      <c r="M7" s="19" t="s">
        <v>64</v>
      </c>
    </row>
    <row r="8" spans="1:12" s="5" customFormat="1" ht="12.75">
      <c r="A8"/>
      <c r="E8" s="17"/>
      <c r="I8" s="17"/>
      <c r="L8" s="34"/>
    </row>
    <row r="9" spans="2:13" ht="12.75">
      <c r="B9" s="53"/>
      <c r="C9" s="59"/>
      <c r="D9" s="47"/>
      <c r="E9" s="45"/>
      <c r="F9" s="53"/>
      <c r="G9" s="59"/>
      <c r="H9" s="47"/>
      <c r="I9" s="45"/>
      <c r="J9" s="53"/>
      <c r="K9" s="59"/>
      <c r="L9" s="46"/>
      <c r="M9" s="44"/>
    </row>
    <row r="10" spans="1:13" ht="12.75">
      <c r="A10" s="40" t="s">
        <v>358</v>
      </c>
      <c r="B10" s="53"/>
      <c r="C10" s="59"/>
      <c r="D10" s="47"/>
      <c r="E10" s="45"/>
      <c r="F10" s="53"/>
      <c r="G10" s="59"/>
      <c r="H10" s="47"/>
      <c r="I10" s="45"/>
      <c r="J10" s="53"/>
      <c r="K10" s="59"/>
      <c r="L10" s="46"/>
      <c r="M10" s="44"/>
    </row>
    <row r="11" spans="1:13" ht="12.75">
      <c r="A11" s="16" t="s">
        <v>69</v>
      </c>
      <c r="B11" s="119">
        <v>256</v>
      </c>
      <c r="C11" s="37">
        <v>9.02284072</v>
      </c>
      <c r="D11" s="112"/>
      <c r="E11" s="113"/>
      <c r="F11" s="114">
        <v>284</v>
      </c>
      <c r="G11" s="37">
        <f>9952595.13/1000000</f>
        <v>9.95259513</v>
      </c>
      <c r="H11" s="47"/>
      <c r="I11" s="12"/>
      <c r="J11" s="114">
        <v>318</v>
      </c>
      <c r="K11" s="177">
        <f>11664680.86/1000000</f>
        <v>11.664680859999999</v>
      </c>
      <c r="L11" s="46"/>
      <c r="M11" s="54">
        <f>(F11-J11)/J11</f>
        <v>-0.1069182389937107</v>
      </c>
    </row>
    <row r="12" spans="1:13" ht="12.75">
      <c r="A12" s="15" t="s">
        <v>70</v>
      </c>
      <c r="B12" s="114">
        <v>-14</v>
      </c>
      <c r="C12" s="37">
        <v>-0.37450294</v>
      </c>
      <c r="D12" s="46"/>
      <c r="F12" s="114">
        <v>-80</v>
      </c>
      <c r="G12" s="37">
        <v>-21.7250891</v>
      </c>
      <c r="H12" s="46"/>
      <c r="J12" s="114">
        <v>128</v>
      </c>
      <c r="K12" s="211">
        <v>7.02022489</v>
      </c>
      <c r="L12" s="46"/>
      <c r="M12" s="58">
        <f>(F12-J12)/J12</f>
        <v>-1.625</v>
      </c>
    </row>
    <row r="13" spans="1:13" ht="12.75">
      <c r="A13" s="15" t="s">
        <v>71</v>
      </c>
      <c r="B13" s="197">
        <v>0</v>
      </c>
      <c r="C13" s="37">
        <v>0</v>
      </c>
      <c r="D13" s="46"/>
      <c r="F13" s="197">
        <v>0</v>
      </c>
      <c r="G13" s="37">
        <v>0</v>
      </c>
      <c r="H13" s="46"/>
      <c r="J13" s="114">
        <v>16</v>
      </c>
      <c r="K13" s="202">
        <v>0</v>
      </c>
      <c r="L13" s="46"/>
      <c r="M13" s="54">
        <f>(F13-J13)/J13</f>
        <v>-1</v>
      </c>
    </row>
    <row r="14" spans="1:13" ht="12.75">
      <c r="A14" s="15" t="s">
        <v>72</v>
      </c>
      <c r="B14" s="197">
        <v>0</v>
      </c>
      <c r="C14" s="37">
        <v>0</v>
      </c>
      <c r="D14" s="46"/>
      <c r="F14" s="197">
        <v>0</v>
      </c>
      <c r="G14" s="37">
        <v>0</v>
      </c>
      <c r="H14" s="187"/>
      <c r="I14" s="177">
        <v>0</v>
      </c>
      <c r="J14" s="197">
        <v>0</v>
      </c>
      <c r="K14" s="37">
        <v>0</v>
      </c>
      <c r="L14" s="46"/>
      <c r="M14" s="54"/>
    </row>
    <row r="15" spans="1:13" ht="12.75">
      <c r="A15" s="15" t="s">
        <v>73</v>
      </c>
      <c r="B15" s="197">
        <v>0</v>
      </c>
      <c r="C15" s="37">
        <v>0</v>
      </c>
      <c r="D15" s="46"/>
      <c r="F15" s="197">
        <v>0</v>
      </c>
      <c r="G15" s="37">
        <v>0</v>
      </c>
      <c r="H15" s="46"/>
      <c r="J15" s="197">
        <v>10</v>
      </c>
      <c r="K15" s="37">
        <v>0.29164964</v>
      </c>
      <c r="L15" s="46"/>
      <c r="M15" s="54">
        <f>(F15-J15)/J15</f>
        <v>-1</v>
      </c>
    </row>
    <row r="16" spans="1:13" ht="12.75">
      <c r="A16" s="15" t="s">
        <v>74</v>
      </c>
      <c r="B16" s="119">
        <v>10</v>
      </c>
      <c r="C16" s="37">
        <v>0.3665</v>
      </c>
      <c r="D16" s="46"/>
      <c r="F16" s="197">
        <v>61</v>
      </c>
      <c r="G16" s="37">
        <v>22.2184846</v>
      </c>
      <c r="H16" s="46"/>
      <c r="J16" s="197">
        <v>136</v>
      </c>
      <c r="K16" s="37">
        <v>7.11854496</v>
      </c>
      <c r="L16" s="46"/>
      <c r="M16" s="54"/>
    </row>
    <row r="17" spans="1:13" ht="12.75">
      <c r="A17" s="15" t="s">
        <v>67</v>
      </c>
      <c r="B17" s="114">
        <f>B18-B11-B12-B13-B15-B16</f>
        <v>3</v>
      </c>
      <c r="C17" s="177">
        <f>C18-C11-C12-C15-C16</f>
        <v>0.014444200000000795</v>
      </c>
      <c r="D17" s="47"/>
      <c r="E17" s="12"/>
      <c r="F17" s="114">
        <f>F18-F11-F12-F13-F15-F16</f>
        <v>-10</v>
      </c>
      <c r="G17" s="177">
        <f>G18-G11-G12-G15-G16</f>
        <v>-1.4167086500000003</v>
      </c>
      <c r="H17" s="47"/>
      <c r="I17" s="12"/>
      <c r="J17" s="114">
        <f>J18-J11-J12-J13-J15-J16</f>
        <v>-285</v>
      </c>
      <c r="K17" s="177">
        <f>K18-K11-K12-K15-K16</f>
        <v>-14.944398999999999</v>
      </c>
      <c r="L17" s="46"/>
      <c r="M17" s="54"/>
    </row>
    <row r="18" spans="1:13" ht="12.75">
      <c r="A18" s="16" t="s">
        <v>75</v>
      </c>
      <c r="B18" s="119">
        <v>255</v>
      </c>
      <c r="C18" s="37">
        <v>9.02928198</v>
      </c>
      <c r="D18" s="112"/>
      <c r="E18" s="113"/>
      <c r="F18" s="119">
        <v>255</v>
      </c>
      <c r="G18" s="37">
        <v>9.02928198</v>
      </c>
      <c r="H18" s="112"/>
      <c r="I18" s="113"/>
      <c r="J18" s="114">
        <v>323</v>
      </c>
      <c r="K18" s="177">
        <v>11.15070135</v>
      </c>
      <c r="L18" s="46"/>
      <c r="M18" s="58">
        <f>(F18-J18)/J18</f>
        <v>-0.21052631578947367</v>
      </c>
    </row>
    <row r="19" spans="1:13" ht="12.75">
      <c r="A19" s="16"/>
      <c r="B19" s="114"/>
      <c r="C19" s="112"/>
      <c r="D19" s="112"/>
      <c r="E19" s="113"/>
      <c r="F19" s="114"/>
      <c r="G19" s="112"/>
      <c r="H19" s="112"/>
      <c r="I19" s="113"/>
      <c r="J19" s="114"/>
      <c r="K19" s="112"/>
      <c r="L19" s="46"/>
      <c r="M19" s="58"/>
    </row>
    <row r="20" spans="1:13" ht="12.75">
      <c r="A20" s="16"/>
      <c r="B20" s="114"/>
      <c r="C20" s="112"/>
      <c r="D20" s="112"/>
      <c r="E20" s="113"/>
      <c r="F20" s="114"/>
      <c r="G20" s="112"/>
      <c r="H20" s="112"/>
      <c r="I20" s="113"/>
      <c r="J20" s="114"/>
      <c r="K20" s="112"/>
      <c r="L20" s="46"/>
      <c r="M20" s="58"/>
    </row>
    <row r="21" spans="1:13" ht="12.75">
      <c r="A21" t="s">
        <v>76</v>
      </c>
      <c r="E21" s="45"/>
      <c r="I21" s="45"/>
      <c r="L21" s="46"/>
      <c r="M21" s="44"/>
    </row>
    <row r="22" spans="1:13" ht="12.75">
      <c r="A22" s="40" t="s">
        <v>360</v>
      </c>
      <c r="E22" s="45"/>
      <c r="I22" s="45"/>
      <c r="L22" s="46"/>
      <c r="M22" s="44"/>
    </row>
    <row r="23" spans="1:13" ht="12.75">
      <c r="A23" s="40" t="s">
        <v>347</v>
      </c>
      <c r="B23" s="119">
        <v>2198</v>
      </c>
      <c r="C23" s="37">
        <v>261</v>
      </c>
      <c r="E23" s="45"/>
      <c r="F23" s="119">
        <v>3029</v>
      </c>
      <c r="G23" s="37">
        <f>317167529/1000000</f>
        <v>317.167529</v>
      </c>
      <c r="I23" s="45"/>
      <c r="J23" s="197">
        <v>5431</v>
      </c>
      <c r="K23" s="37">
        <v>582.3</v>
      </c>
      <c r="L23" s="46"/>
      <c r="M23" s="58"/>
    </row>
    <row r="24" spans="1:13" ht="12.75">
      <c r="A24" s="44" t="s">
        <v>190</v>
      </c>
      <c r="B24" s="114">
        <v>-126</v>
      </c>
      <c r="C24" s="37">
        <f>('[9]UPB'!$AN$22-'[9]UPB'!$AM$22)/-1000000</f>
        <v>-12.738211</v>
      </c>
      <c r="E24" s="45"/>
      <c r="F24" s="114">
        <f>-318+B24</f>
        <v>-444</v>
      </c>
      <c r="G24" s="37">
        <f>((587041382-552946423)/-1000000)+C24</f>
        <v>-46.83317</v>
      </c>
      <c r="I24" s="45"/>
      <c r="J24" s="114">
        <v>-1368</v>
      </c>
      <c r="K24" s="37">
        <v>-136.6</v>
      </c>
      <c r="L24" s="46"/>
      <c r="M24" s="58">
        <f>(F24-J24)/J24</f>
        <v>-0.6754385964912281</v>
      </c>
    </row>
    <row r="25" spans="1:13" ht="12.75">
      <c r="A25" t="s">
        <v>191</v>
      </c>
      <c r="B25" s="114">
        <v>-2</v>
      </c>
      <c r="C25" s="37">
        <f>('[9]UPB'!$AN$29-'[9]UPB'!$AM$29)/-1000000</f>
        <v>-2.89462</v>
      </c>
      <c r="E25" s="45"/>
      <c r="F25" s="114">
        <f>-230+B25</f>
        <v>-232</v>
      </c>
      <c r="G25" s="37">
        <f>((1426178823-1404057234)/-1000000)+C25</f>
        <v>-25.016209</v>
      </c>
      <c r="I25" s="45"/>
      <c r="J25" s="114">
        <v>-1780</v>
      </c>
      <c r="K25" s="37">
        <v>-198.3</v>
      </c>
      <c r="L25" s="46"/>
      <c r="M25" s="58">
        <f>(F25-J25)/J25</f>
        <v>-0.8696629213483146</v>
      </c>
    </row>
    <row r="26" spans="1:13" ht="12.75">
      <c r="A26" t="s">
        <v>192</v>
      </c>
      <c r="B26" s="197">
        <v>0</v>
      </c>
      <c r="C26" s="37">
        <f>(-2276928240+2276928240)/1000000</f>
        <v>0</v>
      </c>
      <c r="E26" s="45"/>
      <c r="F26" s="197">
        <f>-22711+22711</f>
        <v>0</v>
      </c>
      <c r="G26" s="37">
        <f>(-2276928240+2276928240)/1000000</f>
        <v>0</v>
      </c>
      <c r="I26" s="45"/>
      <c r="J26" s="21">
        <v>1704</v>
      </c>
      <c r="K26" s="37">
        <v>178.1</v>
      </c>
      <c r="L26" s="46"/>
      <c r="M26" s="58">
        <f>(F26-J26)/J26</f>
        <v>-1</v>
      </c>
    </row>
    <row r="27" spans="1:13" ht="12.75">
      <c r="A27" t="s">
        <v>193</v>
      </c>
      <c r="B27" s="197">
        <v>-12</v>
      </c>
      <c r="C27" s="37">
        <f>('[9]UPB'!$AN$36-'[9]UPB'!$AM$36)/-1000000</f>
        <v>-0.34367</v>
      </c>
      <c r="E27" s="45"/>
      <c r="F27" s="197">
        <v>-3</v>
      </c>
      <c r="G27" s="37">
        <f>('[9]UPB'!$AN$36-'[9]UPB'!$AM$36)/-1000000</f>
        <v>-0.34367</v>
      </c>
      <c r="I27" s="45"/>
      <c r="J27" s="197">
        <v>-1</v>
      </c>
      <c r="K27" s="37">
        <v>0.1</v>
      </c>
      <c r="L27" s="46"/>
      <c r="M27" s="58"/>
    </row>
    <row r="28" spans="1:13" ht="12.75">
      <c r="A28" t="s">
        <v>194</v>
      </c>
      <c r="B28" s="119">
        <f>+B23+SUM(B24:B27)</f>
        <v>2058</v>
      </c>
      <c r="C28" s="37">
        <f>'[9]UPB'!$AN$8/1000000</f>
        <v>245.318152</v>
      </c>
      <c r="E28" s="45"/>
      <c r="F28" s="119">
        <f>+B28</f>
        <v>2058</v>
      </c>
      <c r="G28" s="37">
        <f>'[9]UPB'!$AN$8/1000000</f>
        <v>245.318152</v>
      </c>
      <c r="I28" s="45"/>
      <c r="J28" s="226">
        <v>3986</v>
      </c>
      <c r="K28" s="37">
        <v>425.6</v>
      </c>
      <c r="L28" s="46"/>
      <c r="M28" s="58">
        <f>(F28-J28)/J28</f>
        <v>-0.4836929252383342</v>
      </c>
    </row>
    <row r="29" spans="5:13" ht="12.75">
      <c r="E29" s="45"/>
      <c r="I29" s="45"/>
      <c r="L29" s="46"/>
      <c r="M29" s="44"/>
    </row>
    <row r="30" spans="5:13" ht="12.75">
      <c r="E30" s="45"/>
      <c r="I30" s="45"/>
      <c r="L30" s="46"/>
      <c r="M30" s="44"/>
    </row>
    <row r="31" spans="5:13" ht="12.75">
      <c r="E31" s="45"/>
      <c r="F31" s="446"/>
      <c r="G31" s="446"/>
      <c r="H31" s="446"/>
      <c r="I31" s="428"/>
      <c r="J31" s="446"/>
      <c r="K31" s="446"/>
      <c r="L31" s="46"/>
      <c r="M31" s="44"/>
    </row>
    <row r="32" spans="1:13" ht="12.75">
      <c r="A32" s="40" t="s">
        <v>359</v>
      </c>
      <c r="E32" s="45"/>
      <c r="F32" s="446"/>
      <c r="G32" s="446"/>
      <c r="H32" s="446"/>
      <c r="I32" s="428"/>
      <c r="J32" s="446"/>
      <c r="K32" s="446"/>
      <c r="L32" s="46"/>
      <c r="M32" s="44"/>
    </row>
    <row r="33" spans="1:13" ht="12.75">
      <c r="A33" s="424" t="s">
        <v>77</v>
      </c>
      <c r="B33" s="119">
        <v>28354</v>
      </c>
      <c r="C33" s="426">
        <f>(105489*B33)/1000000</f>
        <v>2991.035106</v>
      </c>
      <c r="D33" s="427"/>
      <c r="E33" s="428"/>
      <c r="F33" s="425">
        <v>29750</v>
      </c>
      <c r="G33" s="426">
        <f>(105489*F33)/1000000</f>
        <v>3138.29775</v>
      </c>
      <c r="H33" s="427"/>
      <c r="I33" s="428"/>
      <c r="J33" s="425">
        <v>28888</v>
      </c>
      <c r="K33" s="426">
        <v>2860.6</v>
      </c>
      <c r="L33" s="429"/>
      <c r="M33" s="430">
        <f>(F33-J33)/J33</f>
        <v>0.029839379673220714</v>
      </c>
    </row>
    <row r="34" spans="1:13" ht="12.75">
      <c r="A34" s="431" t="s">
        <v>72</v>
      </c>
      <c r="B34" s="432">
        <v>-4699</v>
      </c>
      <c r="C34" s="426">
        <f>(105489*B34)/1000000</f>
        <v>-495.692811</v>
      </c>
      <c r="D34" s="427"/>
      <c r="E34" s="428"/>
      <c r="F34" s="432">
        <v>-33886</v>
      </c>
      <c r="G34" s="426">
        <f>(105489*F34)/1000000</f>
        <v>-3574.600254</v>
      </c>
      <c r="H34" s="427"/>
      <c r="I34" s="428"/>
      <c r="J34" s="432">
        <v>-32780</v>
      </c>
      <c r="K34" s="426">
        <v>-3306.6</v>
      </c>
      <c r="L34" s="429"/>
      <c r="M34" s="430">
        <f>(F34-J34)/J34</f>
        <v>0.033740085417937764</v>
      </c>
    </row>
    <row r="35" spans="1:13" ht="12.75">
      <c r="A35" s="431" t="s">
        <v>78</v>
      </c>
      <c r="B35" s="226">
        <f>B13*-1</f>
        <v>0</v>
      </c>
      <c r="C35" s="426">
        <f>C13*-1</f>
        <v>0</v>
      </c>
      <c r="D35" s="427"/>
      <c r="E35" s="428"/>
      <c r="F35" s="226">
        <f>F13*-1</f>
        <v>0</v>
      </c>
      <c r="G35" s="426">
        <f>G13*-1</f>
        <v>0</v>
      </c>
      <c r="H35" s="427"/>
      <c r="I35" s="428"/>
      <c r="J35" s="226">
        <v>16</v>
      </c>
      <c r="K35" s="426">
        <f>K13*-1</f>
        <v>0</v>
      </c>
      <c r="L35" s="429"/>
      <c r="M35" s="430">
        <f>(F35-J35)/J35</f>
        <v>-1</v>
      </c>
    </row>
    <row r="36" spans="1:13" ht="12.75">
      <c r="A36" s="431" t="s">
        <v>79</v>
      </c>
      <c r="B36" s="432">
        <v>4291</v>
      </c>
      <c r="C36" s="426">
        <f>(105489/1000000)*(B35+B36)</f>
        <v>452.653299</v>
      </c>
      <c r="D36" s="427"/>
      <c r="E36" s="428"/>
      <c r="F36" s="432">
        <v>33873</v>
      </c>
      <c r="G36" s="426">
        <f>(105489/1000000)*(F35+F36)</f>
        <v>3573.228897</v>
      </c>
      <c r="H36" s="427"/>
      <c r="I36" s="428"/>
      <c r="J36" s="432">
        <v>34852</v>
      </c>
      <c r="K36" s="426">
        <v>3517.2</v>
      </c>
      <c r="L36" s="429"/>
      <c r="M36" s="430">
        <f>(F36-J36)/J36</f>
        <v>-0.028090210030988178</v>
      </c>
    </row>
    <row r="37" spans="1:13" ht="12.75">
      <c r="A37" s="431" t="s">
        <v>67</v>
      </c>
      <c r="B37" s="433">
        <f>B38-(B33+B34+B35+B36)</f>
        <v>-592</v>
      </c>
      <c r="C37" s="426">
        <f>C38-(C33+C34+C35+C36)</f>
        <v>-62.4494880000002</v>
      </c>
      <c r="D37" s="434"/>
      <c r="E37" s="432"/>
      <c r="F37" s="433">
        <f>F38-(F33+F34+F35+F36)</f>
        <v>-2383</v>
      </c>
      <c r="G37" s="426">
        <f>G38-(G33+G34+G35+G36)</f>
        <v>-251.3802870000004</v>
      </c>
      <c r="H37" s="434"/>
      <c r="I37" s="432"/>
      <c r="J37" s="432">
        <f>J38-(J33+J34+J35+J36)</f>
        <v>-102</v>
      </c>
      <c r="K37" s="426">
        <f>K38-(K33+K34+K35+K36)</f>
        <v>43.20000000000027</v>
      </c>
      <c r="L37" s="429"/>
      <c r="M37" s="430"/>
    </row>
    <row r="38" spans="1:13" ht="12.75">
      <c r="A38" s="435" t="s">
        <v>80</v>
      </c>
      <c r="B38" s="119">
        <v>27354</v>
      </c>
      <c r="C38" s="426">
        <f>(105489*B38)/1000000</f>
        <v>2885.546106</v>
      </c>
      <c r="D38" s="427"/>
      <c r="E38" s="428"/>
      <c r="F38" s="425">
        <f>+B38</f>
        <v>27354</v>
      </c>
      <c r="G38" s="426">
        <f>(105489*F38)/1000000</f>
        <v>2885.546106</v>
      </c>
      <c r="H38" s="427"/>
      <c r="I38" s="428"/>
      <c r="J38" s="425">
        <v>30874</v>
      </c>
      <c r="K38" s="426">
        <v>3114.4</v>
      </c>
      <c r="L38" s="429"/>
      <c r="M38" s="436">
        <f>(F38-J38)/J38</f>
        <v>-0.11401178985554188</v>
      </c>
    </row>
    <row r="39" spans="2:11" ht="12.75">
      <c r="B39" s="21"/>
      <c r="C39" s="37"/>
      <c r="D39" s="21"/>
      <c r="E39" s="21"/>
      <c r="F39" s="21"/>
      <c r="G39" s="21"/>
      <c r="H39" s="21"/>
      <c r="I39" s="21"/>
      <c r="J39" s="21"/>
      <c r="K39" s="178"/>
    </row>
    <row r="40" spans="1:11" ht="12.75">
      <c r="A40" t="s">
        <v>68</v>
      </c>
      <c r="B40" s="21"/>
      <c r="C40" s="37"/>
      <c r="F40" s="21"/>
      <c r="G40" s="21"/>
      <c r="J40" s="21"/>
      <c r="K40" s="21"/>
    </row>
    <row r="41" spans="2:11" ht="12.75">
      <c r="B41" s="21"/>
      <c r="C41" s="37"/>
      <c r="F41" s="21"/>
      <c r="G41" s="21"/>
      <c r="J41" s="21"/>
      <c r="K41" s="21"/>
    </row>
    <row r="42" ht="12.75">
      <c r="A42" s="125" t="s">
        <v>76</v>
      </c>
    </row>
    <row r="43" ht="12.75">
      <c r="A43" s="125" t="s">
        <v>361</v>
      </c>
    </row>
    <row r="44" ht="12.75">
      <c r="A44" t="s">
        <v>362</v>
      </c>
    </row>
    <row r="45" ht="12.75">
      <c r="A45" s="15" t="s">
        <v>81</v>
      </c>
    </row>
    <row r="46" ht="12.75">
      <c r="K46">
        <v>8</v>
      </c>
    </row>
  </sheetData>
  <mergeCells count="3">
    <mergeCell ref="B6:C6"/>
    <mergeCell ref="F6:G6"/>
    <mergeCell ref="J6:K6"/>
  </mergeCells>
  <printOptions horizontalCentered="1"/>
  <pageMargins left="0.75" right="0.54" top="1" bottom="1" header="0.5" footer="0.5"/>
  <pageSetup fitToHeight="1" fitToWidth="1" horizontalDpi="300" verticalDpi="300" orientation="landscape" scale="63" r:id="rId1"/>
  <headerFooter alignWithMargins="0">
    <oddFooter>&amp;C&amp;8&amp;D
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609-4th St., N.E., Washington,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V. May</dc:creator>
  <cp:keywords/>
  <dc:description/>
  <cp:lastModifiedBy>h07720</cp:lastModifiedBy>
  <cp:lastPrinted>2007-07-25T16:14:24Z</cp:lastPrinted>
  <dcterms:created xsi:type="dcterms:W3CDTF">1999-03-14T17:19:10Z</dcterms:created>
  <dcterms:modified xsi:type="dcterms:W3CDTF">2007-07-25T17:47:39Z</dcterms:modified>
  <cp:category/>
  <cp:version/>
  <cp:contentType/>
  <cp:contentStatus/>
</cp:coreProperties>
</file>