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310" activeTab="0"/>
  </bookViews>
  <sheets>
    <sheet name="Equilibrium" sheetId="1" r:id="rId1"/>
  </sheets>
  <definedNames>
    <definedName name="_xlnm.Print_Area" localSheetId="0">'Equilibrium'!$A$1:$AB$45</definedName>
    <definedName name="_xlnm.Print_Titles" localSheetId="0">'Equilibrium'!$A:$B,'Equilibrium'!$1:$3</definedName>
  </definedNames>
  <calcPr fullCalcOnLoad="1"/>
</workbook>
</file>

<file path=xl/sharedStrings.xml><?xml version="1.0" encoding="utf-8"?>
<sst xmlns="http://schemas.openxmlformats.org/spreadsheetml/2006/main" count="98" uniqueCount="74">
  <si>
    <t>Elasticity of U.S. Demand</t>
  </si>
  <si>
    <t>Elasticity of U.S. Supply</t>
  </si>
  <si>
    <t>$/mcf</t>
  </si>
  <si>
    <t>Price</t>
  </si>
  <si>
    <t>Total</t>
  </si>
  <si>
    <t>INPUT ASSUMPTIONS</t>
  </si>
  <si>
    <t>SOURCE</t>
  </si>
  <si>
    <t>Quantity Demanded U.S.</t>
  </si>
  <si>
    <r>
      <t>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a</t>
    </r>
  </si>
  <si>
    <t>TCF/yr</t>
  </si>
  <si>
    <r>
      <t>E</t>
    </r>
    <r>
      <rPr>
        <vertAlign val="subscript"/>
        <sz val="10"/>
        <rFont val="Arial"/>
        <family val="2"/>
      </rPr>
      <t>D</t>
    </r>
  </si>
  <si>
    <r>
      <t>(%</t>
    </r>
    <r>
      <rPr>
        <sz val="10"/>
        <rFont val="Arial"/>
        <family val="2"/>
      </rPr>
      <t>∆Q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/%</t>
    </r>
    <r>
      <rPr>
        <sz val="10"/>
        <rFont val="Arial"/>
        <family val="2"/>
      </rPr>
      <t>∆</t>
    </r>
    <r>
      <rPr>
        <sz val="10"/>
        <rFont val="Arial"/>
        <family val="0"/>
      </rPr>
      <t>P); [Foster, T7, 2000]</t>
    </r>
  </si>
  <si>
    <t>P = b</t>
  </si>
  <si>
    <t>Quantity Supplied  U.S.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</si>
  <si>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a</t>
    </r>
  </si>
  <si>
    <r>
      <t>E</t>
    </r>
    <r>
      <rPr>
        <vertAlign val="subscript"/>
        <sz val="10"/>
        <rFont val="Arial"/>
        <family val="2"/>
      </rPr>
      <t>S</t>
    </r>
  </si>
  <si>
    <t>wtd avg</t>
  </si>
  <si>
    <r>
      <t>(%</t>
    </r>
    <r>
      <rPr>
        <sz val="10"/>
        <rFont val="Arial"/>
        <family val="2"/>
      </rPr>
      <t>∆Q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/%</t>
    </r>
    <r>
      <rPr>
        <sz val="10"/>
        <rFont val="Arial"/>
        <family val="2"/>
      </rPr>
      <t>∆</t>
    </r>
    <r>
      <rPr>
        <sz val="10"/>
        <rFont val="Arial"/>
        <family val="0"/>
      </rPr>
      <t>P); [Foster, T7, 2000]</t>
    </r>
  </si>
  <si>
    <t>CALCULATIONS</t>
  </si>
  <si>
    <t>Net change in quantity</t>
  </si>
  <si>
    <t>d</t>
  </si>
  <si>
    <t>Gas Supply Elasticity</t>
  </si>
  <si>
    <t>Onshore</t>
  </si>
  <si>
    <r>
      <t>Es</t>
    </r>
    <r>
      <rPr>
        <vertAlign val="superscript"/>
        <sz val="10"/>
        <rFont val="Arial"/>
        <family val="2"/>
      </rPr>
      <t>gas</t>
    </r>
    <r>
      <rPr>
        <sz val="10"/>
        <rFont val="Arial"/>
        <family val="0"/>
      </rPr>
      <t xml:space="preserve"> =</t>
    </r>
  </si>
  <si>
    <t>Net Imports</t>
  </si>
  <si>
    <t>Offshore</t>
  </si>
  <si>
    <t>Weighted average</t>
  </si>
  <si>
    <t>[AEO 2007, T13]</t>
  </si>
  <si>
    <t>Gas Supply Components in 2010</t>
  </si>
  <si>
    <t>ghk</t>
  </si>
  <si>
    <t>Supplemental</t>
  </si>
  <si>
    <t>Alaska</t>
  </si>
  <si>
    <t>[AEO 2007, T14]</t>
  </si>
  <si>
    <t>assuming constant elasticity of demand &amp; supply across changes</t>
  </si>
  <si>
    <t>NPV</t>
  </si>
  <si>
    <t>CS</t>
  </si>
  <si>
    <t>PS</t>
  </si>
  <si>
    <t>$6.50 PT</t>
  </si>
  <si>
    <t>$5.34 PT</t>
  </si>
  <si>
    <t>$4.22 PT</t>
  </si>
  <si>
    <t>Supply after shift</t>
  </si>
  <si>
    <t>e</t>
  </si>
  <si>
    <t>c</t>
  </si>
  <si>
    <t>Demand elasticity/ Supply elasticity</t>
  </si>
  <si>
    <t>New equilibrium quantity</t>
  </si>
  <si>
    <t>New equilibrium price</t>
  </si>
  <si>
    <t>Price after supply shift</t>
  </si>
  <si>
    <t>f</t>
  </si>
  <si>
    <t>Consumer surplus change</t>
  </si>
  <si>
    <t>Producer surplus change</t>
  </si>
  <si>
    <t>khj</t>
  </si>
  <si>
    <t>c - a (MCF)</t>
  </si>
  <si>
    <t>Original equilibrium quantity</t>
  </si>
  <si>
    <t>Original equilibrium price</t>
  </si>
  <si>
    <t>e - a</t>
  </si>
  <si>
    <t>TCF to MCF</t>
  </si>
  <si>
    <t>BCF to TCF</t>
  </si>
  <si>
    <t>@ $6.50 PT</t>
  </si>
  <si>
    <t>@ $5.34 PT</t>
  </si>
  <si>
    <t>@ $4.22 PT</t>
  </si>
  <si>
    <t>b ($/MCF)</t>
  </si>
  <si>
    <t>a (TCF/yr)</t>
  </si>
  <si>
    <t>PV</t>
  </si>
  <si>
    <t>Change in OCS Supply (BCF/yr)</t>
  </si>
  <si>
    <t>Change in U.S. Supply (TCF)</t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</si>
  <si>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/E</t>
    </r>
    <r>
      <rPr>
        <vertAlign val="subscript"/>
        <sz val="10"/>
        <rFont val="Arial"/>
        <family val="2"/>
      </rPr>
      <t>S</t>
    </r>
  </si>
  <si>
    <t>Consumer and Producer Surplus</t>
  </si>
  <si>
    <t>Effects of Ultra-deep Gas Incentive</t>
  </si>
  <si>
    <t>Net social benefit</t>
  </si>
  <si>
    <t>Fiscal cost (MM$)</t>
  </si>
  <si>
    <t>Benefit to cost</t>
  </si>
  <si>
    <t>@ $3.50 PT</t>
  </si>
  <si>
    <t>$3.50 PT</t>
  </si>
  <si>
    <t>4/171/2007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</si>
</sst>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.000"/>
    <numFmt numFmtId="169" formatCode="&quot;$&quot;#,##0.0"/>
    <numFmt numFmtId="170" formatCode="&quot;$&quot;#,##0"/>
    <numFmt numFmtId="171" formatCode="0.000%"/>
    <numFmt numFmtId="172" formatCode="&quot;$&quot;#,##0.0000"/>
    <numFmt numFmtId="173" formatCode="0.000000"/>
    <numFmt numFmtId="174" formatCode="0.00000"/>
    <numFmt numFmtId="175" formatCode="0.0000"/>
    <numFmt numFmtId="176" formatCode="0.0000%"/>
    <numFmt numFmtId="177" formatCode="#,##0.0;[Red]#,##0.0"/>
    <numFmt numFmtId="178" formatCode="#,##0;[Red]#,##0"/>
    <numFmt numFmtId="179" formatCode="&quot;$&quot;#,##0;[Red]&quot;$&quot;#,##0"/>
    <numFmt numFmtId="180" formatCode="&quot;$&quot;#,##0.0;[Red]&quot;$&quot;#,##0.0"/>
    <numFmt numFmtId="181" formatCode="&quot;$&quot;#,##0.0_);[Red]\(&quot;$&quot;#,##0.0\)"/>
    <numFmt numFmtId="182" formatCode="#,##0.0"/>
    <numFmt numFmtId="183" formatCode="0.0000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"/>
    <numFmt numFmtId="190" formatCode="m/d/yyyy;@"/>
    <numFmt numFmtId="191" formatCode="_(* #,##0.0000_);_(* \(#,##0.0000\);_(* &quot;-&quot;??_);_(@_)"/>
    <numFmt numFmtId="192" formatCode="[$-409]mmmm\ d\,\ yyyy;@"/>
    <numFmt numFmtId="193" formatCode="0.000000000000%"/>
    <numFmt numFmtId="194" formatCode="#,##0.000"/>
    <numFmt numFmtId="195" formatCode="0.0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_);[Red]\(0.00\)"/>
    <numFmt numFmtId="204" formatCode="0.00000000000000%"/>
    <numFmt numFmtId="205" formatCode="&quot;$&quot;#,##0.00000"/>
    <numFmt numFmtId="206" formatCode="_(* #,##0.0_);_(* \(#,##0.0\);_(* &quot;-&quot;??_);_(@_)"/>
    <numFmt numFmtId="207" formatCode="_(* #,##0_);_(* \(#,##0\);_(* &quot;-&quot;??_);_(@_)"/>
    <numFmt numFmtId="208" formatCode="0.0_);[Red]\(0.0\)"/>
    <numFmt numFmtId="209" formatCode="0_);[Red]\(0\)"/>
    <numFmt numFmtId="210" formatCode="0.000000000000000%"/>
    <numFmt numFmtId="211" formatCode="0.00000000000000"/>
    <numFmt numFmtId="212" formatCode="0.0000000000000"/>
    <numFmt numFmtId="213" formatCode="0.000000000000"/>
    <numFmt numFmtId="214" formatCode="0.00000000000"/>
    <numFmt numFmtId="215" formatCode="0.0000000000"/>
    <numFmt numFmtId="216" formatCode="&quot;$&quot;#,##0.000_);[Red]\(&quot;$&quot;#,##0.000\)"/>
    <numFmt numFmtId="217" formatCode="#,##0.0_);[Red]\(#,##0.0\)"/>
    <numFmt numFmtId="218" formatCode="0.00_)"/>
    <numFmt numFmtId="219" formatCode="#,##0.00000_);[Red]\(#,##0.00000\)"/>
    <numFmt numFmtId="220" formatCode="&quot;$&quot;#,##0.0000_);[Red]\(&quot;$&quot;#,##0.0000\)"/>
    <numFmt numFmtId="221" formatCode="&quot;$&quot;#,##0.00000_);[Red]\(&quot;$&quot;#,##0.00000\)"/>
    <numFmt numFmtId="222" formatCode="&quot;$&quot;#,##0.000000_);[Red]\(&quot;$&quot;#,##0.000000\)"/>
    <numFmt numFmtId="223" formatCode="_(* #,##0.000_);_(* \(#,##0.000\);_(* &quot;-&quot;??_);_(@_)"/>
    <numFmt numFmtId="224" formatCode="_(* #,##0.00000_);_(* \(#,##0.00000\);_(* &quot;-&quot;??_);_(@_)"/>
    <numFmt numFmtId="225" formatCode="_(* #,##0.000000_);_(* \(#,##0.0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12" xfId="0" applyBorder="1" applyAlignment="1">
      <alignment/>
    </xf>
    <xf numFmtId="0" fontId="6" fillId="0" borderId="5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75" fontId="0" fillId="0" borderId="13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2" fontId="1" fillId="0" borderId="4" xfId="0" applyNumberFormat="1" applyFont="1" applyBorder="1" applyAlignment="1">
      <alignment horizontal="center"/>
    </xf>
    <xf numFmtId="218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75" fontId="0" fillId="0" borderId="1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18" fontId="0" fillId="0" borderId="1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171" fontId="0" fillId="0" borderId="0" xfId="21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17" xfId="0" applyNumberFormat="1" applyBorder="1" applyAlignment="1">
      <alignment horizontal="center"/>
    </xf>
    <xf numFmtId="9" fontId="0" fillId="0" borderId="0" xfId="21" applyAlignment="1">
      <alignment horizontal="center"/>
    </xf>
    <xf numFmtId="216" fontId="0" fillId="0" borderId="1" xfId="0" applyNumberFormat="1" applyBorder="1" applyAlignment="1">
      <alignment horizontal="center"/>
    </xf>
    <xf numFmtId="21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21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222" fontId="0" fillId="0" borderId="0" xfId="0" applyNumberFormat="1" applyBorder="1" applyAlignment="1">
      <alignment horizontal="center"/>
    </xf>
    <xf numFmtId="207" fontId="0" fillId="0" borderId="0" xfId="15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15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7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2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6" fontId="0" fillId="0" borderId="0" xfId="0" applyNumberFormat="1" applyAlignment="1">
      <alignment horizontal="center" vertical="center"/>
    </xf>
    <xf numFmtId="192" fontId="0" fillId="0" borderId="2" xfId="0" applyNumberFormat="1" applyFill="1" applyBorder="1" applyAlignment="1">
      <alignment/>
    </xf>
    <xf numFmtId="9" fontId="0" fillId="0" borderId="0" xfId="21" applyNumberFormat="1" applyAlignment="1">
      <alignment horizontal="center"/>
    </xf>
    <xf numFmtId="169" fontId="0" fillId="0" borderId="0" xfId="0" applyNumberFormat="1" applyAlignment="1">
      <alignment horizontal="center"/>
    </xf>
    <xf numFmtId="173" fontId="0" fillId="0" borderId="0" xfId="21" applyNumberFormat="1" applyAlignment="1">
      <alignment horizontal="center"/>
    </xf>
    <xf numFmtId="0" fontId="0" fillId="0" borderId="0" xfId="0" applyAlignment="1">
      <alignment horizontal="center"/>
    </xf>
    <xf numFmtId="192" fontId="0" fillId="2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29</xdr:row>
      <xdr:rowOff>114300</xdr:rowOff>
    </xdr:from>
    <xdr:to>
      <xdr:col>22</xdr:col>
      <xdr:colOff>352425</xdr:colOff>
      <xdr:row>31</xdr:row>
      <xdr:rowOff>0</xdr:rowOff>
    </xdr:to>
    <xdr:sp>
      <xdr:nvSpPr>
        <xdr:cNvPr id="1" name="TextBox 76"/>
        <xdr:cNvSpPr txBox="1">
          <a:spLocks noChangeArrowheads="1"/>
        </xdr:cNvSpPr>
      </xdr:nvSpPr>
      <xdr:spPr>
        <a:xfrm>
          <a:off x="19088100" y="51816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expected</a:t>
          </a:r>
        </a:p>
      </xdr:txBody>
    </xdr:sp>
    <xdr:clientData/>
  </xdr:twoCellAnchor>
  <xdr:twoCellAnchor>
    <xdr:from>
      <xdr:col>19</xdr:col>
      <xdr:colOff>1771650</xdr:colOff>
      <xdr:row>32</xdr:row>
      <xdr:rowOff>114300</xdr:rowOff>
    </xdr:from>
    <xdr:to>
      <xdr:col>20</xdr:col>
      <xdr:colOff>85725</xdr:colOff>
      <xdr:row>33</xdr:row>
      <xdr:rowOff>123825</xdr:rowOff>
    </xdr:to>
    <xdr:sp>
      <xdr:nvSpPr>
        <xdr:cNvPr id="2" name="TextBox 77"/>
        <xdr:cNvSpPr txBox="1">
          <a:spLocks noChangeArrowheads="1"/>
        </xdr:cNvSpPr>
      </xdr:nvSpPr>
      <xdr:spPr>
        <a:xfrm>
          <a:off x="18411825" y="5676900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19</xdr:col>
      <xdr:colOff>1209675</xdr:colOff>
      <xdr:row>29</xdr:row>
      <xdr:rowOff>114300</xdr:rowOff>
    </xdr:from>
    <xdr:to>
      <xdr:col>19</xdr:col>
      <xdr:colOff>1333500</xdr:colOff>
      <xdr:row>30</xdr:row>
      <xdr:rowOff>142875</xdr:rowOff>
    </xdr:to>
    <xdr:sp>
      <xdr:nvSpPr>
        <xdr:cNvPr id="3" name="TextBox 62"/>
        <xdr:cNvSpPr txBox="1">
          <a:spLocks noChangeArrowheads="1"/>
        </xdr:cNvSpPr>
      </xdr:nvSpPr>
      <xdr:spPr>
        <a:xfrm>
          <a:off x="17849850" y="5181600"/>
          <a:ext cx="123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19</xdr:col>
      <xdr:colOff>1133475</xdr:colOff>
      <xdr:row>35</xdr:row>
      <xdr:rowOff>0</xdr:rowOff>
    </xdr:from>
    <xdr:to>
      <xdr:col>19</xdr:col>
      <xdr:colOff>1266825</xdr:colOff>
      <xdr:row>36</xdr:row>
      <xdr:rowOff>28575</xdr:rowOff>
    </xdr:to>
    <xdr:sp>
      <xdr:nvSpPr>
        <xdr:cNvPr id="4" name="TextBox 64"/>
        <xdr:cNvSpPr txBox="1">
          <a:spLocks noChangeArrowheads="1"/>
        </xdr:cNvSpPr>
      </xdr:nvSpPr>
      <xdr:spPr>
        <a:xfrm>
          <a:off x="17773650" y="6210300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19</xdr:col>
      <xdr:colOff>352425</xdr:colOff>
      <xdr:row>25</xdr:row>
      <xdr:rowOff>104775</xdr:rowOff>
    </xdr:from>
    <xdr:to>
      <xdr:col>19</xdr:col>
      <xdr:colOff>361950</xdr:colOff>
      <xdr:row>41</xdr:row>
      <xdr:rowOff>76200</xdr:rowOff>
    </xdr:to>
    <xdr:sp>
      <xdr:nvSpPr>
        <xdr:cNvPr id="5" name="Line 37"/>
        <xdr:cNvSpPr>
          <a:spLocks/>
        </xdr:cNvSpPr>
      </xdr:nvSpPr>
      <xdr:spPr>
        <a:xfrm flipV="1">
          <a:off x="16992600" y="4514850"/>
          <a:ext cx="95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352425</xdr:colOff>
      <xdr:row>41</xdr:row>
      <xdr:rowOff>76200</xdr:rowOff>
    </xdr:from>
    <xdr:to>
      <xdr:col>23</xdr:col>
      <xdr:colOff>285750</xdr:colOff>
      <xdr:row>41</xdr:row>
      <xdr:rowOff>76200</xdr:rowOff>
    </xdr:to>
    <xdr:sp>
      <xdr:nvSpPr>
        <xdr:cNvPr id="6" name="Line 38"/>
        <xdr:cNvSpPr>
          <a:spLocks/>
        </xdr:cNvSpPr>
      </xdr:nvSpPr>
      <xdr:spPr>
        <a:xfrm flipV="1">
          <a:off x="16992600" y="72580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962025</xdr:colOff>
      <xdr:row>29</xdr:row>
      <xdr:rowOff>38100</xdr:rowOff>
    </xdr:from>
    <xdr:to>
      <xdr:col>22</xdr:col>
      <xdr:colOff>285750</xdr:colOff>
      <xdr:row>39</xdr:row>
      <xdr:rowOff>142875</xdr:rowOff>
    </xdr:to>
    <xdr:sp>
      <xdr:nvSpPr>
        <xdr:cNvPr id="7" name="Line 39"/>
        <xdr:cNvSpPr>
          <a:spLocks/>
        </xdr:cNvSpPr>
      </xdr:nvSpPr>
      <xdr:spPr>
        <a:xfrm>
          <a:off x="17602200" y="5105400"/>
          <a:ext cx="1962150" cy="1895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704850</xdr:colOff>
      <xdr:row>30</xdr:row>
      <xdr:rowOff>152400</xdr:rowOff>
    </xdr:from>
    <xdr:to>
      <xdr:col>22</xdr:col>
      <xdr:colOff>95250</xdr:colOff>
      <xdr:row>38</xdr:row>
      <xdr:rowOff>114300</xdr:rowOff>
    </xdr:to>
    <xdr:sp>
      <xdr:nvSpPr>
        <xdr:cNvPr id="8" name="Line 40"/>
        <xdr:cNvSpPr>
          <a:spLocks/>
        </xdr:cNvSpPr>
      </xdr:nvSpPr>
      <xdr:spPr>
        <a:xfrm flipV="1">
          <a:off x="17345025" y="5391150"/>
          <a:ext cx="2028825" cy="14192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28</xdr:row>
      <xdr:rowOff>152400</xdr:rowOff>
    </xdr:from>
    <xdr:to>
      <xdr:col>20</xdr:col>
      <xdr:colOff>95250</xdr:colOff>
      <xdr:row>33</xdr:row>
      <xdr:rowOff>133350</xdr:rowOff>
    </xdr:to>
    <xdr:sp>
      <xdr:nvSpPr>
        <xdr:cNvPr id="9" name="Line 41"/>
        <xdr:cNvSpPr>
          <a:spLocks/>
        </xdr:cNvSpPr>
      </xdr:nvSpPr>
      <xdr:spPr>
        <a:xfrm flipV="1">
          <a:off x="17278350" y="5048250"/>
          <a:ext cx="129540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64</xdr:row>
      <xdr:rowOff>104775</xdr:rowOff>
    </xdr:to>
    <xdr:sp>
      <xdr:nvSpPr>
        <xdr:cNvPr id="10" name="TextBox 42"/>
        <xdr:cNvSpPr txBox="1">
          <a:spLocks noChangeArrowheads="1"/>
        </xdr:cNvSpPr>
      </xdr:nvSpPr>
      <xdr:spPr>
        <a:xfrm>
          <a:off x="2676525" y="10772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S'</a:t>
          </a:r>
        </a:p>
      </xdr:txBody>
    </xdr:sp>
    <xdr:clientData/>
  </xdr:twoCellAnchor>
  <xdr:twoCellAnchor>
    <xdr:from>
      <xdr:col>20</xdr:col>
      <xdr:colOff>19050</xdr:colOff>
      <xdr:row>26</xdr:row>
      <xdr:rowOff>95250</xdr:rowOff>
    </xdr:from>
    <xdr:to>
      <xdr:col>20</xdr:col>
      <xdr:colOff>171450</xdr:colOff>
      <xdr:row>28</xdr:row>
      <xdr:rowOff>123825</xdr:rowOff>
    </xdr:to>
    <xdr:sp>
      <xdr:nvSpPr>
        <xdr:cNvPr id="11" name="TextBox 43"/>
        <xdr:cNvSpPr txBox="1">
          <a:spLocks noChangeArrowheads="1"/>
        </xdr:cNvSpPr>
      </xdr:nvSpPr>
      <xdr:spPr>
        <a:xfrm>
          <a:off x="18497550" y="4667250"/>
          <a:ext cx="152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21</xdr:col>
      <xdr:colOff>581025</xdr:colOff>
      <xdr:row>36</xdr:row>
      <xdr:rowOff>57150</xdr:rowOff>
    </xdr:from>
    <xdr:to>
      <xdr:col>21</xdr:col>
      <xdr:colOff>581025</xdr:colOff>
      <xdr:row>37</xdr:row>
      <xdr:rowOff>47625</xdr:rowOff>
    </xdr:to>
    <xdr:sp>
      <xdr:nvSpPr>
        <xdr:cNvPr id="12" name="TextBox 44"/>
        <xdr:cNvSpPr txBox="1">
          <a:spLocks noChangeArrowheads="1"/>
        </xdr:cNvSpPr>
      </xdr:nvSpPr>
      <xdr:spPr>
        <a:xfrm>
          <a:off x="19278600" y="642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19</xdr:col>
      <xdr:colOff>352425</xdr:colOff>
      <xdr:row>33</xdr:row>
      <xdr:rowOff>257175</xdr:rowOff>
    </xdr:from>
    <xdr:to>
      <xdr:col>20</xdr:col>
      <xdr:colOff>28575</xdr:colOff>
      <xdr:row>33</xdr:row>
      <xdr:rowOff>266700</xdr:rowOff>
    </xdr:to>
    <xdr:sp>
      <xdr:nvSpPr>
        <xdr:cNvPr id="13" name="Line 45"/>
        <xdr:cNvSpPr>
          <a:spLocks/>
        </xdr:cNvSpPr>
      </xdr:nvSpPr>
      <xdr:spPr>
        <a:xfrm flipH="1">
          <a:off x="16992600" y="5981700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31</xdr:row>
      <xdr:rowOff>38100</xdr:rowOff>
    </xdr:from>
    <xdr:to>
      <xdr:col>22</xdr:col>
      <xdr:colOff>28575</xdr:colOff>
      <xdr:row>41</xdr:row>
      <xdr:rowOff>66675</xdr:rowOff>
    </xdr:to>
    <xdr:sp>
      <xdr:nvSpPr>
        <xdr:cNvPr id="14" name="Line 46"/>
        <xdr:cNvSpPr>
          <a:spLocks/>
        </xdr:cNvSpPr>
      </xdr:nvSpPr>
      <xdr:spPr>
        <a:xfrm flipH="1">
          <a:off x="19307175" y="54387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31</xdr:row>
      <xdr:rowOff>28575</xdr:rowOff>
    </xdr:from>
    <xdr:to>
      <xdr:col>22</xdr:col>
      <xdr:colOff>0</xdr:colOff>
      <xdr:row>31</xdr:row>
      <xdr:rowOff>38100</xdr:rowOff>
    </xdr:to>
    <xdr:sp>
      <xdr:nvSpPr>
        <xdr:cNvPr id="15" name="Line 47"/>
        <xdr:cNvSpPr>
          <a:spLocks/>
        </xdr:cNvSpPr>
      </xdr:nvSpPr>
      <xdr:spPr>
        <a:xfrm flipH="1">
          <a:off x="17002125" y="5429250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25</xdr:row>
      <xdr:rowOff>57150</xdr:rowOff>
    </xdr:from>
    <xdr:to>
      <xdr:col>19</xdr:col>
      <xdr:colOff>323850</xdr:colOff>
      <xdr:row>26</xdr:row>
      <xdr:rowOff>114300</xdr:rowOff>
    </xdr:to>
    <xdr:sp>
      <xdr:nvSpPr>
        <xdr:cNvPr id="16" name="TextBox 48"/>
        <xdr:cNvSpPr txBox="1">
          <a:spLocks noChangeArrowheads="1"/>
        </xdr:cNvSpPr>
      </xdr:nvSpPr>
      <xdr:spPr>
        <a:xfrm>
          <a:off x="16716375" y="446722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21</xdr:col>
      <xdr:colOff>581025</xdr:colOff>
      <xdr:row>38</xdr:row>
      <xdr:rowOff>95250</xdr:rowOff>
    </xdr:from>
    <xdr:to>
      <xdr:col>21</xdr:col>
      <xdr:colOff>581025</xdr:colOff>
      <xdr:row>39</xdr:row>
      <xdr:rowOff>104775</xdr:rowOff>
    </xdr:to>
    <xdr:sp>
      <xdr:nvSpPr>
        <xdr:cNvPr id="17" name="TextBox 49"/>
        <xdr:cNvSpPr txBox="1">
          <a:spLocks noChangeArrowheads="1"/>
        </xdr:cNvSpPr>
      </xdr:nvSpPr>
      <xdr:spPr>
        <a:xfrm>
          <a:off x="19278600" y="6791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2</xdr:col>
      <xdr:colOff>0</xdr:colOff>
      <xdr:row>74</xdr:row>
      <xdr:rowOff>123825</xdr:rowOff>
    </xdr:from>
    <xdr:to>
      <xdr:col>2</xdr:col>
      <xdr:colOff>0</xdr:colOff>
      <xdr:row>75</xdr:row>
      <xdr:rowOff>114300</xdr:rowOff>
    </xdr:to>
    <xdr:sp>
      <xdr:nvSpPr>
        <xdr:cNvPr id="18" name="TextBox 50"/>
        <xdr:cNvSpPr txBox="1">
          <a:spLocks noChangeArrowheads="1"/>
        </xdr:cNvSpPr>
      </xdr:nvSpPr>
      <xdr:spPr>
        <a:xfrm>
          <a:off x="2676525" y="12649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0</xdr:colOff>
      <xdr:row>74</xdr:row>
      <xdr:rowOff>104775</xdr:rowOff>
    </xdr:from>
    <xdr:to>
      <xdr:col>2</xdr:col>
      <xdr:colOff>0</xdr:colOff>
      <xdr:row>75</xdr:row>
      <xdr:rowOff>142875</xdr:rowOff>
    </xdr:to>
    <xdr:sp>
      <xdr:nvSpPr>
        <xdr:cNvPr id="19" name="TextBox 51"/>
        <xdr:cNvSpPr txBox="1">
          <a:spLocks noChangeArrowheads="1"/>
        </xdr:cNvSpPr>
      </xdr:nvSpPr>
      <xdr:spPr>
        <a:xfrm>
          <a:off x="2676525" y="12630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19</xdr:col>
      <xdr:colOff>171450</xdr:colOff>
      <xdr:row>33</xdr:row>
      <xdr:rowOff>171450</xdr:rowOff>
    </xdr:from>
    <xdr:to>
      <xdr:col>19</xdr:col>
      <xdr:colOff>333375</xdr:colOff>
      <xdr:row>34</xdr:row>
      <xdr:rowOff>38100</xdr:rowOff>
    </xdr:to>
    <xdr:sp>
      <xdr:nvSpPr>
        <xdr:cNvPr id="20" name="TextBox 52"/>
        <xdr:cNvSpPr txBox="1">
          <a:spLocks noChangeArrowheads="1"/>
        </xdr:cNvSpPr>
      </xdr:nvSpPr>
      <xdr:spPr>
        <a:xfrm>
          <a:off x="16811625" y="58959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19</xdr:col>
      <xdr:colOff>171450</xdr:colOff>
      <xdr:row>30</xdr:row>
      <xdr:rowOff>95250</xdr:rowOff>
    </xdr:from>
    <xdr:to>
      <xdr:col>19</xdr:col>
      <xdr:colOff>314325</xdr:colOff>
      <xdr:row>31</xdr:row>
      <xdr:rowOff>123825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16811625" y="533400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19</xdr:col>
      <xdr:colOff>1790700</xdr:colOff>
      <xdr:row>41</xdr:row>
      <xdr:rowOff>133350</xdr:rowOff>
    </xdr:from>
    <xdr:to>
      <xdr:col>20</xdr:col>
      <xdr:colOff>57150</xdr:colOff>
      <xdr:row>42</xdr:row>
      <xdr:rowOff>123825</xdr:rowOff>
    </xdr:to>
    <xdr:sp>
      <xdr:nvSpPr>
        <xdr:cNvPr id="22" name="TextBox 54"/>
        <xdr:cNvSpPr txBox="1">
          <a:spLocks noChangeArrowheads="1"/>
        </xdr:cNvSpPr>
      </xdr:nvSpPr>
      <xdr:spPr>
        <a:xfrm>
          <a:off x="18430875" y="73152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19</xdr:col>
      <xdr:colOff>390525</xdr:colOff>
      <xdr:row>36</xdr:row>
      <xdr:rowOff>9525</xdr:rowOff>
    </xdr:from>
    <xdr:to>
      <xdr:col>19</xdr:col>
      <xdr:colOff>1304925</xdr:colOff>
      <xdr:row>36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17030700" y="6381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38</xdr:row>
      <xdr:rowOff>104775</xdr:rowOff>
    </xdr:from>
    <xdr:to>
      <xdr:col>21</xdr:col>
      <xdr:colOff>581025</xdr:colOff>
      <xdr:row>39</xdr:row>
      <xdr:rowOff>114300</xdr:rowOff>
    </xdr:to>
    <xdr:sp>
      <xdr:nvSpPr>
        <xdr:cNvPr id="24" name="TextBox 56"/>
        <xdr:cNvSpPr txBox="1">
          <a:spLocks noChangeArrowheads="1"/>
        </xdr:cNvSpPr>
      </xdr:nvSpPr>
      <xdr:spPr>
        <a:xfrm>
          <a:off x="19278600" y="6800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21</xdr:col>
      <xdr:colOff>581025</xdr:colOff>
      <xdr:row>28</xdr:row>
      <xdr:rowOff>57150</xdr:rowOff>
    </xdr:from>
    <xdr:to>
      <xdr:col>21</xdr:col>
      <xdr:colOff>581025</xdr:colOff>
      <xdr:row>29</xdr:row>
      <xdr:rowOff>142875</xdr:rowOff>
    </xdr:to>
    <xdr:sp>
      <xdr:nvSpPr>
        <xdr:cNvPr id="25" name="TextBox 57"/>
        <xdr:cNvSpPr txBox="1">
          <a:spLocks noChangeArrowheads="1"/>
        </xdr:cNvSpPr>
      </xdr:nvSpPr>
      <xdr:spPr>
        <a:xfrm>
          <a:off x="19278600" y="49530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expected
</a:t>
          </a:r>
        </a:p>
      </xdr:txBody>
    </xdr:sp>
    <xdr:clientData/>
  </xdr:twoCellAnchor>
  <xdr:twoCellAnchor>
    <xdr:from>
      <xdr:col>19</xdr:col>
      <xdr:colOff>1285875</xdr:colOff>
      <xdr:row>31</xdr:row>
      <xdr:rowOff>19050</xdr:rowOff>
    </xdr:from>
    <xdr:to>
      <xdr:col>19</xdr:col>
      <xdr:colOff>1304925</xdr:colOff>
      <xdr:row>41</xdr:row>
      <xdr:rowOff>57150</xdr:rowOff>
    </xdr:to>
    <xdr:sp>
      <xdr:nvSpPr>
        <xdr:cNvPr id="26" name="Line 58"/>
        <xdr:cNvSpPr>
          <a:spLocks/>
        </xdr:cNvSpPr>
      </xdr:nvSpPr>
      <xdr:spPr>
        <a:xfrm>
          <a:off x="17926050" y="5419725"/>
          <a:ext cx="1905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1238250</xdr:colOff>
      <xdr:row>41</xdr:row>
      <xdr:rowOff>123825</xdr:rowOff>
    </xdr:from>
    <xdr:to>
      <xdr:col>19</xdr:col>
      <xdr:colOff>1390650</xdr:colOff>
      <xdr:row>42</xdr:row>
      <xdr:rowOff>114300</xdr:rowOff>
    </xdr:to>
    <xdr:sp>
      <xdr:nvSpPr>
        <xdr:cNvPr id="27" name="TextBox 59"/>
        <xdr:cNvSpPr txBox="1">
          <a:spLocks noChangeArrowheads="1"/>
        </xdr:cNvSpPr>
      </xdr:nvSpPr>
      <xdr:spPr>
        <a:xfrm>
          <a:off x="17878425" y="7305675"/>
          <a:ext cx="152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20</xdr:col>
      <xdr:colOff>19050</xdr:colOff>
      <xdr:row>33</xdr:row>
      <xdr:rowOff>285750</xdr:rowOff>
    </xdr:from>
    <xdr:to>
      <xdr:col>20</xdr:col>
      <xdr:colOff>19050</xdr:colOff>
      <xdr:row>41</xdr:row>
      <xdr:rowOff>76200</xdr:rowOff>
    </xdr:to>
    <xdr:sp>
      <xdr:nvSpPr>
        <xdr:cNvPr id="28" name="Line 60"/>
        <xdr:cNvSpPr>
          <a:spLocks/>
        </xdr:cNvSpPr>
      </xdr:nvSpPr>
      <xdr:spPr>
        <a:xfrm>
          <a:off x="18497550" y="60102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35</xdr:row>
      <xdr:rowOff>76200</xdr:rowOff>
    </xdr:from>
    <xdr:to>
      <xdr:col>19</xdr:col>
      <xdr:colOff>314325</xdr:colOff>
      <xdr:row>36</xdr:row>
      <xdr:rowOff>104775</xdr:rowOff>
    </xdr:to>
    <xdr:sp>
      <xdr:nvSpPr>
        <xdr:cNvPr id="29" name="TextBox 61"/>
        <xdr:cNvSpPr txBox="1">
          <a:spLocks noChangeArrowheads="1"/>
        </xdr:cNvSpPr>
      </xdr:nvSpPr>
      <xdr:spPr>
        <a:xfrm>
          <a:off x="16811625" y="628650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21</xdr:col>
      <xdr:colOff>581025</xdr:colOff>
      <xdr:row>32</xdr:row>
      <xdr:rowOff>57150</xdr:rowOff>
    </xdr:from>
    <xdr:to>
      <xdr:col>21</xdr:col>
      <xdr:colOff>581025</xdr:colOff>
      <xdr:row>33</xdr:row>
      <xdr:rowOff>85725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19278600" y="5619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19</xdr:col>
      <xdr:colOff>1295400</xdr:colOff>
      <xdr:row>31</xdr:row>
      <xdr:rowOff>47625</xdr:rowOff>
    </xdr:from>
    <xdr:to>
      <xdr:col>20</xdr:col>
      <xdr:colOff>19050</xdr:colOff>
      <xdr:row>33</xdr:row>
      <xdr:rowOff>276225</xdr:rowOff>
    </xdr:to>
    <xdr:sp>
      <xdr:nvSpPr>
        <xdr:cNvPr id="31" name="AutoShape 66"/>
        <xdr:cNvSpPr>
          <a:spLocks/>
        </xdr:cNvSpPr>
      </xdr:nvSpPr>
      <xdr:spPr>
        <a:xfrm>
          <a:off x="17935575" y="5448300"/>
          <a:ext cx="561975" cy="55245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1295400</xdr:colOff>
      <xdr:row>33</xdr:row>
      <xdr:rowOff>266700</xdr:rowOff>
    </xdr:from>
    <xdr:to>
      <xdr:col>20</xdr:col>
      <xdr:colOff>19050</xdr:colOff>
      <xdr:row>36</xdr:row>
      <xdr:rowOff>9525</xdr:rowOff>
    </xdr:to>
    <xdr:sp>
      <xdr:nvSpPr>
        <xdr:cNvPr id="32" name="AutoShape 67"/>
        <xdr:cNvSpPr>
          <a:spLocks/>
        </xdr:cNvSpPr>
      </xdr:nvSpPr>
      <xdr:spPr>
        <a:xfrm flipV="1">
          <a:off x="17935575" y="5991225"/>
          <a:ext cx="561975" cy="390525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1066800</xdr:colOff>
      <xdr:row>33</xdr:row>
      <xdr:rowOff>123825</xdr:rowOff>
    </xdr:from>
    <xdr:ext cx="142875" cy="200025"/>
    <xdr:sp>
      <xdr:nvSpPr>
        <xdr:cNvPr id="33" name="TextBox 71"/>
        <xdr:cNvSpPr txBox="1">
          <a:spLocks noChangeArrowheads="1"/>
        </xdr:cNvSpPr>
      </xdr:nvSpPr>
      <xdr:spPr>
        <a:xfrm>
          <a:off x="17706975" y="5848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twoCellAnchor>
    <xdr:from>
      <xdr:col>21</xdr:col>
      <xdr:colOff>552450</xdr:colOff>
      <xdr:row>41</xdr:row>
      <xdr:rowOff>104775</xdr:rowOff>
    </xdr:from>
    <xdr:to>
      <xdr:col>22</xdr:col>
      <xdr:colOff>133350</xdr:colOff>
      <xdr:row>42</xdr:row>
      <xdr:rowOff>104775</xdr:rowOff>
    </xdr:to>
    <xdr:sp>
      <xdr:nvSpPr>
        <xdr:cNvPr id="34" name="TextBox 75"/>
        <xdr:cNvSpPr txBox="1">
          <a:spLocks noChangeArrowheads="1"/>
        </xdr:cNvSpPr>
      </xdr:nvSpPr>
      <xdr:spPr>
        <a:xfrm>
          <a:off x="19250025" y="7286625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22</xdr:col>
      <xdr:colOff>247650</xdr:colOff>
      <xdr:row>38</xdr:row>
      <xdr:rowOff>38100</xdr:rowOff>
    </xdr:from>
    <xdr:to>
      <xdr:col>22</xdr:col>
      <xdr:colOff>409575</xdr:colOff>
      <xdr:row>39</xdr:row>
      <xdr:rowOff>38100</xdr:rowOff>
    </xdr:to>
    <xdr:sp>
      <xdr:nvSpPr>
        <xdr:cNvPr id="35" name="TextBox 78"/>
        <xdr:cNvSpPr txBox="1">
          <a:spLocks noChangeArrowheads="1"/>
        </xdr:cNvSpPr>
      </xdr:nvSpPr>
      <xdr:spPr>
        <a:xfrm>
          <a:off x="19526250" y="6734175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23</xdr:col>
      <xdr:colOff>104775</xdr:colOff>
      <xdr:row>41</xdr:row>
      <xdr:rowOff>152400</xdr:rowOff>
    </xdr:from>
    <xdr:to>
      <xdr:col>23</xdr:col>
      <xdr:colOff>304800</xdr:colOff>
      <xdr:row>42</xdr:row>
      <xdr:rowOff>152400</xdr:rowOff>
    </xdr:to>
    <xdr:sp>
      <xdr:nvSpPr>
        <xdr:cNvPr id="36" name="TextBox 79"/>
        <xdr:cNvSpPr txBox="1">
          <a:spLocks noChangeArrowheads="1"/>
        </xdr:cNvSpPr>
      </xdr:nvSpPr>
      <xdr:spPr>
        <a:xfrm>
          <a:off x="19964400" y="73342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5.421875" style="0" customWidth="1"/>
    <col min="3" max="14" width="12.7109375" style="0" customWidth="1"/>
    <col min="15" max="15" width="10.421875" style="0" customWidth="1"/>
    <col min="16" max="18" width="12.7109375" style="0" customWidth="1"/>
    <col min="19" max="19" width="8.28125" style="0" customWidth="1"/>
    <col min="20" max="20" width="27.57421875" style="0" customWidth="1"/>
    <col min="21" max="21" width="3.28125" style="0" customWidth="1"/>
    <col min="22" max="30" width="8.7109375" style="0" customWidth="1"/>
    <col min="31" max="31" width="13.421875" style="0" bestFit="1" customWidth="1"/>
  </cols>
  <sheetData>
    <row r="1" spans="1:20" ht="18">
      <c r="A1" s="54" t="s">
        <v>66</v>
      </c>
      <c r="B1" s="54"/>
      <c r="C1" s="54" t="s">
        <v>67</v>
      </c>
      <c r="D1" s="54"/>
      <c r="E1" s="54"/>
      <c r="F1" s="54"/>
      <c r="G1" s="54"/>
      <c r="H1" s="54"/>
      <c r="I1" s="54"/>
      <c r="J1" s="54"/>
      <c r="K1" s="54" t="s">
        <v>67</v>
      </c>
      <c r="L1" s="54"/>
      <c r="M1" s="54"/>
      <c r="N1" s="54"/>
      <c r="O1" s="54"/>
      <c r="P1" s="54"/>
      <c r="Q1" s="54"/>
      <c r="R1" s="54"/>
      <c r="S1" s="54" t="s">
        <v>67</v>
      </c>
      <c r="T1" s="54"/>
    </row>
    <row r="2" spans="2:28" ht="12.75">
      <c r="B2" s="55"/>
      <c r="C2" s="55" t="s">
        <v>33</v>
      </c>
      <c r="D2" s="55"/>
      <c r="E2" s="55"/>
      <c r="F2" s="55"/>
      <c r="G2" s="55"/>
      <c r="I2" s="88">
        <v>39189</v>
      </c>
      <c r="J2" s="88"/>
      <c r="K2" s="55" t="s">
        <v>33</v>
      </c>
      <c r="L2" s="55"/>
      <c r="M2" s="55"/>
      <c r="N2" s="55"/>
      <c r="P2" s="55"/>
      <c r="Q2" s="88">
        <v>39189</v>
      </c>
      <c r="R2" s="88"/>
      <c r="S2" s="83"/>
      <c r="T2" s="55"/>
      <c r="AA2" s="88" t="s">
        <v>73</v>
      </c>
      <c r="AB2" s="88"/>
    </row>
    <row r="3" spans="1:30" ht="12.75">
      <c r="A3" s="21" t="s">
        <v>5</v>
      </c>
      <c r="B3" s="22"/>
      <c r="C3" s="33">
        <v>2007</v>
      </c>
      <c r="D3" s="18">
        <v>2008</v>
      </c>
      <c r="E3" s="18">
        <v>2009</v>
      </c>
      <c r="F3" s="5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  <c r="M3" s="18">
        <v>2017</v>
      </c>
      <c r="N3" s="18">
        <v>2018</v>
      </c>
      <c r="O3" s="18">
        <v>2019</v>
      </c>
      <c r="P3" s="18">
        <v>2020</v>
      </c>
      <c r="Q3" s="18">
        <v>2021</v>
      </c>
      <c r="R3" s="18">
        <v>2022</v>
      </c>
      <c r="S3" s="18"/>
      <c r="T3" s="23" t="s">
        <v>6</v>
      </c>
      <c r="W3" s="87" t="s">
        <v>37</v>
      </c>
      <c r="X3" s="87"/>
      <c r="Y3" s="87" t="s">
        <v>38</v>
      </c>
      <c r="Z3" s="87"/>
      <c r="AA3" s="87" t="s">
        <v>39</v>
      </c>
      <c r="AB3" s="87"/>
      <c r="AC3" s="87" t="s">
        <v>72</v>
      </c>
      <c r="AD3" s="87"/>
    </row>
    <row r="4" spans="1:30" ht="12.75">
      <c r="A4" s="2"/>
      <c r="B4" s="1"/>
      <c r="C4" s="10"/>
      <c r="D4" s="1"/>
      <c r="E4" s="1"/>
      <c r="F4" s="1"/>
      <c r="G4" s="1"/>
      <c r="H4" s="1"/>
      <c r="I4" s="1"/>
      <c r="J4" s="1"/>
      <c r="K4" s="10"/>
      <c r="L4" s="1"/>
      <c r="M4" s="1"/>
      <c r="N4" s="1"/>
      <c r="O4" s="1"/>
      <c r="P4" s="1"/>
      <c r="Q4" s="1"/>
      <c r="R4" s="1"/>
      <c r="S4" s="1"/>
      <c r="T4" s="16"/>
      <c r="W4" s="5" t="s">
        <v>35</v>
      </c>
      <c r="X4" s="5" t="s">
        <v>36</v>
      </c>
      <c r="Y4" s="5" t="s">
        <v>35</v>
      </c>
      <c r="Z4" s="5" t="s">
        <v>36</v>
      </c>
      <c r="AA4" s="5" t="s">
        <v>35</v>
      </c>
      <c r="AB4" s="5" t="s">
        <v>36</v>
      </c>
      <c r="AC4" s="5" t="s">
        <v>35</v>
      </c>
      <c r="AD4" s="5" t="s">
        <v>36</v>
      </c>
    </row>
    <row r="5" spans="1:30" ht="15.75">
      <c r="A5" s="2" t="s">
        <v>7</v>
      </c>
      <c r="B5" s="3" t="s">
        <v>8</v>
      </c>
      <c r="C5" s="47">
        <v>22.624704360961918</v>
      </c>
      <c r="D5" s="48">
        <v>23.35402107238766</v>
      </c>
      <c r="E5" s="48">
        <v>23.71779632568362</v>
      </c>
      <c r="F5" s="48">
        <v>23.96760368347172</v>
      </c>
      <c r="G5" s="48">
        <v>24.128387451171907</v>
      </c>
      <c r="H5" s="48">
        <v>24.52287864685054</v>
      </c>
      <c r="I5" s="48">
        <v>24.752666473388658</v>
      </c>
      <c r="J5" s="48">
        <v>25.040044784545902</v>
      </c>
      <c r="K5" s="47">
        <v>25.289344787597642</v>
      </c>
      <c r="L5" s="48">
        <v>25.475076675415085</v>
      </c>
      <c r="M5" s="48">
        <v>25.54254531860352</v>
      </c>
      <c r="N5" s="48">
        <v>25.67447662353515</v>
      </c>
      <c r="O5" s="48">
        <v>25.879930496215827</v>
      </c>
      <c r="P5" s="48">
        <v>26.20783996582027</v>
      </c>
      <c r="Q5" s="48">
        <v>26.183471679687543</v>
      </c>
      <c r="R5" s="48">
        <v>26.145330429077138</v>
      </c>
      <c r="S5" s="1" t="s">
        <v>9</v>
      </c>
      <c r="T5" s="25" t="s">
        <v>27</v>
      </c>
      <c r="V5" s="3">
        <v>2007</v>
      </c>
      <c r="W5" s="59">
        <v>14.590679027797215</v>
      </c>
      <c r="X5" s="59">
        <v>9.752046814208992</v>
      </c>
      <c r="Y5" s="59">
        <v>14.590679027797215</v>
      </c>
      <c r="Z5" s="59">
        <v>9.752046814208992</v>
      </c>
      <c r="AA5" s="59">
        <v>14.590679027797215</v>
      </c>
      <c r="AB5" s="59">
        <v>9.752046814208992</v>
      </c>
      <c r="AC5" s="59">
        <v>14.590679027797215</v>
      </c>
      <c r="AD5" s="59">
        <v>9.752046814208992</v>
      </c>
    </row>
    <row r="6" spans="1:30" ht="15.75">
      <c r="A6" s="2" t="s">
        <v>0</v>
      </c>
      <c r="B6" s="3" t="s">
        <v>10</v>
      </c>
      <c r="C6" s="4">
        <v>-0.72</v>
      </c>
      <c r="D6" s="3">
        <v>-0.72</v>
      </c>
      <c r="E6" s="3">
        <v>-0.72</v>
      </c>
      <c r="F6" s="3">
        <v>-0.72</v>
      </c>
      <c r="G6" s="3">
        <v>-0.72</v>
      </c>
      <c r="H6" s="3">
        <v>-0.72</v>
      </c>
      <c r="I6" s="3">
        <v>-0.72</v>
      </c>
      <c r="J6" s="3">
        <v>-0.72</v>
      </c>
      <c r="K6" s="4">
        <v>-0.72</v>
      </c>
      <c r="L6" s="3">
        <v>-0.72</v>
      </c>
      <c r="M6" s="3">
        <v>-0.72</v>
      </c>
      <c r="N6" s="3">
        <v>-0.72</v>
      </c>
      <c r="O6" s="3">
        <v>-0.72</v>
      </c>
      <c r="P6" s="3">
        <v>-0.72</v>
      </c>
      <c r="Q6" s="3">
        <v>-0.72</v>
      </c>
      <c r="R6" s="3">
        <v>-0.72</v>
      </c>
      <c r="S6" s="1"/>
      <c r="T6" s="16" t="s">
        <v>11</v>
      </c>
      <c r="V6" s="3">
        <v>2008</v>
      </c>
      <c r="W6" s="59">
        <v>63.46915237447137</v>
      </c>
      <c r="X6" s="59">
        <v>42.809642511101856</v>
      </c>
      <c r="Y6" s="59">
        <v>51.5043799265378</v>
      </c>
      <c r="Z6" s="59">
        <v>34.73896980021274</v>
      </c>
      <c r="AA6" s="59">
        <v>42.499057032207666</v>
      </c>
      <c r="AB6" s="59">
        <v>28.664671174087495</v>
      </c>
      <c r="AC6" s="59">
        <v>39.13729609438092</v>
      </c>
      <c r="AD6" s="59">
        <v>26.39711388798939</v>
      </c>
    </row>
    <row r="7" spans="1:30" ht="12.75">
      <c r="A7" s="2"/>
      <c r="B7" s="3"/>
      <c r="C7" s="4"/>
      <c r="D7" s="3"/>
      <c r="E7" s="3"/>
      <c r="F7" s="3"/>
      <c r="G7" s="3"/>
      <c r="H7" s="3"/>
      <c r="I7" s="3"/>
      <c r="J7" s="3"/>
      <c r="K7" s="2"/>
      <c r="L7" s="1"/>
      <c r="M7" s="1"/>
      <c r="N7" s="1"/>
      <c r="O7" s="1"/>
      <c r="P7" s="1"/>
      <c r="Q7" s="1"/>
      <c r="R7" s="1"/>
      <c r="S7" s="1"/>
      <c r="T7" s="25"/>
      <c r="V7" s="3">
        <v>2009</v>
      </c>
      <c r="W7" s="59">
        <v>134.43867499566355</v>
      </c>
      <c r="X7" s="59">
        <v>90.97861514078143</v>
      </c>
      <c r="Y7" s="59">
        <v>101.79236481858062</v>
      </c>
      <c r="Z7" s="59">
        <v>68.88397963768035</v>
      </c>
      <c r="AA7" s="59">
        <v>78.07993109046433</v>
      </c>
      <c r="AB7" s="59">
        <v>52.836300326121155</v>
      </c>
      <c r="AC7" s="59">
        <v>69.46962296722704</v>
      </c>
      <c r="AD7" s="59">
        <v>47.00931247384389</v>
      </c>
    </row>
    <row r="8" spans="1:30" ht="12.75">
      <c r="A8" s="2" t="s">
        <v>3</v>
      </c>
      <c r="B8" s="3" t="s">
        <v>12</v>
      </c>
      <c r="C8" s="62">
        <v>6.851833989884636</v>
      </c>
      <c r="D8" s="63">
        <v>6.793938586207862</v>
      </c>
      <c r="E8" s="63">
        <v>6.239464015278417</v>
      </c>
      <c r="F8" s="63">
        <v>5.932908231224093</v>
      </c>
      <c r="G8" s="63">
        <v>5.493067601442272</v>
      </c>
      <c r="H8" s="63">
        <v>5.329708657383611</v>
      </c>
      <c r="I8" s="63">
        <v>5.166674559782961</v>
      </c>
      <c r="J8" s="63">
        <v>5.199222602243518</v>
      </c>
      <c r="K8" s="62">
        <v>5.137971107096795</v>
      </c>
      <c r="L8" s="63">
        <v>5.241458047699479</v>
      </c>
      <c r="M8" s="63">
        <v>5.446489730414704</v>
      </c>
      <c r="N8" s="63">
        <v>5.357669042226372</v>
      </c>
      <c r="O8" s="63">
        <v>5.2971886274012805</v>
      </c>
      <c r="P8" s="63">
        <v>5.385062788693844</v>
      </c>
      <c r="Q8" s="63">
        <v>5.382962344274081</v>
      </c>
      <c r="R8" s="63">
        <v>5.516033410562514</v>
      </c>
      <c r="S8" s="1" t="s">
        <v>2</v>
      </c>
      <c r="T8" s="25" t="s">
        <v>27</v>
      </c>
      <c r="V8" s="3">
        <v>2010</v>
      </c>
      <c r="W8" s="59">
        <v>423.0952589097179</v>
      </c>
      <c r="X8" s="59">
        <v>288.6509611430762</v>
      </c>
      <c r="Y8" s="59">
        <v>237.4965397326094</v>
      </c>
      <c r="Z8" s="59">
        <v>162.01310336576185</v>
      </c>
      <c r="AA8" s="59">
        <v>120.53709492135694</v>
      </c>
      <c r="AB8" s="59">
        <v>82.22000366307198</v>
      </c>
      <c r="AC8" s="59">
        <v>83.94225649849403</v>
      </c>
      <c r="AD8" s="59">
        <v>57.256212747697354</v>
      </c>
    </row>
    <row r="9" spans="1:30" ht="12.75">
      <c r="A9" s="2"/>
      <c r="B9" s="3"/>
      <c r="C9" s="4"/>
      <c r="D9" s="3"/>
      <c r="E9" s="3"/>
      <c r="F9" s="3"/>
      <c r="G9" s="3"/>
      <c r="H9" s="3"/>
      <c r="I9" s="3"/>
      <c r="J9" s="3"/>
      <c r="K9" s="2"/>
      <c r="L9" s="1"/>
      <c r="M9" s="1"/>
      <c r="N9" s="1"/>
      <c r="O9" s="1"/>
      <c r="P9" s="1"/>
      <c r="Q9" s="1"/>
      <c r="R9" s="1"/>
      <c r="S9" s="1"/>
      <c r="T9" s="25"/>
      <c r="V9" s="3">
        <v>2011</v>
      </c>
      <c r="W9" s="59">
        <v>822.4870362891894</v>
      </c>
      <c r="X9" s="59">
        <v>563.3655921405012</v>
      </c>
      <c r="Y9" s="59">
        <v>406.9744896535695</v>
      </c>
      <c r="Z9" s="59">
        <v>278.7127844297869</v>
      </c>
      <c r="AA9" s="59">
        <v>164.54920206466113</v>
      </c>
      <c r="AB9" s="59">
        <v>112.67399110126507</v>
      </c>
      <c r="AC9" s="59">
        <v>96.131099834775</v>
      </c>
      <c r="AD9" s="59">
        <v>65.82128742204172</v>
      </c>
    </row>
    <row r="10" spans="1:30" ht="15.75">
      <c r="A10" s="2" t="s">
        <v>13</v>
      </c>
      <c r="B10" s="3" t="s">
        <v>14</v>
      </c>
      <c r="C10" s="47">
        <f aca="true" t="shared" si="0" ref="C10:R10">C23</f>
        <v>22.624643282964854</v>
      </c>
      <c r="D10" s="48">
        <f t="shared" si="0"/>
        <v>23.35377648100256</v>
      </c>
      <c r="E10" s="48">
        <f t="shared" si="0"/>
        <v>23.717450954019995</v>
      </c>
      <c r="F10" s="48">
        <f t="shared" si="0"/>
        <v>23.967178493738164</v>
      </c>
      <c r="G10" s="48">
        <f t="shared" si="0"/>
        <v>24.127900412306186</v>
      </c>
      <c r="H10" s="48">
        <f t="shared" si="0"/>
        <v>24.522324839606927</v>
      </c>
      <c r="I10" s="48">
        <f t="shared" si="0"/>
        <v>24.752060499042265</v>
      </c>
      <c r="J10" s="48">
        <f t="shared" si="0"/>
        <v>25.039384538307818</v>
      </c>
      <c r="K10" s="47">
        <f t="shared" si="0"/>
        <v>25.28863049857319</v>
      </c>
      <c r="L10" s="48">
        <f t="shared" si="0"/>
        <v>25.474315034225533</v>
      </c>
      <c r="M10" s="48">
        <f t="shared" si="0"/>
        <v>25.541736014187332</v>
      </c>
      <c r="N10" s="48">
        <f t="shared" si="0"/>
        <v>25.6736254692078</v>
      </c>
      <c r="O10" s="48">
        <f t="shared" si="0"/>
        <v>25.879048934206313</v>
      </c>
      <c r="P10" s="48">
        <f t="shared" si="0"/>
        <v>26.206932846456763</v>
      </c>
      <c r="Q10" s="48">
        <f t="shared" si="0"/>
        <v>26.182551160454747</v>
      </c>
      <c r="R10" s="48">
        <f t="shared" si="0"/>
        <v>26.144390447065195</v>
      </c>
      <c r="S10" s="1" t="s">
        <v>9</v>
      </c>
      <c r="T10" s="25" t="s">
        <v>27</v>
      </c>
      <c r="V10" s="3">
        <v>2012</v>
      </c>
      <c r="W10" s="59">
        <v>1339.6150870680103</v>
      </c>
      <c r="X10" s="59">
        <v>917.3024251506599</v>
      </c>
      <c r="Y10" s="59">
        <v>616.4275049864506</v>
      </c>
      <c r="Z10" s="59">
        <v>422.002247961317</v>
      </c>
      <c r="AA10" s="59">
        <v>214.27637347481752</v>
      </c>
      <c r="AB10" s="59">
        <v>146.6630424309222</v>
      </c>
      <c r="AC10" s="59">
        <v>108.9581950425624</v>
      </c>
      <c r="AD10" s="59">
        <v>74.57112719429678</v>
      </c>
    </row>
    <row r="11" spans="1:30" ht="15.75">
      <c r="A11" s="12" t="s">
        <v>1</v>
      </c>
      <c r="B11" s="5" t="s">
        <v>15</v>
      </c>
      <c r="C11" s="26">
        <f aca="true" t="shared" si="1" ref="C11:R11">C16</f>
        <v>1.0773141713830874</v>
      </c>
      <c r="D11" s="50">
        <f t="shared" si="1"/>
        <v>1.0676168342929806</v>
      </c>
      <c r="E11" s="50">
        <f t="shared" si="1"/>
        <v>1.0641684480837261</v>
      </c>
      <c r="F11" s="50">
        <f t="shared" si="1"/>
        <v>1.0557597911336698</v>
      </c>
      <c r="G11" s="50">
        <f t="shared" si="1"/>
        <v>1.0517500417380565</v>
      </c>
      <c r="H11" s="50">
        <f t="shared" si="1"/>
        <v>1.052228748677161</v>
      </c>
      <c r="I11" s="50">
        <f t="shared" si="1"/>
        <v>1.0446170849134144</v>
      </c>
      <c r="J11" s="50">
        <f t="shared" si="1"/>
        <v>1.0526510739771229</v>
      </c>
      <c r="K11" s="26">
        <f t="shared" si="1"/>
        <v>1.0467298876761302</v>
      </c>
      <c r="L11" s="50">
        <f t="shared" si="1"/>
        <v>1.0421822102471752</v>
      </c>
      <c r="M11" s="50">
        <f t="shared" si="1"/>
        <v>1.0439991643496218</v>
      </c>
      <c r="N11" s="50">
        <f t="shared" si="1"/>
        <v>1.0475749064336901</v>
      </c>
      <c r="O11" s="50">
        <f t="shared" si="1"/>
        <v>1.0513735275084064</v>
      </c>
      <c r="P11" s="50">
        <f t="shared" si="1"/>
        <v>1.0443499464787338</v>
      </c>
      <c r="Q11" s="50">
        <f t="shared" si="1"/>
        <v>1.0469534429359475</v>
      </c>
      <c r="R11" s="50">
        <f t="shared" si="1"/>
        <v>1.0483445032018037</v>
      </c>
      <c r="S11" s="13" t="s">
        <v>16</v>
      </c>
      <c r="T11" s="27" t="s">
        <v>17</v>
      </c>
      <c r="V11" s="3">
        <v>2013</v>
      </c>
      <c r="W11" s="59">
        <v>1927.0415155882508</v>
      </c>
      <c r="X11" s="59">
        <v>1329.3547709260577</v>
      </c>
      <c r="Y11" s="59">
        <v>830.5760934059554</v>
      </c>
      <c r="Z11" s="59">
        <v>572.7968955022471</v>
      </c>
      <c r="AA11" s="59">
        <v>250.2241457665961</v>
      </c>
      <c r="AB11" s="59">
        <v>172.52003699346247</v>
      </c>
      <c r="AC11" s="59">
        <v>109.71797266453406</v>
      </c>
      <c r="AD11" s="59">
        <v>75.63843131637995</v>
      </c>
    </row>
    <row r="12" spans="1:30" ht="12.75">
      <c r="A12" s="39" t="s">
        <v>21</v>
      </c>
      <c r="B12" s="40"/>
      <c r="D12" s="3"/>
      <c r="E12" s="3"/>
      <c r="F12" s="35"/>
      <c r="G12" s="35"/>
      <c r="H12" s="35"/>
      <c r="I12" s="35"/>
      <c r="J12" s="35"/>
      <c r="S12" s="1"/>
      <c r="T12" s="16"/>
      <c r="V12" s="3">
        <v>2014</v>
      </c>
      <c r="W12" s="59">
        <v>2642.172264604417</v>
      </c>
      <c r="X12" s="59">
        <v>1809.0298090225192</v>
      </c>
      <c r="Y12" s="59">
        <v>1086.7243480376194</v>
      </c>
      <c r="Z12" s="59">
        <v>743.7850547824933</v>
      </c>
      <c r="AA12" s="59">
        <v>292.6291185077681</v>
      </c>
      <c r="AB12" s="59">
        <v>200.2215890286266</v>
      </c>
      <c r="AC12" s="59">
        <v>112.34387014893984</v>
      </c>
      <c r="AD12" s="59">
        <v>76.85771620355864</v>
      </c>
    </row>
    <row r="13" spans="1:30" ht="15.75">
      <c r="A13" s="17" t="s">
        <v>22</v>
      </c>
      <c r="B13" s="3" t="s">
        <v>23</v>
      </c>
      <c r="C13" s="24">
        <v>1.08</v>
      </c>
      <c r="D13" s="6">
        <v>1.08</v>
      </c>
      <c r="E13" s="6">
        <v>1.08</v>
      </c>
      <c r="F13" s="6">
        <v>1.08</v>
      </c>
      <c r="G13" s="6">
        <v>1.08</v>
      </c>
      <c r="H13" s="6">
        <v>1.08</v>
      </c>
      <c r="I13" s="6">
        <v>1.08</v>
      </c>
      <c r="J13" s="6">
        <v>1.08</v>
      </c>
      <c r="K13" s="24">
        <v>1.08</v>
      </c>
      <c r="L13" s="6">
        <v>1.08</v>
      </c>
      <c r="M13" s="6">
        <v>1.08</v>
      </c>
      <c r="N13" s="6">
        <v>1.08</v>
      </c>
      <c r="O13" s="6">
        <v>1.08</v>
      </c>
      <c r="P13" s="6">
        <v>1.08</v>
      </c>
      <c r="Q13" s="6">
        <v>1.08</v>
      </c>
      <c r="R13" s="6">
        <v>1.08</v>
      </c>
      <c r="S13" s="1"/>
      <c r="T13" s="16" t="s">
        <v>17</v>
      </c>
      <c r="V13" s="3">
        <v>2015</v>
      </c>
      <c r="W13" s="59">
        <v>3241.4153914346994</v>
      </c>
      <c r="X13" s="59">
        <v>2232.106495442153</v>
      </c>
      <c r="Y13" s="59">
        <v>1311.1883945746108</v>
      </c>
      <c r="Z13" s="59">
        <v>902.5469127859916</v>
      </c>
      <c r="AA13" s="59">
        <v>339.8197254476072</v>
      </c>
      <c r="AB13" s="59">
        <v>233.83131317511476</v>
      </c>
      <c r="AC13" s="59">
        <v>124.44372873554768</v>
      </c>
      <c r="AD13" s="59">
        <v>85.61806783332221</v>
      </c>
    </row>
    <row r="14" spans="1:30" ht="15.75">
      <c r="A14" s="17" t="s">
        <v>24</v>
      </c>
      <c r="B14" s="3" t="s">
        <v>23</v>
      </c>
      <c r="C14" s="24">
        <v>0.5</v>
      </c>
      <c r="D14" s="6">
        <v>0.5</v>
      </c>
      <c r="E14" s="6">
        <v>0.5</v>
      </c>
      <c r="F14" s="6">
        <v>0.5</v>
      </c>
      <c r="G14" s="6">
        <v>0.5</v>
      </c>
      <c r="H14" s="6">
        <v>0.5</v>
      </c>
      <c r="I14" s="6">
        <v>0.5</v>
      </c>
      <c r="J14" s="6">
        <v>0.5</v>
      </c>
      <c r="K14" s="24">
        <v>0.5</v>
      </c>
      <c r="L14" s="6">
        <v>0.5</v>
      </c>
      <c r="M14" s="6">
        <v>0.5</v>
      </c>
      <c r="N14" s="6">
        <v>0.5</v>
      </c>
      <c r="O14" s="6">
        <v>0.5</v>
      </c>
      <c r="P14" s="6">
        <v>0.5</v>
      </c>
      <c r="Q14" s="6">
        <v>0.5</v>
      </c>
      <c r="R14" s="6">
        <v>0.5</v>
      </c>
      <c r="S14" s="1"/>
      <c r="T14" s="16" t="s">
        <v>17</v>
      </c>
      <c r="V14" s="3">
        <v>2016</v>
      </c>
      <c r="W14" s="59">
        <v>4021.014350941012</v>
      </c>
      <c r="X14" s="59">
        <v>2781.333354363096</v>
      </c>
      <c r="Y14" s="59">
        <v>1604.5610172794663</v>
      </c>
      <c r="Z14" s="59">
        <v>1109.376662313956</v>
      </c>
      <c r="AA14" s="59">
        <v>402.722851787616</v>
      </c>
      <c r="AB14" s="59">
        <v>278.33154884071604</v>
      </c>
      <c r="AC14" s="59">
        <v>141.52562078523624</v>
      </c>
      <c r="AD14" s="59">
        <v>97.79645306313034</v>
      </c>
    </row>
    <row r="15" spans="1:30" ht="15.75">
      <c r="A15" s="17" t="s">
        <v>25</v>
      </c>
      <c r="B15" s="3" t="s">
        <v>23</v>
      </c>
      <c r="C15" s="24">
        <v>1.61</v>
      </c>
      <c r="D15" s="6">
        <v>1.61</v>
      </c>
      <c r="E15" s="6">
        <v>1.61</v>
      </c>
      <c r="F15" s="6">
        <v>1.61</v>
      </c>
      <c r="G15" s="6">
        <v>1.61</v>
      </c>
      <c r="H15" s="6">
        <v>1.61</v>
      </c>
      <c r="I15" s="6">
        <v>1.61</v>
      </c>
      <c r="J15" s="6">
        <v>1.61</v>
      </c>
      <c r="K15" s="24">
        <v>1.61</v>
      </c>
      <c r="L15" s="6">
        <v>1.61</v>
      </c>
      <c r="M15" s="6">
        <v>1.61</v>
      </c>
      <c r="N15" s="6">
        <v>1.61</v>
      </c>
      <c r="O15" s="6">
        <v>1.61</v>
      </c>
      <c r="P15" s="6">
        <v>1.61</v>
      </c>
      <c r="Q15" s="6">
        <v>1.61</v>
      </c>
      <c r="R15" s="6">
        <v>1.61</v>
      </c>
      <c r="S15" s="1"/>
      <c r="T15" s="16" t="s">
        <v>17</v>
      </c>
      <c r="V15" s="3">
        <v>2017</v>
      </c>
      <c r="W15" s="59">
        <v>4978.522050557099</v>
      </c>
      <c r="X15" s="59">
        <v>3438.0292983548684</v>
      </c>
      <c r="Y15" s="59">
        <v>1964.2607139169208</v>
      </c>
      <c r="Z15" s="59">
        <v>1355.7943813087568</v>
      </c>
      <c r="AA15" s="59">
        <v>479.7280795780184</v>
      </c>
      <c r="AB15" s="59">
        <v>330.9836801266422</v>
      </c>
      <c r="AC15" s="59">
        <v>162.580285316958</v>
      </c>
      <c r="AD15" s="59">
        <v>112.1513467098865</v>
      </c>
    </row>
    <row r="16" spans="1:30" ht="12.75">
      <c r="A16" s="89" t="s">
        <v>26</v>
      </c>
      <c r="B16" s="90"/>
      <c r="C16" s="43">
        <f>(C13*(C18+C19+C22)+C14*C20+C15*C21)/C23</f>
        <v>1.0773141713830874</v>
      </c>
      <c r="D16" s="37">
        <f aca="true" t="shared" si="2" ref="D16:R16">(D13*(D18+D19+D22)+D14*D20+D15*D21)/D23</f>
        <v>1.0676168342929806</v>
      </c>
      <c r="E16" s="37">
        <f t="shared" si="2"/>
        <v>1.0641684480837261</v>
      </c>
      <c r="F16" s="37">
        <f t="shared" si="2"/>
        <v>1.0557597911336698</v>
      </c>
      <c r="G16" s="37">
        <f t="shared" si="2"/>
        <v>1.0517500417380565</v>
      </c>
      <c r="H16" s="37">
        <f t="shared" si="2"/>
        <v>1.052228748677161</v>
      </c>
      <c r="I16" s="37">
        <f t="shared" si="2"/>
        <v>1.0446170849134144</v>
      </c>
      <c r="J16" s="37">
        <f t="shared" si="2"/>
        <v>1.0526510739771229</v>
      </c>
      <c r="K16" s="43">
        <f t="shared" si="2"/>
        <v>1.0467298876761302</v>
      </c>
      <c r="L16" s="37">
        <f t="shared" si="2"/>
        <v>1.0421822102471752</v>
      </c>
      <c r="M16" s="37">
        <f t="shared" si="2"/>
        <v>1.0439991643496218</v>
      </c>
      <c r="N16" s="37">
        <f t="shared" si="2"/>
        <v>1.0475749064336901</v>
      </c>
      <c r="O16" s="37">
        <f t="shared" si="2"/>
        <v>1.0513735275084064</v>
      </c>
      <c r="P16" s="37">
        <f t="shared" si="2"/>
        <v>1.0443499464787338</v>
      </c>
      <c r="Q16" s="37">
        <f t="shared" si="2"/>
        <v>1.0469534429359475</v>
      </c>
      <c r="R16" s="37">
        <f t="shared" si="2"/>
        <v>1.0483445032018037</v>
      </c>
      <c r="S16" s="1"/>
      <c r="T16" s="16"/>
      <c r="V16" s="3">
        <v>2018</v>
      </c>
      <c r="W16" s="59">
        <v>5559.980559600088</v>
      </c>
      <c r="X16" s="59">
        <v>3826.7924290096603</v>
      </c>
      <c r="Y16" s="59">
        <v>2182.6000957813394</v>
      </c>
      <c r="Z16" s="59">
        <v>1501.4347968288105</v>
      </c>
      <c r="AA16" s="59">
        <v>523.726132770089</v>
      </c>
      <c r="AB16" s="59">
        <v>360.11417976432676</v>
      </c>
      <c r="AC16" s="59">
        <v>172.72085677618722</v>
      </c>
      <c r="AD16" s="59">
        <v>118.74094178008528</v>
      </c>
    </row>
    <row r="17" spans="1:30" ht="12.75">
      <c r="A17" s="41" t="s">
        <v>28</v>
      </c>
      <c r="B17" s="42"/>
      <c r="D17" s="34"/>
      <c r="E17" s="34"/>
      <c r="F17" s="31"/>
      <c r="G17" s="34"/>
      <c r="H17" s="34"/>
      <c r="I17" s="34"/>
      <c r="J17" s="34"/>
      <c r="K17" s="34"/>
      <c r="L17" s="34"/>
      <c r="M17" s="34"/>
      <c r="N17" s="34"/>
      <c r="O17" s="8"/>
      <c r="P17" s="34"/>
      <c r="Q17" s="34"/>
      <c r="R17" s="34"/>
      <c r="S17" s="1"/>
      <c r="T17" s="16"/>
      <c r="V17" s="3">
        <v>2019</v>
      </c>
      <c r="W17" s="59">
        <v>6168.196164200747</v>
      </c>
      <c r="X17" s="59">
        <v>4230.415791067215</v>
      </c>
      <c r="Y17" s="59">
        <v>2410.618054477272</v>
      </c>
      <c r="Z17" s="59">
        <v>1652.3799484934557</v>
      </c>
      <c r="AA17" s="59">
        <v>569.4436831541177</v>
      </c>
      <c r="AB17" s="59">
        <v>390.14282055940026</v>
      </c>
      <c r="AC17" s="59">
        <v>183.21326166092993</v>
      </c>
      <c r="AD17" s="59">
        <v>125.50017471343027</v>
      </c>
    </row>
    <row r="18" spans="1:30" ht="12.75">
      <c r="A18" s="93" t="s">
        <v>22</v>
      </c>
      <c r="B18" s="94"/>
      <c r="C18" s="51">
        <v>15.1318578720093</v>
      </c>
      <c r="D18" s="44">
        <v>15.3813018798828</v>
      </c>
      <c r="E18" s="44">
        <v>15.2091779708862</v>
      </c>
      <c r="F18" s="44">
        <v>15.2190065383911</v>
      </c>
      <c r="G18" s="44">
        <v>14.9721221923828</v>
      </c>
      <c r="H18" s="44">
        <v>15.0223827362061</v>
      </c>
      <c r="I18" s="44">
        <v>14.8203945159912</v>
      </c>
      <c r="J18" s="44">
        <v>14.8980865478516</v>
      </c>
      <c r="K18" s="51">
        <v>14.7854347229004</v>
      </c>
      <c r="L18" s="44">
        <v>14.824535369873</v>
      </c>
      <c r="M18" s="44">
        <v>14.9533929824829</v>
      </c>
      <c r="N18" s="44">
        <v>14.7084941864014</v>
      </c>
      <c r="O18" s="44">
        <v>14.5847368240356</v>
      </c>
      <c r="P18" s="44">
        <v>14.6585340499878</v>
      </c>
      <c r="Q18" s="44">
        <v>14.6174268722534</v>
      </c>
      <c r="R18" s="44">
        <v>14.7476711273193</v>
      </c>
      <c r="S18" s="1"/>
      <c r="T18" s="25" t="s">
        <v>32</v>
      </c>
      <c r="V18" s="3">
        <v>2020</v>
      </c>
      <c r="W18" s="59">
        <v>7035.745606708429</v>
      </c>
      <c r="X18" s="59">
        <v>4858.222928377844</v>
      </c>
      <c r="Y18" s="59">
        <v>2738.8692896800067</v>
      </c>
      <c r="Z18" s="59">
        <v>1890.0906517689757</v>
      </c>
      <c r="AA18" s="59">
        <v>637.981219021507</v>
      </c>
      <c r="AB18" s="59">
        <v>440.04737452352515</v>
      </c>
      <c r="AC18" s="59">
        <v>200.6923468896812</v>
      </c>
      <c r="AD18" s="59">
        <v>138.3987910020959</v>
      </c>
    </row>
    <row r="19" spans="1:30" ht="12.75">
      <c r="A19" s="93" t="s">
        <v>31</v>
      </c>
      <c r="B19" s="94"/>
      <c r="C19" s="51">
        <v>0.356158286333084</v>
      </c>
      <c r="D19" s="44">
        <v>0.331504285335541</v>
      </c>
      <c r="E19" s="44">
        <v>0.269756734371185</v>
      </c>
      <c r="F19" s="44">
        <v>0.245613127946854</v>
      </c>
      <c r="G19" s="44">
        <v>0.241274580359459</v>
      </c>
      <c r="H19" s="44">
        <v>0.238587185740471</v>
      </c>
      <c r="I19" s="44">
        <v>0.237967908382416</v>
      </c>
      <c r="J19" s="44">
        <v>0.242481485009193</v>
      </c>
      <c r="K19" s="51">
        <v>0.249188259243965</v>
      </c>
      <c r="L19" s="44">
        <v>0.252840340137482</v>
      </c>
      <c r="M19" s="44">
        <v>0.253802001476288</v>
      </c>
      <c r="N19" s="44">
        <v>1.06131720542908</v>
      </c>
      <c r="O19" s="44">
        <v>1.86942982673645</v>
      </c>
      <c r="P19" s="44">
        <v>2.04528975486755</v>
      </c>
      <c r="Q19" s="44">
        <v>2.21818017959595</v>
      </c>
      <c r="R19" s="44">
        <v>2.21518468856812</v>
      </c>
      <c r="S19" s="1"/>
      <c r="T19" s="25" t="s">
        <v>32</v>
      </c>
      <c r="U19" s="30"/>
      <c r="V19" s="3">
        <v>2021</v>
      </c>
      <c r="W19" s="59">
        <v>7320.608879620293</v>
      </c>
      <c r="X19" s="59">
        <v>5042.527997530513</v>
      </c>
      <c r="Y19" s="59">
        <v>2716.927017555978</v>
      </c>
      <c r="Z19" s="59">
        <v>1870.2823643278198</v>
      </c>
      <c r="AA19" s="59">
        <v>547.1308189326902</v>
      </c>
      <c r="AB19" s="59">
        <v>376.43209293577456</v>
      </c>
      <c r="AC19" s="59">
        <v>134.79015107898493</v>
      </c>
      <c r="AD19" s="59">
        <v>92.71665736139752</v>
      </c>
    </row>
    <row r="20" spans="1:30" ht="13.5" thickBot="1">
      <c r="A20" s="93" t="s">
        <v>24</v>
      </c>
      <c r="B20" s="94"/>
      <c r="C20" s="51">
        <v>3.42813301086426</v>
      </c>
      <c r="D20" s="44">
        <v>3.87473630905151</v>
      </c>
      <c r="E20" s="44">
        <v>4.23779010772705</v>
      </c>
      <c r="F20" s="44">
        <v>4.54898643493652</v>
      </c>
      <c r="G20" s="44">
        <v>4.83634996414185</v>
      </c>
      <c r="H20" s="44">
        <v>5.00142621994019</v>
      </c>
      <c r="I20" s="44">
        <v>5.38334178924561</v>
      </c>
      <c r="J20" s="44">
        <v>5.30920934677124</v>
      </c>
      <c r="K20" s="51">
        <v>5.61984586715698</v>
      </c>
      <c r="L20" s="44">
        <v>5.79802656173706</v>
      </c>
      <c r="M20" s="44">
        <v>5.72872066497803</v>
      </c>
      <c r="N20" s="44">
        <v>5.44463109970093</v>
      </c>
      <c r="O20" s="44">
        <v>5.13338994979858</v>
      </c>
      <c r="P20" s="44">
        <v>5.3450231552124</v>
      </c>
      <c r="Q20" s="44">
        <v>5.20826387405396</v>
      </c>
      <c r="R20" s="44">
        <v>5.09538412094116</v>
      </c>
      <c r="S20" s="1"/>
      <c r="T20" s="25" t="s">
        <v>27</v>
      </c>
      <c r="V20" s="3">
        <v>2022</v>
      </c>
      <c r="W20" s="60">
        <v>7732.71199056158</v>
      </c>
      <c r="X20" s="60">
        <v>5319.465576930981</v>
      </c>
      <c r="Y20" s="60">
        <v>2828.6709202881107</v>
      </c>
      <c r="Z20" s="60">
        <v>1944.63907494328</v>
      </c>
      <c r="AA20" s="60">
        <v>537.8862102832579</v>
      </c>
      <c r="AB20" s="60">
        <v>369.5775647793651</v>
      </c>
      <c r="AC20" s="60">
        <v>117.84972423907648</v>
      </c>
      <c r="AD20" s="60">
        <v>80.95514368626215</v>
      </c>
    </row>
    <row r="21" spans="1:30" ht="12.75">
      <c r="A21" s="93" t="s">
        <v>25</v>
      </c>
      <c r="B21" s="94"/>
      <c r="C21" s="24">
        <v>3.636889116838577</v>
      </c>
      <c r="D21" s="19">
        <v>3.694629009813075</v>
      </c>
      <c r="E21" s="19">
        <v>3.9291211441159266</v>
      </c>
      <c r="F21" s="6">
        <v>3.8819673955440557</v>
      </c>
      <c r="G21" s="19">
        <v>4.006548678502444</v>
      </c>
      <c r="H21" s="19">
        <v>4.1883237008005345</v>
      </c>
      <c r="I21" s="19">
        <v>4.238751288503409</v>
      </c>
      <c r="J21" s="19">
        <v>4.518002161756155</v>
      </c>
      <c r="K21" s="24">
        <v>4.562556652352215</v>
      </c>
      <c r="L21" s="19">
        <v>4.527307765558358</v>
      </c>
      <c r="M21" s="19">
        <v>4.534215368330483</v>
      </c>
      <c r="N21" s="19">
        <v>4.387577980756756</v>
      </c>
      <c r="O21" s="19">
        <v>4.219887336716053</v>
      </c>
      <c r="P21" s="19">
        <v>4.0864808894693825</v>
      </c>
      <c r="Q21" s="19">
        <v>4.0670752376318005</v>
      </c>
      <c r="R21" s="19">
        <v>4.014545513316986</v>
      </c>
      <c r="S21" s="1"/>
      <c r="T21" s="25" t="s">
        <v>32</v>
      </c>
      <c r="V21" s="11" t="s">
        <v>34</v>
      </c>
      <c r="W21" s="59">
        <f aca="true" t="shared" si="3" ref="W21:AB21">NPV($V$22,W5:W20)</f>
        <v>23920.469852506136</v>
      </c>
      <c r="X21" s="59">
        <f t="shared" si="3"/>
        <v>16464.255566542528</v>
      </c>
      <c r="Y21" s="59">
        <f t="shared" si="3"/>
        <v>9610.136645889394</v>
      </c>
      <c r="Z21" s="59">
        <f t="shared" si="3"/>
        <v>6609.741682699827</v>
      </c>
      <c r="AA21" s="59">
        <f t="shared" si="3"/>
        <v>2506.9370303296405</v>
      </c>
      <c r="AB21" s="59">
        <f t="shared" si="3"/>
        <v>1722.0364079725723</v>
      </c>
      <c r="AC21" s="59">
        <f>NPV($V$22,AC5:AC20)</f>
        <v>979.6201316608883</v>
      </c>
      <c r="AD21" s="59">
        <f>NPV($V$22,AD5:AD20)</f>
        <v>671.7483280335372</v>
      </c>
    </row>
    <row r="22" spans="1:22" ht="13.5" thickBot="1">
      <c r="A22" s="93" t="s">
        <v>30</v>
      </c>
      <c r="B22" s="94"/>
      <c r="C22" s="52">
        <v>0.071604996919632</v>
      </c>
      <c r="D22" s="20">
        <v>0.071604996919632</v>
      </c>
      <c r="E22" s="20">
        <v>0.071604996919632</v>
      </c>
      <c r="F22" s="20">
        <v>0.071604996919632</v>
      </c>
      <c r="G22" s="20">
        <v>0.071604996919632</v>
      </c>
      <c r="H22" s="20">
        <v>0.071604996919632</v>
      </c>
      <c r="I22" s="20">
        <v>0.071604996919632</v>
      </c>
      <c r="J22" s="20">
        <v>0.071604996919632</v>
      </c>
      <c r="K22" s="52">
        <v>0.071604996919632</v>
      </c>
      <c r="L22" s="20">
        <v>0.071604996919632</v>
      </c>
      <c r="M22" s="20">
        <v>0.071604996919632</v>
      </c>
      <c r="N22" s="20">
        <v>0.071604996919632</v>
      </c>
      <c r="O22" s="20">
        <v>0.071604996919632</v>
      </c>
      <c r="P22" s="20">
        <v>0.071604996919632</v>
      </c>
      <c r="Q22" s="20">
        <v>0.071604996919632</v>
      </c>
      <c r="R22" s="20">
        <v>0.071604996919632</v>
      </c>
      <c r="S22" s="1"/>
      <c r="T22" s="25" t="s">
        <v>27</v>
      </c>
      <c r="V22" s="61">
        <v>0.07</v>
      </c>
    </row>
    <row r="23" spans="1:30" ht="13.5" thickTop="1">
      <c r="A23" s="89" t="s">
        <v>4</v>
      </c>
      <c r="B23" s="90"/>
      <c r="C23" s="53">
        <f>C18+C19+C20+C21+C22</f>
        <v>22.624643282964854</v>
      </c>
      <c r="D23" s="6">
        <f aca="true" t="shared" si="4" ref="D23:R23">D18+D19+D20+D21+D22</f>
        <v>23.35377648100256</v>
      </c>
      <c r="E23" s="6">
        <f t="shared" si="4"/>
        <v>23.717450954019995</v>
      </c>
      <c r="F23" s="49">
        <f t="shared" si="4"/>
        <v>23.967178493738164</v>
      </c>
      <c r="G23" s="6">
        <f t="shared" si="4"/>
        <v>24.127900412306186</v>
      </c>
      <c r="H23" s="6">
        <f t="shared" si="4"/>
        <v>24.522324839606927</v>
      </c>
      <c r="I23" s="6">
        <f t="shared" si="4"/>
        <v>24.752060499042265</v>
      </c>
      <c r="J23" s="6">
        <f t="shared" si="4"/>
        <v>25.039384538307818</v>
      </c>
      <c r="K23" s="26">
        <f t="shared" si="4"/>
        <v>25.28863049857319</v>
      </c>
      <c r="L23" s="6">
        <f t="shared" si="4"/>
        <v>25.474315034225533</v>
      </c>
      <c r="M23" s="6">
        <f t="shared" si="4"/>
        <v>25.541736014187332</v>
      </c>
      <c r="N23" s="6">
        <f t="shared" si="4"/>
        <v>25.6736254692078</v>
      </c>
      <c r="O23" s="6">
        <f t="shared" si="4"/>
        <v>25.879048934206313</v>
      </c>
      <c r="P23" s="6">
        <f t="shared" si="4"/>
        <v>26.206932846456763</v>
      </c>
      <c r="Q23" s="6">
        <f t="shared" si="4"/>
        <v>26.182551160454747</v>
      </c>
      <c r="R23" s="6">
        <f t="shared" si="4"/>
        <v>26.144390447065195</v>
      </c>
      <c r="S23" s="1"/>
      <c r="T23" s="16"/>
      <c r="W23" s="84">
        <f>W21/(W21+X21)</f>
        <v>0.5923147824900978</v>
      </c>
      <c r="X23" s="84">
        <f>X21/(X21+W21)</f>
        <v>0.4076852175099021</v>
      </c>
      <c r="Y23" s="84">
        <f>Y21/(Y21+Z21)</f>
        <v>0.5924912906991743</v>
      </c>
      <c r="Z23" s="84">
        <f>Z21/(Z21+Y21)</f>
        <v>0.40750870930082567</v>
      </c>
      <c r="AA23" s="84">
        <f>AA21/(AA21+AB21)</f>
        <v>0.5928003726918865</v>
      </c>
      <c r="AB23" s="84">
        <f>AB21/(AB21+AA21)</f>
        <v>0.40719962730811343</v>
      </c>
      <c r="AC23" s="84">
        <f>AC21/(AC21+AD21)</f>
        <v>0.5932171744652072</v>
      </c>
      <c r="AD23" s="84">
        <f>AD21/(AD21+AC21)</f>
        <v>0.40678282553479295</v>
      </c>
    </row>
    <row r="24" spans="1:20" ht="12.75">
      <c r="A24" s="21" t="s">
        <v>18</v>
      </c>
      <c r="B24" s="14"/>
      <c r="C24" s="38"/>
      <c r="D24" s="38"/>
      <c r="E24" s="38"/>
      <c r="F24" s="46"/>
      <c r="G24" s="38"/>
      <c r="H24" s="38"/>
      <c r="I24" s="38"/>
      <c r="J24" s="38"/>
      <c r="K24" s="28"/>
      <c r="L24" s="28"/>
      <c r="M24" s="28"/>
      <c r="N24" s="28"/>
      <c r="O24" s="28"/>
      <c r="P24" s="28"/>
      <c r="Q24" s="28"/>
      <c r="R24" s="28"/>
      <c r="S24" s="46"/>
      <c r="T24" s="16"/>
    </row>
    <row r="25" spans="1:30" ht="12.75">
      <c r="A25" s="91" t="s">
        <v>63</v>
      </c>
      <c r="B25" s="73" t="s">
        <v>57</v>
      </c>
      <c r="C25" s="76">
        <v>0.6575129132410433</v>
      </c>
      <c r="D25" s="75">
        <v>1.391668743164131</v>
      </c>
      <c r="E25" s="75">
        <v>2.1258245730872196</v>
      </c>
      <c r="F25" s="75">
        <v>3.869568758190992</v>
      </c>
      <c r="G25" s="75">
        <v>5.613312943294765</v>
      </c>
      <c r="H25" s="75">
        <v>7.334205946837439</v>
      </c>
      <c r="I25" s="75">
        <v>8.937662699157304</v>
      </c>
      <c r="J25" s="75">
        <v>10.541119451477167</v>
      </c>
      <c r="K25" s="75">
        <v>11.76398502119887</v>
      </c>
      <c r="L25" s="75">
        <v>12.986850590920572</v>
      </c>
      <c r="M25" s="75">
        <v>14.209716160642271</v>
      </c>
      <c r="N25" s="75">
        <v>15.21064474127213</v>
      </c>
      <c r="O25" s="75">
        <v>16.211573321901994</v>
      </c>
      <c r="P25" s="75">
        <v>17.212501902531855</v>
      </c>
      <c r="Q25" s="75">
        <v>17.578768751481768</v>
      </c>
      <c r="R25" s="75">
        <v>17.848651334615695</v>
      </c>
      <c r="S25" s="1"/>
      <c r="T25" s="1"/>
      <c r="V25" t="s">
        <v>68</v>
      </c>
      <c r="X25" s="57">
        <f>W21+X21</f>
        <v>40384.725419048664</v>
      </c>
      <c r="Z25" s="57">
        <f>Y21+Z21</f>
        <v>16219.87832858922</v>
      </c>
      <c r="AB25" s="57">
        <f>AA21+AB21</f>
        <v>4228.973438302213</v>
      </c>
      <c r="AD25" s="57">
        <f>AC21+AD21</f>
        <v>1651.3684596944254</v>
      </c>
    </row>
    <row r="26" spans="1:30" ht="12.75">
      <c r="A26" s="92"/>
      <c r="B26" s="73" t="s">
        <v>58</v>
      </c>
      <c r="C26" s="77">
        <v>0.6575129132410433</v>
      </c>
      <c r="D26" s="45">
        <v>1.2536473029084465</v>
      </c>
      <c r="E26" s="45">
        <v>1.8497816925758497</v>
      </c>
      <c r="F26" s="45">
        <v>2.899102808000992</v>
      </c>
      <c r="G26" s="45">
        <v>3.948423923426134</v>
      </c>
      <c r="H26" s="45">
        <v>4.97489385729018</v>
      </c>
      <c r="I26" s="45">
        <v>5.867348599423158</v>
      </c>
      <c r="J26" s="45">
        <v>6.759803341556138</v>
      </c>
      <c r="K26" s="45">
        <v>7.481417293966404</v>
      </c>
      <c r="L26" s="45">
        <v>8.20303124637667</v>
      </c>
      <c r="M26" s="45">
        <v>8.924645198786934</v>
      </c>
      <c r="N26" s="45">
        <v>9.529087900129346</v>
      </c>
      <c r="O26" s="7">
        <v>10.133530601471756</v>
      </c>
      <c r="P26" s="45">
        <v>10.737973302814167</v>
      </c>
      <c r="Q26" s="45">
        <v>10.707754272476633</v>
      </c>
      <c r="R26" s="45">
        <v>10.79378440122917</v>
      </c>
      <c r="S26" s="1"/>
      <c r="V26" t="s">
        <v>69</v>
      </c>
      <c r="X26" s="85">
        <v>-410.814969941366</v>
      </c>
      <c r="Y26" s="85"/>
      <c r="Z26" s="85">
        <v>-238.91865629917834</v>
      </c>
      <c r="AA26" s="85"/>
      <c r="AB26" s="85">
        <v>-91.32449912990906</v>
      </c>
      <c r="AD26" s="85">
        <v>-34.40885050225324</v>
      </c>
    </row>
    <row r="27" spans="1:30" ht="12.75">
      <c r="A27" s="92"/>
      <c r="B27" s="73" t="s">
        <v>59</v>
      </c>
      <c r="C27" s="77">
        <v>0.6575129132410433</v>
      </c>
      <c r="D27" s="45">
        <v>1.13878544744847</v>
      </c>
      <c r="E27" s="45">
        <v>1.6200579816558964</v>
      </c>
      <c r="F27" s="45">
        <v>2.0653231703024857</v>
      </c>
      <c r="G27" s="45">
        <v>2.5105883589490743</v>
      </c>
      <c r="H27" s="45">
        <v>2.933002366034567</v>
      </c>
      <c r="I27" s="45">
        <v>3.2202838598200296</v>
      </c>
      <c r="J27" s="45">
        <v>3.5075653536054934</v>
      </c>
      <c r="K27" s="45">
        <v>3.8084207739907354</v>
      </c>
      <c r="L27" s="45">
        <v>4.109276194375978</v>
      </c>
      <c r="M27" s="45">
        <v>4.4101316147612195</v>
      </c>
      <c r="N27" s="45">
        <v>4.667414474492485</v>
      </c>
      <c r="O27" s="7">
        <v>4.924697334223749</v>
      </c>
      <c r="P27" s="45">
        <v>5.181980193955013</v>
      </c>
      <c r="Q27" s="45">
        <v>4.804601322006331</v>
      </c>
      <c r="R27" s="45">
        <v>4.706288733678849</v>
      </c>
      <c r="S27" s="1"/>
      <c r="V27" t="s">
        <v>70</v>
      </c>
      <c r="X27" s="86">
        <f>X25/(-X26*1000000)</f>
        <v>9.830392846884967E-05</v>
      </c>
      <c r="Y27" s="74"/>
      <c r="Z27" s="86">
        <f>Z25/(-Z26*1000000)</f>
        <v>6.788870563660961E-05</v>
      </c>
      <c r="AA27" s="74"/>
      <c r="AB27" s="86">
        <f>AB25/(-AB26*1000000)</f>
        <v>4.630710793482153E-05</v>
      </c>
      <c r="AD27" s="86">
        <f>AD25/(-AD26*1000000)</f>
        <v>4.7992549463001876E-05</v>
      </c>
    </row>
    <row r="28" spans="1:28" ht="12.75">
      <c r="A28" s="81"/>
      <c r="B28" s="73" t="s">
        <v>71</v>
      </c>
      <c r="C28" s="77">
        <v>0.6575129132410433</v>
      </c>
      <c r="D28" s="45">
        <v>1.0928165396253542</v>
      </c>
      <c r="E28" s="45">
        <v>1.528120166009665</v>
      </c>
      <c r="F28" s="45">
        <v>1.7235146432044597</v>
      </c>
      <c r="G28" s="45">
        <v>1.918909120399255</v>
      </c>
      <c r="H28" s="45">
        <v>2.0914524160329533</v>
      </c>
      <c r="I28" s="45">
        <v>2.132353154244929</v>
      </c>
      <c r="J28" s="45">
        <v>2.1732538924569043</v>
      </c>
      <c r="K28" s="45">
        <v>2.304594765341211</v>
      </c>
      <c r="L28" s="45">
        <v>2.435935638225518</v>
      </c>
      <c r="M28" s="45">
        <v>2.5672765111098252</v>
      </c>
      <c r="N28" s="45">
        <v>2.6802807417431804</v>
      </c>
      <c r="O28" s="7">
        <v>2.7932849723765356</v>
      </c>
      <c r="P28" s="45">
        <v>2.906289203009891</v>
      </c>
      <c r="Q28" s="45">
        <v>2.3846317019632997</v>
      </c>
      <c r="R28" s="45">
        <v>2.2028119625499474</v>
      </c>
      <c r="S28" s="1"/>
      <c r="X28" s="86"/>
      <c r="Y28" s="74"/>
      <c r="Z28" s="86"/>
      <c r="AA28" s="74"/>
      <c r="AB28" s="86"/>
    </row>
    <row r="29" spans="1:26" ht="13.5" thickBot="1">
      <c r="A29" s="71" t="s">
        <v>56</v>
      </c>
      <c r="B29" s="72">
        <v>1000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7"/>
      <c r="P29" s="45"/>
      <c r="Q29" s="45"/>
      <c r="R29" s="45"/>
      <c r="S29" s="1"/>
      <c r="X29" s="75">
        <f>X27/AB27</f>
        <v>2.122869098351273</v>
      </c>
      <c r="Y29" s="75"/>
      <c r="Z29" s="75">
        <f>Z27/AB27</f>
        <v>1.4660536721957402</v>
      </c>
    </row>
    <row r="30" spans="1:24" ht="13.5" thickBot="1">
      <c r="A30" s="2" t="s">
        <v>64</v>
      </c>
      <c r="B30" s="3" t="s">
        <v>54</v>
      </c>
      <c r="C30" s="32">
        <f>C27/1000</f>
        <v>0.0006575129132410433</v>
      </c>
      <c r="D30" s="32">
        <f aca="true" t="shared" si="5" ref="D30:R30">D27/1000</f>
        <v>0.00113878544744847</v>
      </c>
      <c r="E30" s="32">
        <f t="shared" si="5"/>
        <v>0.0016200579816558964</v>
      </c>
      <c r="F30" s="32">
        <f t="shared" si="5"/>
        <v>0.0020653231703024856</v>
      </c>
      <c r="G30" s="32">
        <f t="shared" si="5"/>
        <v>0.0025105883589490743</v>
      </c>
      <c r="H30" s="32">
        <f t="shared" si="5"/>
        <v>0.0029330023660345673</v>
      </c>
      <c r="I30" s="32">
        <f t="shared" si="5"/>
        <v>0.0032202838598200294</v>
      </c>
      <c r="J30" s="32">
        <f t="shared" si="5"/>
        <v>0.0035075653536054932</v>
      </c>
      <c r="K30" s="32">
        <f t="shared" si="5"/>
        <v>0.0038084207739907355</v>
      </c>
      <c r="L30" s="32">
        <f t="shared" si="5"/>
        <v>0.004109276194375978</v>
      </c>
      <c r="M30" s="32">
        <f t="shared" si="5"/>
        <v>0.00441013161476122</v>
      </c>
      <c r="N30" s="32">
        <f t="shared" si="5"/>
        <v>0.004667414474492485</v>
      </c>
      <c r="O30" s="32">
        <f t="shared" si="5"/>
        <v>0.004924697334223749</v>
      </c>
      <c r="P30" s="32">
        <f t="shared" si="5"/>
        <v>0.005181980193955014</v>
      </c>
      <c r="Q30" s="32">
        <f t="shared" si="5"/>
        <v>0.004804601322006331</v>
      </c>
      <c r="R30" s="32">
        <f t="shared" si="5"/>
        <v>0.004706288733678849</v>
      </c>
      <c r="S30" s="1"/>
      <c r="X30" s="75">
        <f>X27/Z27</f>
        <v>1.4480159482645723</v>
      </c>
    </row>
    <row r="31" spans="1:22" ht="12.75">
      <c r="A31" s="2"/>
      <c r="B31" s="1"/>
      <c r="T31" s="1"/>
      <c r="U31" s="1"/>
      <c r="V31" s="1"/>
    </row>
    <row r="32" spans="1:19" ht="12.75">
      <c r="A32" s="1" t="s">
        <v>52</v>
      </c>
      <c r="B32" s="59" t="s">
        <v>61</v>
      </c>
      <c r="C32" s="66">
        <f>(C5+C10)/2</f>
        <v>22.624673821963384</v>
      </c>
      <c r="D32" s="66">
        <f aca="true" t="shared" si="6" ref="D32:R32">(D5+D10)/2</f>
        <v>23.35389877669511</v>
      </c>
      <c r="E32" s="66">
        <f t="shared" si="6"/>
        <v>23.71762363985181</v>
      </c>
      <c r="F32" s="66">
        <f t="shared" si="6"/>
        <v>23.96739108860494</v>
      </c>
      <c r="G32" s="66">
        <f t="shared" si="6"/>
        <v>24.128143931739046</v>
      </c>
      <c r="H32" s="66">
        <f t="shared" si="6"/>
        <v>24.522601743228734</v>
      </c>
      <c r="I32" s="66">
        <f t="shared" si="6"/>
        <v>24.75236348621546</v>
      </c>
      <c r="J32" s="66">
        <f t="shared" si="6"/>
        <v>25.03971466142686</v>
      </c>
      <c r="K32" s="66">
        <f t="shared" si="6"/>
        <v>25.288987643085417</v>
      </c>
      <c r="L32" s="66">
        <f t="shared" si="6"/>
        <v>25.47469585482031</v>
      </c>
      <c r="M32" s="66">
        <f t="shared" si="6"/>
        <v>25.542140666395426</v>
      </c>
      <c r="N32" s="66">
        <f t="shared" si="6"/>
        <v>25.674051046371474</v>
      </c>
      <c r="O32" s="66">
        <f t="shared" si="6"/>
        <v>25.879489715211072</v>
      </c>
      <c r="P32" s="66">
        <f t="shared" si="6"/>
        <v>26.207386406138518</v>
      </c>
      <c r="Q32" s="66">
        <f t="shared" si="6"/>
        <v>26.183011420071146</v>
      </c>
      <c r="R32" s="66">
        <f t="shared" si="6"/>
        <v>26.144860438071166</v>
      </c>
      <c r="S32" s="1"/>
    </row>
    <row r="33" spans="1:19" ht="12.75">
      <c r="A33" s="1" t="s">
        <v>40</v>
      </c>
      <c r="B33" s="59" t="s">
        <v>41</v>
      </c>
      <c r="C33" s="29">
        <f>C32+C30</f>
        <v>22.625331334876623</v>
      </c>
      <c r="D33" s="29">
        <f aca="true" t="shared" si="7" ref="D33:R33">D32+D30</f>
        <v>23.35503756214256</v>
      </c>
      <c r="E33" s="29">
        <f t="shared" si="7"/>
        <v>23.719243697833466</v>
      </c>
      <c r="F33" s="29">
        <f t="shared" si="7"/>
        <v>23.969456411775244</v>
      </c>
      <c r="G33" s="29">
        <f t="shared" si="7"/>
        <v>24.130654520097995</v>
      </c>
      <c r="H33" s="29">
        <f t="shared" si="7"/>
        <v>24.52553474559477</v>
      </c>
      <c r="I33" s="29">
        <f t="shared" si="7"/>
        <v>24.755583770075283</v>
      </c>
      <c r="J33" s="29">
        <f t="shared" si="7"/>
        <v>25.043222226780465</v>
      </c>
      <c r="K33" s="29">
        <f t="shared" si="7"/>
        <v>25.292796063859406</v>
      </c>
      <c r="L33" s="29">
        <f t="shared" si="7"/>
        <v>25.47880513101469</v>
      </c>
      <c r="M33" s="29">
        <f t="shared" si="7"/>
        <v>25.546550798010188</v>
      </c>
      <c r="N33" s="29">
        <f t="shared" si="7"/>
        <v>25.678718460845968</v>
      </c>
      <c r="O33" s="29">
        <f t="shared" si="7"/>
        <v>25.884414412545297</v>
      </c>
      <c r="P33" s="29">
        <f t="shared" si="7"/>
        <v>26.212568386332475</v>
      </c>
      <c r="Q33" s="29">
        <f t="shared" si="7"/>
        <v>26.187816021393154</v>
      </c>
      <c r="R33" s="29">
        <f t="shared" si="7"/>
        <v>26.149566726804846</v>
      </c>
      <c r="S33" s="1"/>
    </row>
    <row r="34" spans="1:19" ht="25.5">
      <c r="A34" s="67" t="s">
        <v>43</v>
      </c>
      <c r="B34" s="82" t="s">
        <v>65</v>
      </c>
      <c r="C34" s="78">
        <f>C6/C11</f>
        <v>-0.6683287188876788</v>
      </c>
      <c r="D34" s="78">
        <f aca="true" t="shared" si="8" ref="D34:R34">D6/D11</f>
        <v>-0.6743992571799539</v>
      </c>
      <c r="E34" s="78">
        <f t="shared" si="8"/>
        <v>-0.67658461524256</v>
      </c>
      <c r="F34" s="78">
        <f t="shared" si="8"/>
        <v>-0.6819733106399775</v>
      </c>
      <c r="G34" s="78">
        <f t="shared" si="8"/>
        <v>-0.6845733029971388</v>
      </c>
      <c r="H34" s="78">
        <f t="shared" si="8"/>
        <v>-0.6842618593201983</v>
      </c>
      <c r="I34" s="78">
        <f t="shared" si="8"/>
        <v>-0.689247773560662</v>
      </c>
      <c r="J34" s="78">
        <f t="shared" si="8"/>
        <v>-0.6839873323642737</v>
      </c>
      <c r="K34" s="78">
        <f t="shared" si="8"/>
        <v>-0.6878565410972348</v>
      </c>
      <c r="L34" s="78">
        <f t="shared" si="8"/>
        <v>-0.6908580792501121</v>
      </c>
      <c r="M34" s="78">
        <f t="shared" si="8"/>
        <v>-0.6896557244358879</v>
      </c>
      <c r="N34" s="78">
        <f t="shared" si="8"/>
        <v>-0.6873016865697278</v>
      </c>
      <c r="O34" s="78">
        <f t="shared" si="8"/>
        <v>-0.6848184600065871</v>
      </c>
      <c r="P34" s="78">
        <f t="shared" si="8"/>
        <v>-0.6894240789954035</v>
      </c>
      <c r="Q34" s="78">
        <f t="shared" si="8"/>
        <v>-0.687709663555736</v>
      </c>
      <c r="R34" s="78">
        <f t="shared" si="8"/>
        <v>-0.6867971337675834</v>
      </c>
      <c r="S34" s="1"/>
    </row>
    <row r="35" spans="1:19" ht="12.75">
      <c r="A35" s="1" t="s">
        <v>44</v>
      </c>
      <c r="B35" s="3" t="s">
        <v>42</v>
      </c>
      <c r="C35" s="29">
        <f>((C34*C33)-C32)/(C34-1)</f>
        <v>22.624937220152233</v>
      </c>
      <c r="D35" s="29">
        <f aca="true" t="shared" si="9" ref="D35:R35">((D34*D33)-D32)/(D34-1)</f>
        <v>23.354357446308438</v>
      </c>
      <c r="E35" s="29">
        <f t="shared" si="9"/>
        <v>23.71827741318136</v>
      </c>
      <c r="F35" s="29">
        <f t="shared" si="9"/>
        <v>23.968228495043608</v>
      </c>
      <c r="G35" s="29">
        <f t="shared" si="9"/>
        <v>24.12916417927728</v>
      </c>
      <c r="H35" s="29">
        <f t="shared" si="9"/>
        <v>24.523793328516536</v>
      </c>
      <c r="I35" s="29">
        <f t="shared" si="9"/>
        <v>24.75367742814592</v>
      </c>
      <c r="J35" s="29">
        <f t="shared" si="9"/>
        <v>25.041139333823857</v>
      </c>
      <c r="K35" s="29">
        <f t="shared" si="9"/>
        <v>25.29053969865226</v>
      </c>
      <c r="L35" s="29">
        <f t="shared" si="9"/>
        <v>25.476374840593035</v>
      </c>
      <c r="M35" s="29">
        <f t="shared" si="9"/>
        <v>25.543940720968468</v>
      </c>
      <c r="N35" s="29">
        <f t="shared" si="9"/>
        <v>25.675952260520532</v>
      </c>
      <c r="O35" s="29">
        <f t="shared" si="9"/>
        <v>25.88149142858523</v>
      </c>
      <c r="P35" s="29">
        <f t="shared" si="9"/>
        <v>26.209501080581138</v>
      </c>
      <c r="Q35" s="29">
        <f t="shared" si="9"/>
        <v>26.18496920394241</v>
      </c>
      <c r="R35" s="29">
        <f t="shared" si="9"/>
        <v>26.146776652859693</v>
      </c>
      <c r="S35" s="1"/>
    </row>
    <row r="36" spans="1:19" ht="12.75">
      <c r="A36" s="8" t="s">
        <v>55</v>
      </c>
      <c r="B36" s="69">
        <v>1000000000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"/>
    </row>
    <row r="37" spans="1:22" ht="12.75">
      <c r="A37" s="8" t="s">
        <v>19</v>
      </c>
      <c r="B37" s="3" t="s">
        <v>51</v>
      </c>
      <c r="C37" s="79">
        <f>(C35-C32)*$B$36</f>
        <v>263398.18884935084</v>
      </c>
      <c r="D37" s="79">
        <f aca="true" t="shared" si="10" ref="D37:R37">(D35-D32)*$B$36</f>
        <v>458669.61332663434</v>
      </c>
      <c r="E37" s="79">
        <f t="shared" si="10"/>
        <v>653773.3295530756</v>
      </c>
      <c r="F37" s="79">
        <f t="shared" si="10"/>
        <v>837406.438666477</v>
      </c>
      <c r="G37" s="79">
        <f t="shared" si="10"/>
        <v>1020247.5382321551</v>
      </c>
      <c r="H37" s="79">
        <f t="shared" si="10"/>
        <v>1191585.28780261</v>
      </c>
      <c r="I37" s="79">
        <f t="shared" si="10"/>
        <v>1313941.9304586397</v>
      </c>
      <c r="J37" s="79">
        <f t="shared" si="10"/>
        <v>1424672.39699684</v>
      </c>
      <c r="K37" s="79">
        <f t="shared" si="10"/>
        <v>1552055.5668437907</v>
      </c>
      <c r="L37" s="79">
        <f t="shared" si="10"/>
        <v>1678985.772723962</v>
      </c>
      <c r="M37" s="79">
        <f t="shared" si="10"/>
        <v>1800054.5730423313</v>
      </c>
      <c r="N37" s="79">
        <f t="shared" si="10"/>
        <v>1901214.1490577506</v>
      </c>
      <c r="O37" s="79">
        <f t="shared" si="10"/>
        <v>2001713.3741596637</v>
      </c>
      <c r="P37" s="79">
        <f t="shared" si="10"/>
        <v>2114674.442619702</v>
      </c>
      <c r="Q37" s="79">
        <f t="shared" si="10"/>
        <v>1957783.8712621087</v>
      </c>
      <c r="R37" s="79">
        <f t="shared" si="10"/>
        <v>1916214.788526105</v>
      </c>
      <c r="S37" s="1"/>
      <c r="T37" s="30"/>
      <c r="U37" s="6"/>
      <c r="V37" s="1"/>
    </row>
    <row r="38" spans="1:22" ht="12.75">
      <c r="A38" s="8"/>
      <c r="B38" s="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1"/>
      <c r="T38" s="30"/>
      <c r="U38" s="6"/>
      <c r="V38" s="1"/>
    </row>
    <row r="39" spans="1:22" ht="12.75">
      <c r="A39" s="8" t="s">
        <v>53</v>
      </c>
      <c r="B39" s="3" t="s">
        <v>60</v>
      </c>
      <c r="C39" s="68">
        <f>C8</f>
        <v>6.851833989884636</v>
      </c>
      <c r="D39" s="68">
        <f aca="true" t="shared" si="11" ref="D39:R39">D8</f>
        <v>6.793938586207862</v>
      </c>
      <c r="E39" s="68">
        <f t="shared" si="11"/>
        <v>6.239464015278417</v>
      </c>
      <c r="F39" s="68">
        <f t="shared" si="11"/>
        <v>5.932908231224093</v>
      </c>
      <c r="G39" s="68">
        <f t="shared" si="11"/>
        <v>5.493067601442272</v>
      </c>
      <c r="H39" s="68">
        <f t="shared" si="11"/>
        <v>5.329708657383611</v>
      </c>
      <c r="I39" s="68">
        <f t="shared" si="11"/>
        <v>5.166674559782961</v>
      </c>
      <c r="J39" s="68">
        <f t="shared" si="11"/>
        <v>5.199222602243518</v>
      </c>
      <c r="K39" s="68">
        <f t="shared" si="11"/>
        <v>5.137971107096795</v>
      </c>
      <c r="L39" s="68">
        <f t="shared" si="11"/>
        <v>5.241458047699479</v>
      </c>
      <c r="M39" s="68">
        <f t="shared" si="11"/>
        <v>5.446489730414704</v>
      </c>
      <c r="N39" s="68">
        <f t="shared" si="11"/>
        <v>5.357669042226372</v>
      </c>
      <c r="O39" s="68">
        <f t="shared" si="11"/>
        <v>5.2971886274012805</v>
      </c>
      <c r="P39" s="68">
        <f t="shared" si="11"/>
        <v>5.385062788693844</v>
      </c>
      <c r="Q39" s="68">
        <f t="shared" si="11"/>
        <v>5.382962344274081</v>
      </c>
      <c r="R39" s="68">
        <f t="shared" si="11"/>
        <v>5.516033410562514</v>
      </c>
      <c r="S39" s="1"/>
      <c r="T39" s="30"/>
      <c r="U39" s="6"/>
      <c r="V39" s="1"/>
    </row>
    <row r="40" spans="1:20" ht="12.75">
      <c r="A40" s="8" t="s">
        <v>45</v>
      </c>
      <c r="B40" s="3" t="s">
        <v>20</v>
      </c>
      <c r="C40" s="68">
        <f>(C39*C6)/((C32/C35)-1+C6)</f>
        <v>6.851723201886498</v>
      </c>
      <c r="D40" s="68">
        <f aca="true" t="shared" si="12" ref="D40:R40">(D39*D6)/((D32/D35)-1+D6)</f>
        <v>6.793753271742733</v>
      </c>
      <c r="E40" s="68">
        <f t="shared" si="12"/>
        <v>6.239225155944268</v>
      </c>
      <c r="F40" s="68">
        <f t="shared" si="12"/>
        <v>5.932620349284438</v>
      </c>
      <c r="G40" s="68">
        <f t="shared" si="12"/>
        <v>5.492745034230103</v>
      </c>
      <c r="H40" s="68">
        <f t="shared" si="12"/>
        <v>5.329349008140425</v>
      </c>
      <c r="I40" s="68">
        <f t="shared" si="12"/>
        <v>5.166293684281592</v>
      </c>
      <c r="J40" s="68">
        <f t="shared" si="12"/>
        <v>5.198811800266692</v>
      </c>
      <c r="K40" s="68">
        <f t="shared" si="12"/>
        <v>5.137533210757634</v>
      </c>
      <c r="L40" s="68">
        <f t="shared" si="12"/>
        <v>5.240978326121929</v>
      </c>
      <c r="M40" s="68">
        <f t="shared" si="12"/>
        <v>5.4459567153753135</v>
      </c>
      <c r="N40" s="68">
        <f t="shared" si="12"/>
        <v>5.35711810362429</v>
      </c>
      <c r="O40" s="68">
        <f t="shared" si="12"/>
        <v>5.296619671135608</v>
      </c>
      <c r="P40" s="68">
        <f t="shared" si="12"/>
        <v>5.384459403883243</v>
      </c>
      <c r="Q40" s="68">
        <f t="shared" si="12"/>
        <v>5.382403415551699</v>
      </c>
      <c r="R40" s="68">
        <f t="shared" si="12"/>
        <v>5.5154720056370286</v>
      </c>
      <c r="S40" s="56"/>
      <c r="T40" s="1"/>
    </row>
    <row r="41" spans="1:20" ht="12.75">
      <c r="A41" s="8" t="s">
        <v>46</v>
      </c>
      <c r="B41" s="3" t="s">
        <v>47</v>
      </c>
      <c r="C41" s="68">
        <f>(C39*(C16-(C33/C32)+1))/C16</f>
        <v>6.851649153945191</v>
      </c>
      <c r="D41" s="68">
        <f aca="true" t="shared" si="13" ref="D41:R41">(D39*(D16-(D33/D32)+1))/D16</f>
        <v>6.793628281246998</v>
      </c>
      <c r="E41" s="68">
        <f t="shared" si="13"/>
        <v>6.239063521022996</v>
      </c>
      <c r="F41" s="68">
        <f t="shared" si="13"/>
        <v>5.932423981069753</v>
      </c>
      <c r="G41" s="68">
        <f t="shared" si="13"/>
        <v>5.492524158438927</v>
      </c>
      <c r="H41" s="68">
        <f t="shared" si="13"/>
        <v>5.329102843566337</v>
      </c>
      <c r="I41" s="68">
        <f t="shared" si="13"/>
        <v>5.166031085101226</v>
      </c>
      <c r="J41" s="68">
        <f t="shared" si="13"/>
        <v>5.198530722891359</v>
      </c>
      <c r="K41" s="68">
        <f t="shared" si="13"/>
        <v>5.137231892534021</v>
      </c>
      <c r="L41" s="68">
        <f t="shared" si="13"/>
        <v>5.240646778882682</v>
      </c>
      <c r="M41" s="68">
        <f t="shared" si="13"/>
        <v>5.445588966880258</v>
      </c>
      <c r="N41" s="68">
        <f t="shared" si="13"/>
        <v>5.356739278145906</v>
      </c>
      <c r="O41" s="68">
        <f t="shared" si="13"/>
        <v>5.296229862259277</v>
      </c>
      <c r="P41" s="68">
        <f t="shared" si="13"/>
        <v>5.384043219372138</v>
      </c>
      <c r="Q41" s="68">
        <f t="shared" si="13"/>
        <v>5.38201886636988</v>
      </c>
      <c r="R41" s="68">
        <f t="shared" si="13"/>
        <v>5.515086268540131</v>
      </c>
      <c r="S41" s="1"/>
      <c r="T41" s="1"/>
    </row>
    <row r="42" spans="1:20" ht="12.75">
      <c r="A42" s="8"/>
      <c r="B42" s="3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3" t="s">
        <v>62</v>
      </c>
      <c r="T42" s="1"/>
    </row>
    <row r="43" spans="1:20" ht="12.75">
      <c r="A43" s="8" t="s">
        <v>48</v>
      </c>
      <c r="B43" s="3" t="s">
        <v>29</v>
      </c>
      <c r="C43" s="58">
        <f>(C39-C40)*C37/2</f>
        <v>14.590679027797215</v>
      </c>
      <c r="D43" s="58">
        <f aca="true" t="shared" si="14" ref="D43:R43">(D39-D40)*D37/2</f>
        <v>42.499057032207666</v>
      </c>
      <c r="E43" s="58">
        <f t="shared" si="14"/>
        <v>78.07993109046433</v>
      </c>
      <c r="F43" s="58">
        <f t="shared" si="14"/>
        <v>120.53709492135694</v>
      </c>
      <c r="G43" s="58">
        <f t="shared" si="14"/>
        <v>164.54920206466113</v>
      </c>
      <c r="H43" s="58">
        <f t="shared" si="14"/>
        <v>214.27637347481752</v>
      </c>
      <c r="I43" s="58">
        <f t="shared" si="14"/>
        <v>250.2241457665961</v>
      </c>
      <c r="J43" s="58">
        <f t="shared" si="14"/>
        <v>292.6291185077681</v>
      </c>
      <c r="K43" s="58">
        <f t="shared" si="14"/>
        <v>339.8197254476072</v>
      </c>
      <c r="L43" s="58">
        <f t="shared" si="14"/>
        <v>402.722851787616</v>
      </c>
      <c r="M43" s="58">
        <f t="shared" si="14"/>
        <v>479.7280795780184</v>
      </c>
      <c r="N43" s="58">
        <f t="shared" si="14"/>
        <v>523.726132770089</v>
      </c>
      <c r="O43" s="58">
        <f t="shared" si="14"/>
        <v>569.4436831541177</v>
      </c>
      <c r="P43" s="58">
        <f t="shared" si="14"/>
        <v>637.981219021507</v>
      </c>
      <c r="Q43" s="58">
        <f t="shared" si="14"/>
        <v>547.1308189326902</v>
      </c>
      <c r="R43" s="58">
        <f t="shared" si="14"/>
        <v>537.8862102832579</v>
      </c>
      <c r="S43" s="58">
        <f>NPV($S$45,C43:R43)</f>
        <v>2506.9370303296405</v>
      </c>
      <c r="T43" s="1"/>
    </row>
    <row r="44" spans="1:20" ht="12.75">
      <c r="A44" s="8" t="s">
        <v>49</v>
      </c>
      <c r="B44" s="3" t="s">
        <v>50</v>
      </c>
      <c r="C44" s="58">
        <f>(C40-C41)*C37/2</f>
        <v>9.752046814208992</v>
      </c>
      <c r="D44" s="58">
        <f aca="true" t="shared" si="15" ref="D44:R44">(D40-D41)*D37/2</f>
        <v>28.664671174087495</v>
      </c>
      <c r="E44" s="58">
        <f t="shared" si="15"/>
        <v>52.836300326121155</v>
      </c>
      <c r="F44" s="58">
        <f t="shared" si="15"/>
        <v>82.22000366307198</v>
      </c>
      <c r="G44" s="58">
        <f t="shared" si="15"/>
        <v>112.67399110126507</v>
      </c>
      <c r="H44" s="58">
        <f t="shared" si="15"/>
        <v>146.6630424309222</v>
      </c>
      <c r="I44" s="58">
        <f t="shared" si="15"/>
        <v>172.52003699346247</v>
      </c>
      <c r="J44" s="58">
        <f t="shared" si="15"/>
        <v>200.2215890286266</v>
      </c>
      <c r="K44" s="58">
        <f t="shared" si="15"/>
        <v>233.83131317511476</v>
      </c>
      <c r="L44" s="58">
        <f t="shared" si="15"/>
        <v>278.33154884071604</v>
      </c>
      <c r="M44" s="58">
        <f t="shared" si="15"/>
        <v>330.9836801266422</v>
      </c>
      <c r="N44" s="58">
        <f t="shared" si="15"/>
        <v>360.11417976432676</v>
      </c>
      <c r="O44" s="58">
        <f t="shared" si="15"/>
        <v>390.14282055940026</v>
      </c>
      <c r="P44" s="58">
        <f t="shared" si="15"/>
        <v>440.04737452352515</v>
      </c>
      <c r="Q44" s="58">
        <f t="shared" si="15"/>
        <v>376.43209293577456</v>
      </c>
      <c r="R44" s="58">
        <f t="shared" si="15"/>
        <v>369.5775647793651</v>
      </c>
      <c r="S44" s="58">
        <f>NPV($S$45,C44:R44)</f>
        <v>1722.0364079725723</v>
      </c>
      <c r="T44" s="1"/>
    </row>
    <row r="45" spans="1:20" ht="12.75">
      <c r="A45" s="1"/>
      <c r="B45" s="3"/>
      <c r="C45" s="6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"/>
      <c r="P45" s="36"/>
      <c r="Q45" s="36"/>
      <c r="R45" s="1"/>
      <c r="S45" s="80">
        <v>0.07</v>
      </c>
      <c r="T45" s="1"/>
    </row>
    <row r="46" spans="1:20" ht="12.75">
      <c r="A46" s="1"/>
      <c r="B46" s="3"/>
      <c r="C46" s="6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2:3" ht="12.75">
      <c r="B63" s="11"/>
      <c r="C63" s="65"/>
    </row>
    <row r="64" spans="2:19" ht="12.75">
      <c r="B64" s="11"/>
      <c r="C64" s="65"/>
      <c r="F64" s="1"/>
      <c r="S64" s="3"/>
    </row>
    <row r="65" spans="2:19" ht="12.75">
      <c r="B65" s="11"/>
      <c r="S65" s="3"/>
    </row>
    <row r="66" spans="2:19" ht="12.75">
      <c r="B66" s="11"/>
      <c r="S66" s="3"/>
    </row>
    <row r="67" spans="2:19" ht="12.75">
      <c r="B67" s="11"/>
      <c r="S67" s="9"/>
    </row>
    <row r="68" ht="12.75">
      <c r="B68" s="11"/>
    </row>
    <row r="70" ht="12.75">
      <c r="S70" s="6"/>
    </row>
    <row r="71" ht="12.75">
      <c r="S71" s="6"/>
    </row>
    <row r="72" ht="12.75">
      <c r="S72" s="6"/>
    </row>
    <row r="73" ht="12.75">
      <c r="S73" s="19"/>
    </row>
    <row r="74" spans="16:19" ht="12.75">
      <c r="P74" s="9"/>
      <c r="Q74" s="9"/>
      <c r="R74" s="9"/>
      <c r="S74" s="15"/>
    </row>
    <row r="75" spans="16:18" ht="12.75">
      <c r="P75" s="11"/>
      <c r="Q75" s="11"/>
      <c r="R75" s="11"/>
    </row>
    <row r="76" spans="16:19" ht="12.75">
      <c r="P76" s="11"/>
      <c r="Q76" s="11"/>
      <c r="R76" s="11"/>
      <c r="S76" s="11"/>
    </row>
  </sheetData>
  <mergeCells count="15">
    <mergeCell ref="AA2:AB2"/>
    <mergeCell ref="A21:B21"/>
    <mergeCell ref="W3:X3"/>
    <mergeCell ref="Y3:Z3"/>
    <mergeCell ref="Q2:R2"/>
    <mergeCell ref="AC3:AD3"/>
    <mergeCell ref="I2:J2"/>
    <mergeCell ref="A23:B23"/>
    <mergeCell ref="A25:A27"/>
    <mergeCell ref="AA3:AB3"/>
    <mergeCell ref="A19:B19"/>
    <mergeCell ref="A22:B22"/>
    <mergeCell ref="A16:B16"/>
    <mergeCell ref="A18:B18"/>
    <mergeCell ref="A20:B20"/>
  </mergeCells>
  <printOptions/>
  <pageMargins left="0.6" right="0.19" top="0.49" bottom="0.52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frasers</dc:creator>
  <cp:keywords/>
  <dc:description/>
  <cp:lastModifiedBy>MMS</cp:lastModifiedBy>
  <cp:lastPrinted>2007-03-21T15:14:48Z</cp:lastPrinted>
  <dcterms:created xsi:type="dcterms:W3CDTF">2003-07-28T17:34:18Z</dcterms:created>
  <dcterms:modified xsi:type="dcterms:W3CDTF">2007-05-24T16:47:14Z</dcterms:modified>
  <cp:category/>
  <cp:version/>
  <cp:contentType/>
  <cp:contentStatus/>
</cp:coreProperties>
</file>