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985" activeTab="0"/>
  </bookViews>
  <sheets>
    <sheet name="GF10year" sheetId="1" r:id="rId1"/>
    <sheet name="B" sheetId="2" r:id="rId2"/>
  </sheets>
  <definedNames>
    <definedName name="_Key1" hidden="1">'GF10year'!#REF!</definedName>
    <definedName name="_Order1" hidden="1">0</definedName>
    <definedName name="_Order2" hidden="1">0</definedName>
    <definedName name="_Sort" hidden="1">'GF10year'!#REF!</definedName>
    <definedName name="DATA">'GF10year'!#REF!</definedName>
    <definedName name="GEN1">'GF10year'!$A$12:$T$87</definedName>
    <definedName name="GEN2">'GF10year'!$A$88:$T$155</definedName>
    <definedName name="GEN3">'GF10year'!$A$157:$T$280</definedName>
    <definedName name="K_12">'GF10year'!#REF!</definedName>
    <definedName name="LABELS">'GF10year'!$A$7:$C$191</definedName>
    <definedName name="_xlnm.Print_Area" localSheetId="0">'GF10year'!$A$12:$AI$210</definedName>
    <definedName name="Print_Area_MI" localSheetId="0">'GF10year'!$A$12:$X$208</definedName>
    <definedName name="_xlnm.Print_Titles" localSheetId="0">'GF10year'!$A:$B,'GF10year'!$1:$10</definedName>
    <definedName name="PROP91">'GF10year'!$P$7:$P$191</definedName>
    <definedName name="TENPER">'GF10year'!#REF!</definedName>
  </definedNames>
  <calcPr fullCalcOnLoad="1"/>
</workbook>
</file>

<file path=xl/sharedStrings.xml><?xml version="1.0" encoding="utf-8"?>
<sst xmlns="http://schemas.openxmlformats.org/spreadsheetml/2006/main" count="389" uniqueCount="369">
  <si>
    <t>JLBC</t>
  </si>
  <si>
    <t>FY 1979</t>
  </si>
  <si>
    <t>FY 1980</t>
  </si>
  <si>
    <t>FY 1981</t>
  </si>
  <si>
    <t>FY 1982</t>
  </si>
  <si>
    <t>FY 1983</t>
  </si>
  <si>
    <t>FY 1984</t>
  </si>
  <si>
    <t>FY 1985</t>
  </si>
  <si>
    <t>FY 1986</t>
  </si>
  <si>
    <t>FY 1987</t>
  </si>
  <si>
    <t>FY 1988</t>
  </si>
  <si>
    <t>FY 1989</t>
  </si>
  <si>
    <t>FY 1990</t>
  </si>
  <si>
    <t>FY 1991</t>
  </si>
  <si>
    <t>FY 1992</t>
  </si>
  <si>
    <t>FY 1993</t>
  </si>
  <si>
    <t>FY 1994</t>
  </si>
  <si>
    <t>FY 1995</t>
  </si>
  <si>
    <t>FY 1996</t>
  </si>
  <si>
    <t>FY 1997</t>
  </si>
  <si>
    <t>FY 1998</t>
  </si>
  <si>
    <t>FY 1999</t>
  </si>
  <si>
    <t>GENERAL GOVERNMENT</t>
  </si>
  <si>
    <t>TOTAL GENERAL GOVERNMENT</t>
  </si>
  <si>
    <t>HEALTH AND WELFARE</t>
  </si>
  <si>
    <t>CHECK:</t>
  </si>
  <si>
    <t xml:space="preserve">     TOTAL HEALTH AND WELFARE</t>
  </si>
  <si>
    <t>INSPECTION AND REGULATION</t>
  </si>
  <si>
    <t>NINETY-TEN AGENCIES</t>
  </si>
  <si>
    <t xml:space="preserve"> </t>
  </si>
  <si>
    <t>TOTAL INSPECTION AND REGULATION</t>
  </si>
  <si>
    <t>EDUCATION</t>
  </si>
  <si>
    <t>TOTAL EDUCATION</t>
  </si>
  <si>
    <t>PROTECTION AND SAFETY</t>
  </si>
  <si>
    <t>TOTAL PROTECTION AND SAFETY</t>
  </si>
  <si>
    <t>TRANSPORTATION</t>
  </si>
  <si>
    <t>NATURAL RESOURCES</t>
  </si>
  <si>
    <t>TOTAL NATURAL RESOURCES</t>
  </si>
  <si>
    <t>OLD FOOT NOTES - FOR HIDDEN COLUMNS:</t>
  </si>
  <si>
    <t>GRAND TOTAL</t>
  </si>
  <si>
    <t>Notes:</t>
  </si>
  <si>
    <t>(1)</t>
  </si>
  <si>
    <t>(2)</t>
  </si>
  <si>
    <t>Numbers do not include General Fund expenditures on capital projects.</t>
  </si>
  <si>
    <t xml:space="preserve">(3) </t>
  </si>
  <si>
    <t>Prior to FY 1986 amounts for DEQ are shown in DHS.</t>
  </si>
  <si>
    <t>(4)</t>
  </si>
  <si>
    <t>Office of Manufactured Housing was consolidated into Department of Building Safety starting in FY 1986.</t>
  </si>
  <si>
    <t>(5)</t>
  </si>
  <si>
    <t>(6)</t>
  </si>
  <si>
    <t>Prior to FY 1991, the functions of Department of Juvenile Corrections were included in Department of Corrections.</t>
  </si>
  <si>
    <t>(7)</t>
  </si>
  <si>
    <t>Teachers' Retirement, administered by DOA from FY 1981-84 but "rolled over" into the Basic State Aid formula beginning with FY 1985, has been added to K-12 Education during those years for continuity.</t>
  </si>
  <si>
    <t>(8)</t>
  </si>
  <si>
    <t>General Fund actual expenditures for DPS were estimated from appropriated amounts for fiscal years 1979-81 due to the co-mingling of General Fund and Highway Patrol Fund monies during those years.</t>
  </si>
  <si>
    <t>(9)</t>
  </si>
  <si>
    <t>Prior to FY 1986, amounts for Department of Weights and Measures were included in DOA expenditures.</t>
  </si>
  <si>
    <t>(10)</t>
  </si>
  <si>
    <t>FY 1987 expenditure of $189,500 was for Joint Legislative Committee on Groundwater and Surfacewater Exploration.</t>
  </si>
  <si>
    <t>(11)</t>
  </si>
  <si>
    <t>(12)</t>
  </si>
  <si>
    <t>(13)</t>
  </si>
  <si>
    <t>Commission of Agriculture and Horticulture, Dairy Commissioner, Arizona Livestock Board, and Egg Inspection Board were combined to form Department of Agriculture in FY 1991.</t>
  </si>
  <si>
    <t>(14)</t>
  </si>
  <si>
    <t>(15)</t>
  </si>
  <si>
    <t>(16)</t>
  </si>
  <si>
    <t xml:space="preserve">Reductions in DPS General Fund expenditures in FY 1992 result from shifting of costs to other funding sources (including HURF, CJEF, RICO, and insurance premium tax revenues) and transfer of prior-year  </t>
  </si>
  <si>
    <t xml:space="preserve">appropriations for automated fingerprint ID system.   DPS highway-related expenditures from Highway User Revenue Funds (HURF) increased from $0 in FY 1991 to $24,928,000 in FY 1993, and </t>
  </si>
  <si>
    <t>expenditures from the General Fund corresponding decreased.</t>
  </si>
  <si>
    <t>(17)</t>
  </si>
  <si>
    <t>Prior to FY 1995 the Governor's Office of Equal Opportunity was called the Governor's Office of Affirmative Action.</t>
  </si>
  <si>
    <t>(18)</t>
  </si>
  <si>
    <t>Prior to FY 1995 the University of Arizona - Health Sciences Center was called the University of Arizona - College of Medicine.</t>
  </si>
  <si>
    <t>(19)</t>
  </si>
  <si>
    <t>Prior to FY 1995 the Board of Executive Clemency was called the Board of Pardons and Paroles.</t>
  </si>
  <si>
    <t>(20)</t>
  </si>
  <si>
    <t>(21)</t>
  </si>
  <si>
    <t>(22)</t>
  </si>
  <si>
    <t>Shifted to Other Appropriated Funds in FY 1995.</t>
  </si>
  <si>
    <t>(23)</t>
  </si>
  <si>
    <t>Resources shifted from Board of Regents to the Commission for Postsecondary Education.</t>
  </si>
  <si>
    <t>(24)</t>
  </si>
  <si>
    <t>The Commissions on Appellate and Trial Court Appointments has been consolidated within the Supreme Court Judicial Performance Review Special Line Item as of FY 1997.</t>
  </si>
  <si>
    <t>(25)</t>
  </si>
  <si>
    <t>The Commission on Judicial Conduct has been consolidated as a Special Line Item within the Supreme Court as of FY 1997.</t>
  </si>
  <si>
    <t>(26)</t>
  </si>
  <si>
    <t>Agriculture Employment Relations Board was placed in the Department of Agriculture's budget in FY 1997 and is funded from the General Fund.</t>
  </si>
  <si>
    <t>(27)</t>
  </si>
  <si>
    <t>Laws 1996, Chapter 7, 5th Special Session transferred the FY 1997 appropriation from the Department of Racing to the Department of Gaming.</t>
  </si>
  <si>
    <t>(28)</t>
  </si>
  <si>
    <t>ARS 41-2996.14 provided that the Commission on the AZ Environment would terminate on July 1, 1996.  A bill to continue the agency was passed by the Legislature, but vetoed by the Governor.</t>
  </si>
  <si>
    <t>(29)</t>
  </si>
  <si>
    <t xml:space="preserve">The Legislature provided no appropriation for the AZ Criminal Intelligence System Agency in FY 1985.  The agency will discontinue operations prior to June 30, 1984.  Title 41, Chapter 16, ARS, </t>
  </si>
  <si>
    <t>relating to the Arizona Criminal Intelligence System Agency will be repealed on January 1, 1985, pursuant to ARS 41-2371 (17).</t>
  </si>
  <si>
    <t>(30)</t>
  </si>
  <si>
    <t>COMPARISON OF FY 1991 AND FY 1995 GENERAL FUND SPENDING</t>
  </si>
  <si>
    <t>CUMULATIVE</t>
  </si>
  <si>
    <t>SPENDING VS.</t>
  </si>
  <si>
    <t>INFLATION</t>
  </si>
  <si>
    <t>ACTUAL</t>
  </si>
  <si>
    <t>APPROPRIATIONS</t>
  </si>
  <si>
    <t>$ INCREASE</t>
  </si>
  <si>
    <t>% INCREASE</t>
  </si>
  <si>
    <t>CASELOAD</t>
  </si>
  <si>
    <t>PLUS</t>
  </si>
  <si>
    <t>FY 1990-1991 1/</t>
  </si>
  <si>
    <t>FY 1994-1995 2/</t>
  </si>
  <si>
    <t>IN SPENDING</t>
  </si>
  <si>
    <t>GROWTH 3/</t>
  </si>
  <si>
    <t>GROWTH 4/</t>
  </si>
  <si>
    <t>CASELOAD 5/</t>
  </si>
  <si>
    <t xml:space="preserve">EDUCATION, DEPARTMENT OF </t>
  </si>
  <si>
    <t>6/</t>
  </si>
  <si>
    <t>6a/</t>
  </si>
  <si>
    <t>7/</t>
  </si>
  <si>
    <t>8/</t>
  </si>
  <si>
    <t>NA</t>
  </si>
  <si>
    <t>9a/</t>
  </si>
  <si>
    <t>9b/</t>
  </si>
  <si>
    <t>9c/</t>
  </si>
  <si>
    <t xml:space="preserve">   UNIV OF ARIZONA - MAIN CAMPUS</t>
  </si>
  <si>
    <t>9d/</t>
  </si>
  <si>
    <t xml:space="preserve">   UNIV OF ARIZONA - HEALTH SCI CTR</t>
  </si>
  <si>
    <t>9e/</t>
  </si>
  <si>
    <t>10/</t>
  </si>
  <si>
    <t>11/</t>
  </si>
  <si>
    <t>12/</t>
  </si>
  <si>
    <t>CORRECTIONS, DEPARTMENT OF</t>
  </si>
  <si>
    <t>13/</t>
  </si>
  <si>
    <t>14/</t>
  </si>
  <si>
    <t>HEALTH SERVICES, DEPARTMENT OF</t>
  </si>
  <si>
    <t>15/</t>
  </si>
  <si>
    <t>16/</t>
  </si>
  <si>
    <t>17/</t>
  </si>
  <si>
    <t>JUDICIARY, ARIZONA</t>
  </si>
  <si>
    <t>4/</t>
  </si>
  <si>
    <t>PUBLIC SAFETY, DEPARTMENT OF</t>
  </si>
  <si>
    <t>18/</t>
  </si>
  <si>
    <t>YOUTH TRTMT AND REHAB., DEPT. OF</t>
  </si>
  <si>
    <t>19/</t>
  </si>
  <si>
    <t>20/</t>
  </si>
  <si>
    <t>OTHER</t>
  </si>
  <si>
    <t>TOTAL</t>
  </si>
  <si>
    <t>21/</t>
  </si>
  <si>
    <t>JLBC Staff</t>
  </si>
  <si>
    <t>11/14/94</t>
  </si>
  <si>
    <t>LM</t>
  </si>
  <si>
    <t>NOTE: The 90-91 Actual Education Number was $1,206,961,400 and 94-95 Approp number was $1,709,253,900 resulting in a cumulative $ increase in spending of $502,292,500 and 41.6% Cum % Increase in spending.</t>
  </si>
  <si>
    <t>Footnotes in RS directory called: G:\Richard\</t>
  </si>
  <si>
    <t>FY 2000</t>
  </si>
  <si>
    <t>FY 2001</t>
  </si>
  <si>
    <t>Governor, Office of the</t>
  </si>
  <si>
    <t>Government Information Technology Agency</t>
  </si>
  <si>
    <t>Administration, Department of (9) (11) (7)</t>
  </si>
  <si>
    <t>Administrative Hearings, Office of</t>
  </si>
  <si>
    <t>Attorney General</t>
  </si>
  <si>
    <t xml:space="preserve">Commerce, Department of </t>
  </si>
  <si>
    <t>Constitutional Defense Council</t>
  </si>
  <si>
    <t>Courts  (12)</t>
  </si>
  <si>
    <t xml:space="preserve">   Court of Appeals - Division I &amp; II</t>
  </si>
  <si>
    <t xml:space="preserve">   Comm on Appellate Trial Court Apts. (24)</t>
  </si>
  <si>
    <t xml:space="preserve">   Commission on Judicial Conduct (25)</t>
  </si>
  <si>
    <t xml:space="preserve">   Grand Jury</t>
  </si>
  <si>
    <t xml:space="preserve">   Superior Courts</t>
  </si>
  <si>
    <t xml:space="preserve">   Supreme Court</t>
  </si>
  <si>
    <t xml:space="preserve">     Subtotal Courts</t>
  </si>
  <si>
    <t>Equal Opportunity, Gov's Office of (17)</t>
  </si>
  <si>
    <t>Equalization, State Board of  (21)</t>
  </si>
  <si>
    <t>Law Enforcement Merit System Council</t>
  </si>
  <si>
    <t>Legislature</t>
  </si>
  <si>
    <t xml:space="preserve">   Senate</t>
  </si>
  <si>
    <t xml:space="preserve">   House of Representatives</t>
  </si>
  <si>
    <t xml:space="preserve">   Legislative Council</t>
  </si>
  <si>
    <t xml:space="preserve">   Joint Legislative Budget Committee</t>
  </si>
  <si>
    <t xml:space="preserve">   Library, Archives, and Public Records</t>
  </si>
  <si>
    <t xml:space="preserve">     Subtotal - Legislature</t>
  </si>
  <si>
    <t>Personnel Board</t>
  </si>
  <si>
    <t>Retirement System</t>
  </si>
  <si>
    <t>Revenue, Department of</t>
  </si>
  <si>
    <t>Secretary of State</t>
  </si>
  <si>
    <t>Tax Appeals, Board of (21)</t>
  </si>
  <si>
    <t>Tourism, Office of</t>
  </si>
  <si>
    <t>Treasurer</t>
  </si>
  <si>
    <t>Uniform State Laws, Commission on</t>
  </si>
  <si>
    <t>Economic Security, Department of</t>
  </si>
  <si>
    <t>Environmental Quality, Department of (3)</t>
  </si>
  <si>
    <t>Health Services, Department of (3)</t>
  </si>
  <si>
    <t>Indian Affairs, Commission of</t>
  </si>
  <si>
    <t>Pioneers' Home</t>
  </si>
  <si>
    <t>Rangers' Pension</t>
  </si>
  <si>
    <t>Agricultural Employment Relations Board (26)</t>
  </si>
  <si>
    <t>Agriculture and Horticulture (13)</t>
  </si>
  <si>
    <t>Contractors, Registrar of  (22)</t>
  </si>
  <si>
    <t>Corporation Commission</t>
  </si>
  <si>
    <t>Dairy Commissioner (13)</t>
  </si>
  <si>
    <t>Gaming, Department of (27)</t>
  </si>
  <si>
    <t>Industrial Commission</t>
  </si>
  <si>
    <t>Insurance, Department of</t>
  </si>
  <si>
    <t>Liquor Licenses and Control, Department of</t>
  </si>
  <si>
    <t>Livestock Board (13)</t>
  </si>
  <si>
    <t>Manufactured Housing, Office of  (4)</t>
  </si>
  <si>
    <t>Mine Inspector</t>
  </si>
  <si>
    <t>Radiation Regulatory Agency</t>
  </si>
  <si>
    <t>Real Estate Department</t>
  </si>
  <si>
    <t>Weights and Measures, Department of (9)</t>
  </si>
  <si>
    <t>Accountancy, Board of</t>
  </si>
  <si>
    <t>Acupuncture Board of Examiners</t>
  </si>
  <si>
    <t>Appraisal, Board of (14)</t>
  </si>
  <si>
    <t>Barbers, Board of</t>
  </si>
  <si>
    <t>Behavioral Health Examiners, Board of</t>
  </si>
  <si>
    <t>Chiropractic Examiners, Board of</t>
  </si>
  <si>
    <t>Cosmetology, Board of</t>
  </si>
  <si>
    <t>Dental Examiners Board</t>
  </si>
  <si>
    <t>Egg Inspection Board (13)</t>
  </si>
  <si>
    <t>Funeral Directors and Embalmers Board</t>
  </si>
  <si>
    <t>Nursing, Board of</t>
  </si>
  <si>
    <t>Nursing Care Institutional Administrators Bd.</t>
  </si>
  <si>
    <t>Occupational Therapy Examiners, Board of</t>
  </si>
  <si>
    <t>Opticians, Board of Dispensing</t>
  </si>
  <si>
    <t>Optometry, Board of</t>
  </si>
  <si>
    <t>Osteopathic Examiners Board</t>
  </si>
  <si>
    <t>Pharmacy Board</t>
  </si>
  <si>
    <t>Physical Therapy Examiners Board</t>
  </si>
  <si>
    <t>Podiatry Examiners Board</t>
  </si>
  <si>
    <t>Private Postsecondary Education, Board for</t>
  </si>
  <si>
    <t>Psychologist Examiners, Board of</t>
  </si>
  <si>
    <t>Respiratory Care Examiners, Board of</t>
  </si>
  <si>
    <t>State Boards' Office</t>
  </si>
  <si>
    <t>Technical Registration, Board of</t>
  </si>
  <si>
    <t>Veterinary Medical Examining Board</t>
  </si>
  <si>
    <t xml:space="preserve">   Subtotal Ninety-Ten Agencies</t>
  </si>
  <si>
    <t>Arts, Commission on the</t>
  </si>
  <si>
    <t>Charter Schools, State Board for</t>
  </si>
  <si>
    <t>Deaf and the Blind, School for the</t>
  </si>
  <si>
    <t>Education, Department of  (7)</t>
  </si>
  <si>
    <t>Historical Society, Prescott</t>
  </si>
  <si>
    <t>Medical Student Loans Board</t>
  </si>
  <si>
    <t>Postsecondary Education, Comm. For  (23)</t>
  </si>
  <si>
    <t>School Capital Facilities, State Board for</t>
  </si>
  <si>
    <t>School Facilities Board (30)</t>
  </si>
  <si>
    <t>Universities/Board of Regents</t>
  </si>
  <si>
    <t xml:space="preserve">   Board of Regents  (23)</t>
  </si>
  <si>
    <t xml:space="preserve">   Arizona State University - East Campus</t>
  </si>
  <si>
    <t xml:space="preserve">   Arizona State University - Main Campus</t>
  </si>
  <si>
    <t xml:space="preserve">   Arizona State University - West Campus</t>
  </si>
  <si>
    <t xml:space="preserve">   Northern Arizona University</t>
  </si>
  <si>
    <t xml:space="preserve">   Univ. of Arizona - Health Sciences Center (18)</t>
  </si>
  <si>
    <t xml:space="preserve">   University Med Center/Post Secondary Ed Bd.</t>
  </si>
  <si>
    <t xml:space="preserve">   Subtotal Universities/Regents</t>
  </si>
  <si>
    <t>Corrections, Department of  (6)</t>
  </si>
  <si>
    <t>Criminal Intelligence System Agency (29)</t>
  </si>
  <si>
    <t>Criminal Justice Commission, AZ  (15)</t>
  </si>
  <si>
    <t>Drug &amp; Gang Prevention Resource Ctr., AZ</t>
  </si>
  <si>
    <t>Drug Control District</t>
  </si>
  <si>
    <t>Emergency and Military Affairs, Dept of</t>
  </si>
  <si>
    <t>Justice Planning Agency</t>
  </si>
  <si>
    <t>Executive Clemency, Board of (19)</t>
  </si>
  <si>
    <t>Public Safety, Department of  (16) (8)</t>
  </si>
  <si>
    <t>Transportation, Department of</t>
  </si>
  <si>
    <t>Environment, Commission on the (28)</t>
  </si>
  <si>
    <t>Geological Survey  (5)</t>
  </si>
  <si>
    <t>Land Department</t>
  </si>
  <si>
    <t>Mines and Mineral Resources, Dept of</t>
  </si>
  <si>
    <t>Navigable Stream Adjudication Comm., AZ</t>
  </si>
  <si>
    <t>Oil and Gas Conservation Commission  (5)</t>
  </si>
  <si>
    <t>Parks Board</t>
  </si>
  <si>
    <t>Solar Energy Commission</t>
  </si>
  <si>
    <t>Water Resources, Department of</t>
  </si>
  <si>
    <t>Unallocated Adjustments</t>
  </si>
  <si>
    <t>Budget Stabilization Fund</t>
  </si>
  <si>
    <t>Maricopa County</t>
  </si>
  <si>
    <t>(31)</t>
  </si>
  <si>
    <t>Occupational Safety and Health Review Board</t>
  </si>
  <si>
    <t>GRAND TOTAL GENERAL FUND EXP. (2)</t>
  </si>
  <si>
    <t>Historical Society, Arizona</t>
  </si>
  <si>
    <t>FY 1996 expenditure of $200,000 was for the Arizona Military Airport Preservation Commission.</t>
  </si>
  <si>
    <t>FY 1996 budget transferred resources from the Board of Tax Appeals to the State Board of Equalization.</t>
  </si>
  <si>
    <t xml:space="preserve">   Auditor General</t>
  </si>
  <si>
    <t>School Facilities Board was created by L'98, Ch. 1, 3rd S.S., as amended by L'98, Ch. 164.  It replaces the State Board for School Capital Facilities and continues to distribute monies encumbered by the School Capital Facililities Board.</t>
  </si>
  <si>
    <t>Prior to FY 1999, the Department of Veterans' Services was called the Veterans' Services Commission.</t>
  </si>
  <si>
    <t>Veterans' Services, Department of (31)</t>
  </si>
  <si>
    <t>The FY 1993 appropriation for Courts Subtotal includes a Lump Sum Reduction of $636,900, which has been allocated among the Courts as directed in the 1992 General Appropriation Act footnote.</t>
  </si>
  <si>
    <t>GENERAL FUND OPERATING BUDGET SPENDING</t>
  </si>
  <si>
    <t>Deaf &amp; the Hard of Hearing, Comm for the  (32)</t>
  </si>
  <si>
    <t>(32)</t>
  </si>
  <si>
    <t>Laws 2000, Chapter 98 changed the name of the Arizona Council for the Hearing Impaired to the Commission for the Deaf and the Hard of Hearing.</t>
  </si>
  <si>
    <t>(33)</t>
  </si>
  <si>
    <t>FY 1999 expenditure of $730,000 was for the Committee on Juvenile Justice.</t>
  </si>
  <si>
    <t>Lottery Commission, AZ State</t>
  </si>
  <si>
    <t>Arizona Health Care Cost Containment System</t>
  </si>
  <si>
    <t>FY 2002</t>
  </si>
  <si>
    <t>FY 2003</t>
  </si>
  <si>
    <t>(34)</t>
  </si>
  <si>
    <t>(35)</t>
  </si>
  <si>
    <t xml:space="preserve">Proposition 106, as passed in November 2000, allocated $6,000,000 from the General Fund to the Independent Redistricting Commission. </t>
  </si>
  <si>
    <t>Independent Redistricting Commission  (34)</t>
  </si>
  <si>
    <t xml:space="preserve">   Advocate for Private Property Rights (35)</t>
  </si>
  <si>
    <t>(36)</t>
  </si>
  <si>
    <t>(37)</t>
  </si>
  <si>
    <t>Community Colleges, Arizona (36)</t>
  </si>
  <si>
    <t xml:space="preserve">Laws 2002, Chapter 327 created the Division of Boxing Regulation within the Department of Racing to provide staff support to the Boxing Commission beginning in FY 2003.  </t>
  </si>
  <si>
    <t xml:space="preserve">Medical Board, Arizona </t>
  </si>
  <si>
    <t>Boxing Commission (37)</t>
  </si>
  <si>
    <t>Racing, Department of  (37)</t>
  </si>
  <si>
    <t>Laws 2002, Chapter 327 changed the name of the Board of Directors for Community Colleges to Arizona Community Colleges.</t>
  </si>
  <si>
    <t>Automobile Theft Authority</t>
  </si>
  <si>
    <t>FY 2004</t>
  </si>
  <si>
    <t>FY 2005</t>
  </si>
  <si>
    <t>Named Claimants</t>
  </si>
  <si>
    <t>Efficiency Savings</t>
  </si>
  <si>
    <t>Governor's Office of Strategic Planning and Budgeting was initially funded by a FY 1991 appropriation to Executive Budget Office within DOA.  Created by Executive Order 95-17 to coordinate the Office of Strategic Planning &amp; Budgeting and the Office for Excellence in Government beginning in FY 1998.  Prior to FY 1998, the Office for Excellence in Government was funded in the Office of the Governor.  Beginning in FY 2000, OSPB and OEG were funded as separate budget units.</t>
  </si>
  <si>
    <t>Governor's Ofc for Excellence in Government  (11)</t>
  </si>
  <si>
    <t>Gov's Ofc of Management &amp; Budget (11)</t>
  </si>
  <si>
    <t>Governor's Ofc of Strategic Planning &amp; Budgeting (11)</t>
  </si>
  <si>
    <t>Agriculture, Department of (13)(26)</t>
  </si>
  <si>
    <t xml:space="preserve">   Univ. of Arizona - Main Campus  (5)</t>
  </si>
  <si>
    <t>Juvenile Corrections, Department of   (6)</t>
  </si>
  <si>
    <t xml:space="preserve">   Other Joint Committees  (10) (33)</t>
  </si>
  <si>
    <t>Military Airport Preservation Comm., AZ  (20)</t>
  </si>
  <si>
    <t>The Advocate is statutorily established in the Legislative Council, except that the budget for the Advocate is statutorily required to be separate from the budget for the Legislative Council.  Laws 2001, Chapter 5, 2nd Special Session amended Laws 2001, Chapter 236, 1st Regular Session to revert the entire FY 2002 appropriation for the Advocate for Private Property Rights.  Laws 2002, Chapter 327, reverted the entire FY 2003 appropriation.</t>
  </si>
  <si>
    <t>38/</t>
  </si>
  <si>
    <t>(38)</t>
  </si>
  <si>
    <t>The enacted budget originally assumed $80 million in unspecified efficiency savings.  These savings were to be reduced dollar for dollar by the amount that final FY 2003 revenues exceeded the budgeted forecast.  All these savings were eliminated since FY 2003 revenues will exceed the forecast by more than $80 million.</t>
  </si>
  <si>
    <t>FY 2006</t>
  </si>
  <si>
    <t>FY 2007</t>
  </si>
  <si>
    <t xml:space="preserve">(39)   </t>
  </si>
  <si>
    <t xml:space="preserve">(40)   </t>
  </si>
  <si>
    <t xml:space="preserve">Board of Appraisal was established in FY 1990 with $75,000 from the General Fund for start-up costs.  The agency did not start operating until FY 1991 and the Board was allowed to carry forward the </t>
  </si>
  <si>
    <t>start-up appropriation and expend it in FY 1991.</t>
  </si>
  <si>
    <t>Commission .  These amounts revert to the General Fund upon receipt of federal funds.  This practice was discontinued in FY 1996.</t>
  </si>
  <si>
    <t xml:space="preserve">In fiscal years 1992, 1993, 1994, and 1995,  the General Appropriations Act appropriated $2,500,000,  $2,000,000,  $1,000,000, and $1,000,000 respectively, as a loan to the Arizona Criminal Justice  </t>
  </si>
  <si>
    <t>Game and Fish Department</t>
  </si>
  <si>
    <t xml:space="preserve">   Arizona State University - Other</t>
  </si>
  <si>
    <t xml:space="preserve">   Univ. of Arizona - Other</t>
  </si>
  <si>
    <t>Fire, Building and Life Safety, Department of (4) (40)</t>
  </si>
  <si>
    <t>Financial Institutions, State Department of (39)</t>
  </si>
  <si>
    <t>Ladewig Litigation</t>
  </si>
  <si>
    <t>Kerr Litigation</t>
  </si>
  <si>
    <t>Comm. For the Deaf Fund Deposit</t>
  </si>
  <si>
    <t>Highway Fund Deposit</t>
  </si>
  <si>
    <t>Water Banking Deposit - Indian Firming</t>
  </si>
  <si>
    <t>Arts Endowment Fund Pay-off</t>
  </si>
  <si>
    <t>AZ 21st Century Fund Deposit</t>
  </si>
  <si>
    <t>Health Insurance Trust Fund Deposit</t>
  </si>
  <si>
    <t>(41)</t>
  </si>
  <si>
    <t>The State Capital Postconviction Public Defender Office was created by Laws 2006, Chapter 369 in FY 2007.</t>
  </si>
  <si>
    <t>Effective January 1, 2006, the State Banking Department was renamed to the State Department of Financial Institutions, pursuant to Laws 2004, Chapter 188, Section 3.</t>
  </si>
  <si>
    <t>Effective June 30, 2006, the Department of Building and Fire Safety was renamed to the Department of Fire, Building and Life Safety, pursuant to Laws 2005, Chapter 245.</t>
  </si>
  <si>
    <t>Capital Postconviction Pub. Defender Ofc., State (41)</t>
  </si>
  <si>
    <t>FY 2008</t>
  </si>
  <si>
    <t>FY 2009</t>
  </si>
  <si>
    <t>(42)</t>
  </si>
  <si>
    <t>K-12 Rollover Repayment</t>
  </si>
  <si>
    <t>Urban Revenue Sharing</t>
  </si>
  <si>
    <t>Prior to FY 1988, amounts for Geological Survey were shown in University of Arizona. The inspection and application review functions of Oil and Gas Conservation Commission were transferred to Geological Survey</t>
  </si>
  <si>
    <t>in FY 1992.</t>
  </si>
  <si>
    <t>Laws 2008, Chapter 57 changed the name of the Board of Homeopathic Medical Examiners to the Board of Homeopathic and Integrated Medicine Examiners.</t>
  </si>
  <si>
    <t>(43)</t>
  </si>
  <si>
    <t>(44)</t>
  </si>
  <si>
    <t>Laws 2008, Chapter 16 changed the name of the Naturopathic Physicians Board of Medical Examiners to the Naturopathic Physicians Medical Board.</t>
  </si>
  <si>
    <t>Laws 2008, Chapter 309 changed the name of the Structural Pest Control Commission to the Office of Pest Management.</t>
  </si>
  <si>
    <t>FISCAL YEARS 1979 - 2009 (1)</t>
  </si>
  <si>
    <t>Amounts reflect actual expenditures for FY 1979 through FY 2007 and appropriations for FY 2008 and FY 2009.  Figures are based on FY 1979 through FY 2009 annual JLBC Appropriations Reports.  In other tables,</t>
  </si>
  <si>
    <t xml:space="preserve">Biomedical Research Commission, Arizona </t>
  </si>
  <si>
    <t>Homeopathic and Integrated Medicine Examiners, Board of (42)</t>
  </si>
  <si>
    <t>Naturopathic Physicians Medical Board (43)</t>
  </si>
  <si>
    <t>Pest Management, Office of (44)</t>
  </si>
  <si>
    <t>on the Web site, statewide actuals reflect figures as reported by the Executive Branch and may not tie to the agency-specific actual expenditures reported here.</t>
  </si>
  <si>
    <t>E:\HIS-TBL\GF10year-9-08.xls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</si>
</sst>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numFmt numFmtId="166" formatCode="0_)"/>
  </numFmts>
  <fonts count="9">
    <font>
      <sz val="10"/>
      <name val="Helv"/>
      <family val="0"/>
    </font>
    <font>
      <sz val="10"/>
      <name val="Arial"/>
      <family val="0"/>
    </font>
    <font>
      <sz val="12"/>
      <name val="Helv"/>
      <family val="0"/>
    </font>
    <font>
      <sz val="8"/>
      <name val="Helv"/>
      <family val="0"/>
    </font>
    <font>
      <b/>
      <sz val="10"/>
      <name val="Arial"/>
      <family val="2"/>
    </font>
    <font>
      <sz val="10"/>
      <color indexed="10"/>
      <name val="Arial"/>
      <family val="2"/>
    </font>
    <font>
      <sz val="10"/>
      <color indexed="12"/>
      <name val="Arial"/>
      <family val="2"/>
    </font>
    <font>
      <u val="single"/>
      <sz val="10"/>
      <color indexed="12"/>
      <name val="Helv"/>
      <family val="0"/>
    </font>
    <font>
      <u val="single"/>
      <sz val="10"/>
      <color indexed="36"/>
      <name val="Helv"/>
      <family val="0"/>
    </font>
  </fonts>
  <fills count="2">
    <fill>
      <patternFill/>
    </fill>
    <fill>
      <patternFill patternType="gray125"/>
    </fill>
  </fills>
  <borders count="4">
    <border>
      <left/>
      <right/>
      <top/>
      <bottom/>
      <diagonal/>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lignment/>
      <protection/>
    </xf>
    <xf numFmtId="0" fontId="8"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cellStyleXfs>
  <cellXfs count="55">
    <xf numFmtId="0" fontId="0" fillId="0" borderId="0" xfId="0" applyAlignment="1">
      <alignment/>
    </xf>
    <xf numFmtId="0" fontId="0" fillId="0" borderId="0" xfId="0"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0" fontId="3" fillId="0" borderId="1" xfId="0" applyFont="1" applyBorder="1" applyAlignment="1" applyProtection="1">
      <alignment horizontal="center"/>
      <protection/>
    </xf>
    <xf numFmtId="37" fontId="3" fillId="0" borderId="0" xfId="0" applyNumberFormat="1" applyFont="1" applyAlignment="1" applyProtection="1">
      <alignment/>
      <protection/>
    </xf>
    <xf numFmtId="164" fontId="3" fillId="0" borderId="0" xfId="0" applyNumberFormat="1" applyFont="1" applyAlignment="1" applyProtection="1">
      <alignment/>
      <protection/>
    </xf>
    <xf numFmtId="164" fontId="3" fillId="0" borderId="0" xfId="0" applyNumberFormat="1" applyFont="1" applyAlignment="1" applyProtection="1">
      <alignment horizontal="right"/>
      <protection/>
    </xf>
    <xf numFmtId="37" fontId="3" fillId="0" borderId="2" xfId="0" applyNumberFormat="1" applyFont="1" applyBorder="1" applyAlignment="1" applyProtection="1">
      <alignment/>
      <protection/>
    </xf>
    <xf numFmtId="164" fontId="3" fillId="0" borderId="2" xfId="0" applyNumberFormat="1" applyFont="1" applyBorder="1" applyAlignment="1" applyProtection="1">
      <alignment/>
      <protection/>
    </xf>
    <xf numFmtId="0" fontId="1" fillId="0" borderId="0" xfId="0" applyFont="1" applyAlignment="1" applyProtection="1">
      <alignment/>
      <protection/>
    </xf>
    <xf numFmtId="0" fontId="1" fillId="0" borderId="0" xfId="0" applyFont="1" applyAlignment="1">
      <alignment/>
    </xf>
    <xf numFmtId="0" fontId="1" fillId="0" borderId="2" xfId="0" applyFont="1" applyBorder="1" applyAlignment="1" applyProtection="1">
      <alignment horizontal="right"/>
      <protection/>
    </xf>
    <xf numFmtId="0" fontId="1" fillId="0" borderId="1" xfId="0" applyFont="1" applyBorder="1" applyAlignment="1" applyProtection="1">
      <alignment/>
      <protection/>
    </xf>
    <xf numFmtId="37" fontId="1" fillId="0" borderId="0" xfId="0" applyNumberFormat="1" applyFont="1" applyAlignment="1" applyProtection="1">
      <alignment/>
      <protection/>
    </xf>
    <xf numFmtId="38" fontId="1" fillId="0" borderId="0" xfId="0" applyNumberFormat="1" applyFont="1" applyAlignment="1">
      <alignment/>
    </xf>
    <xf numFmtId="0" fontId="1" fillId="0" borderId="0" xfId="0" applyFont="1" applyAlignment="1" applyProtection="1" quotePrefix="1">
      <alignment/>
      <protection/>
    </xf>
    <xf numFmtId="37" fontId="1" fillId="0" borderId="3" xfId="0" applyNumberFormat="1" applyFont="1" applyBorder="1" applyAlignment="1" applyProtection="1">
      <alignment/>
      <protection/>
    </xf>
    <xf numFmtId="38" fontId="1" fillId="0" borderId="0" xfId="0" applyNumberFormat="1" applyFont="1" applyAlignment="1" applyProtection="1">
      <alignment/>
      <protection/>
    </xf>
    <xf numFmtId="37" fontId="5" fillId="0" borderId="0" xfId="0" applyNumberFormat="1" applyFont="1" applyAlignment="1" applyProtection="1">
      <alignment/>
      <protection/>
    </xf>
    <xf numFmtId="37" fontId="1" fillId="0" borderId="0" xfId="15" applyNumberFormat="1" applyFont="1" applyAlignment="1">
      <alignment/>
    </xf>
    <xf numFmtId="0" fontId="6" fillId="0" borderId="0" xfId="0" applyFont="1" applyAlignment="1" applyProtection="1">
      <alignment/>
      <protection/>
    </xf>
    <xf numFmtId="38" fontId="1" fillId="0" borderId="3" xfId="0" applyNumberFormat="1" applyFont="1" applyBorder="1" applyAlignment="1" applyProtection="1">
      <alignment/>
      <protection/>
    </xf>
    <xf numFmtId="37" fontId="1" fillId="0" borderId="0" xfId="0" applyNumberFormat="1" applyFont="1" applyFill="1" applyAlignment="1" applyProtection="1">
      <alignment/>
      <protection/>
    </xf>
    <xf numFmtId="38" fontId="1" fillId="0" borderId="0" xfId="0" applyNumberFormat="1" applyFont="1" applyFill="1" applyAlignment="1" applyProtection="1">
      <alignment/>
      <protection/>
    </xf>
    <xf numFmtId="37" fontId="1" fillId="0" borderId="3" xfId="0" applyNumberFormat="1" applyFont="1" applyFill="1" applyBorder="1" applyAlignment="1" applyProtection="1">
      <alignment/>
      <protection/>
    </xf>
    <xf numFmtId="38" fontId="1" fillId="0" borderId="0" xfId="0" applyNumberFormat="1" applyFont="1" applyFill="1" applyAlignment="1">
      <alignment/>
    </xf>
    <xf numFmtId="0" fontId="1" fillId="0" borderId="0" xfId="0" applyFont="1" applyFill="1" applyAlignment="1" applyProtection="1">
      <alignment/>
      <protection/>
    </xf>
    <xf numFmtId="38" fontId="5" fillId="0" borderId="0" xfId="0" applyNumberFormat="1" applyFont="1" applyFill="1" applyAlignment="1">
      <alignment/>
    </xf>
    <xf numFmtId="38" fontId="1" fillId="0" borderId="3" xfId="0" applyNumberFormat="1" applyFont="1" applyFill="1" applyBorder="1" applyAlignment="1" applyProtection="1">
      <alignment/>
      <protection/>
    </xf>
    <xf numFmtId="38" fontId="5" fillId="0" borderId="0" xfId="0" applyNumberFormat="1" applyFont="1" applyFill="1" applyAlignment="1" applyProtection="1">
      <alignment/>
      <protection/>
    </xf>
    <xf numFmtId="0" fontId="1" fillId="0" borderId="0" xfId="0" applyFont="1" applyAlignment="1" applyProtection="1">
      <alignment vertical="top"/>
      <protection/>
    </xf>
    <xf numFmtId="0" fontId="1" fillId="0" borderId="0" xfId="0" applyFont="1" applyAlignment="1">
      <alignment vertical="top"/>
    </xf>
    <xf numFmtId="0" fontId="0" fillId="0" borderId="0" xfId="0" applyAlignment="1">
      <alignment vertical="top" wrapText="1"/>
    </xf>
    <xf numFmtId="0" fontId="1" fillId="0" borderId="0" xfId="0" applyFont="1" applyAlignment="1" applyProtection="1" quotePrefix="1">
      <alignment vertical="top"/>
      <protection/>
    </xf>
    <xf numFmtId="0" fontId="1" fillId="0" borderId="2" xfId="0" applyFont="1" applyBorder="1" applyAlignment="1" applyProtection="1">
      <alignment horizontal="center"/>
      <protection/>
    </xf>
    <xf numFmtId="0" fontId="1" fillId="0" borderId="2" xfId="0" applyFont="1" applyFill="1" applyBorder="1" applyAlignment="1" applyProtection="1">
      <alignment horizontal="center"/>
      <protection/>
    </xf>
    <xf numFmtId="37" fontId="1" fillId="0" borderId="2" xfId="0" applyNumberFormat="1" applyFont="1" applyFill="1" applyBorder="1" applyAlignment="1" applyProtection="1">
      <alignment horizontal="center"/>
      <protection/>
    </xf>
    <xf numFmtId="37" fontId="1" fillId="0" borderId="0" xfId="0" applyNumberFormat="1" applyFont="1" applyAlignment="1">
      <alignment/>
    </xf>
    <xf numFmtId="37" fontId="1" fillId="0" borderId="0" xfId="0" applyNumberFormat="1" applyFont="1" applyAlignment="1" applyProtection="1">
      <alignment vertical="top"/>
      <protection/>
    </xf>
    <xf numFmtId="0" fontId="1" fillId="0" borderId="0" xfId="0" applyFont="1" applyAlignment="1" applyProtection="1">
      <alignment vertical="top" wrapText="1"/>
      <protection/>
    </xf>
    <xf numFmtId="0" fontId="0" fillId="0" borderId="0" xfId="0" applyAlignment="1">
      <alignment vertical="top"/>
    </xf>
    <xf numFmtId="37" fontId="1" fillId="0" borderId="0" xfId="0" applyNumberFormat="1" applyFont="1" applyFill="1" applyAlignment="1">
      <alignment/>
    </xf>
    <xf numFmtId="0" fontId="1" fillId="0" borderId="0" xfId="0" applyFont="1" applyAlignment="1" applyProtection="1">
      <alignment wrapText="1"/>
      <protection/>
    </xf>
    <xf numFmtId="0" fontId="4" fillId="0" borderId="0" xfId="0" applyFont="1" applyAlignment="1" applyProtection="1">
      <alignment/>
      <protection/>
    </xf>
    <xf numFmtId="38" fontId="1" fillId="0" borderId="0" xfId="0" applyNumberFormat="1" applyFont="1" applyAlignment="1" applyProtection="1">
      <alignment vertical="top"/>
      <protection/>
    </xf>
    <xf numFmtId="0" fontId="1" fillId="0" borderId="0" xfId="0" applyFont="1" applyAlignment="1" quotePrefix="1">
      <alignment/>
    </xf>
    <xf numFmtId="0" fontId="0" fillId="0" borderId="0" xfId="0" applyAlignment="1">
      <alignment/>
    </xf>
    <xf numFmtId="0" fontId="4" fillId="0" borderId="0" xfId="0" applyFont="1" applyFill="1" applyAlignment="1" applyProtection="1">
      <alignment/>
      <protection/>
    </xf>
    <xf numFmtId="37" fontId="5" fillId="0" borderId="0" xfId="0" applyNumberFormat="1" applyFont="1" applyFill="1" applyAlignment="1" applyProtection="1">
      <alignment/>
      <protection/>
    </xf>
    <xf numFmtId="37" fontId="1" fillId="0" borderId="0" xfId="0" applyNumberFormat="1" applyFont="1" applyFill="1" applyAlignment="1" applyProtection="1">
      <alignment vertical="top"/>
      <protection/>
    </xf>
    <xf numFmtId="0" fontId="1" fillId="0" borderId="0" xfId="0" applyFont="1" applyAlignment="1" applyProtection="1">
      <alignment horizontal="left" vertical="top" wrapText="1"/>
      <protection/>
    </xf>
    <xf numFmtId="0" fontId="1" fillId="0" borderId="0" xfId="0" applyFont="1" applyAlignment="1" applyProtection="1">
      <alignment horizontal="left" vertical="top" wrapText="1"/>
      <protection/>
    </xf>
    <xf numFmtId="14" fontId="1" fillId="0" borderId="0" xfId="0" applyNumberFormat="1" applyFont="1" applyAlignment="1" applyProtection="1">
      <alignment horizontal="left"/>
      <protection/>
    </xf>
    <xf numFmtId="0" fontId="4" fillId="0" borderId="0" xfId="0" applyFont="1" applyAlignment="1" applyProtection="1">
      <alignment horizontal="center"/>
      <protection/>
    </xf>
  </cellXfs>
  <cellStyles count="9">
    <cellStyle name="Normal" xfId="0"/>
    <cellStyle name="Comma" xfId="15"/>
    <cellStyle name="Comma [0]" xfId="16"/>
    <cellStyle name="Currency" xfId="17"/>
    <cellStyle name="Currency [0]" xfId="18"/>
    <cellStyle name="F2 - Style1"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IV305"/>
  <sheetViews>
    <sheetView showGridLines="0" tabSelected="1" workbookViewId="0" topLeftCell="A1">
      <pane xSplit="2" ySplit="10" topLeftCell="M95" activePane="bottomRight" state="frozen"/>
      <selection pane="topLeft" activeCell="A1" sqref="A1"/>
      <selection pane="topRight" activeCell="C1" sqref="C1"/>
      <selection pane="bottomLeft" activeCell="A11" sqref="A11"/>
      <selection pane="bottomRight" activeCell="T95" sqref="T95"/>
    </sheetView>
  </sheetViews>
  <sheetFormatPr defaultColWidth="9.7109375" defaultRowHeight="12.75"/>
  <cols>
    <col min="1" max="1" width="4.28125" style="11" customWidth="1"/>
    <col min="2" max="2" width="50.57421875" style="11" customWidth="1"/>
    <col min="3" max="3" width="2.28125" style="11" customWidth="1"/>
    <col min="4" max="4" width="12.140625" style="11" customWidth="1"/>
    <col min="5" max="25" width="13.7109375" style="11" customWidth="1"/>
    <col min="26" max="26" width="13.8515625" style="11" customWidth="1"/>
    <col min="27" max="28" width="13.7109375" style="11" customWidth="1"/>
    <col min="29" max="29" width="13.7109375" style="15" customWidth="1"/>
    <col min="30" max="30" width="3.140625" style="15" customWidth="1"/>
    <col min="31" max="31" width="13.7109375" style="15" customWidth="1"/>
    <col min="32" max="32" width="14.57421875" style="42" customWidth="1"/>
    <col min="33" max="35" width="14.00390625" style="38" customWidth="1"/>
    <col min="36" max="16384" width="9.7109375" style="11" customWidth="1"/>
  </cols>
  <sheetData>
    <row r="1" spans="1:256" ht="10.5" customHeight="1">
      <c r="A1" s="10" t="s">
        <v>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8"/>
      <c r="AD1" s="18"/>
      <c r="AE1" s="18"/>
      <c r="AF1" s="23"/>
      <c r="AG1" s="14"/>
      <c r="AH1" s="14"/>
      <c r="AI1" s="14"/>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10.5" customHeight="1">
      <c r="A2" s="53">
        <v>39715</v>
      </c>
      <c r="B2" s="53"/>
      <c r="C2" s="10"/>
      <c r="D2" s="10"/>
      <c r="E2" s="10"/>
      <c r="F2" s="10"/>
      <c r="G2" s="10"/>
      <c r="H2" s="10"/>
      <c r="I2" s="10"/>
      <c r="J2" s="10"/>
      <c r="K2" s="10"/>
      <c r="L2" s="10"/>
      <c r="M2" s="10"/>
      <c r="N2" s="10"/>
      <c r="O2" s="10"/>
      <c r="P2" s="10"/>
      <c r="Q2" s="10"/>
      <c r="R2" s="10"/>
      <c r="S2" s="10"/>
      <c r="T2" s="10"/>
      <c r="U2" s="10"/>
      <c r="V2" s="10"/>
      <c r="W2" s="10"/>
      <c r="X2" s="10"/>
      <c r="Y2" s="10"/>
      <c r="Z2" s="10"/>
      <c r="AA2" s="10"/>
      <c r="AB2" s="10"/>
      <c r="AC2" s="18"/>
      <c r="AD2" s="18"/>
      <c r="AE2" s="18"/>
      <c r="AF2" s="23"/>
      <c r="AG2" s="14"/>
      <c r="AH2" s="14"/>
      <c r="AI2" s="14"/>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ht="10.5" customHeight="1">
      <c r="A3" s="10" t="s">
        <v>368</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8"/>
      <c r="AD3" s="18"/>
      <c r="AE3" s="18"/>
      <c r="AF3" s="23"/>
      <c r="AG3" s="14"/>
      <c r="AH3" s="14"/>
      <c r="AI3" s="14"/>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ht="10.5" customHeight="1">
      <c r="A4" s="10"/>
      <c r="B4" s="21"/>
      <c r="C4" s="10"/>
      <c r="D4" s="10"/>
      <c r="E4" s="10"/>
      <c r="F4" s="10"/>
      <c r="G4" s="10"/>
      <c r="H4" s="10"/>
      <c r="I4" s="10"/>
      <c r="J4" s="10"/>
      <c r="K4" s="10"/>
      <c r="L4" s="10"/>
      <c r="M4" s="10"/>
      <c r="N4" s="10"/>
      <c r="O4" s="10"/>
      <c r="P4" s="10"/>
      <c r="Q4" s="10"/>
      <c r="R4" s="10"/>
      <c r="S4" s="10"/>
      <c r="T4" s="10"/>
      <c r="U4" s="10"/>
      <c r="V4" s="10"/>
      <c r="W4" s="10"/>
      <c r="X4" s="10"/>
      <c r="Y4" s="10"/>
      <c r="Z4" s="10"/>
      <c r="AA4" s="10"/>
      <c r="AB4" s="10"/>
      <c r="AC4" s="18"/>
      <c r="AD4" s="18"/>
      <c r="AE4" s="18"/>
      <c r="AF4" s="23"/>
      <c r="AG4" s="14"/>
      <c r="AH4" s="14"/>
      <c r="AI4" s="14"/>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ht="10.5" customHeight="1">
      <c r="A5" s="54" t="s">
        <v>282</v>
      </c>
      <c r="B5" s="54"/>
      <c r="C5" s="54"/>
      <c r="D5" s="54"/>
      <c r="E5" s="54"/>
      <c r="F5" s="54"/>
      <c r="G5" s="54"/>
      <c r="H5" s="54"/>
      <c r="I5" s="54"/>
      <c r="J5" s="54"/>
      <c r="K5" s="54"/>
      <c r="L5" s="54"/>
      <c r="M5" s="44"/>
      <c r="N5" s="44"/>
      <c r="O5" s="44"/>
      <c r="P5" s="44"/>
      <c r="Q5" s="44"/>
      <c r="R5" s="44"/>
      <c r="S5" s="44"/>
      <c r="T5" s="44"/>
      <c r="U5" s="44"/>
      <c r="V5" s="44"/>
      <c r="W5" s="44"/>
      <c r="X5" s="44"/>
      <c r="Y5" s="44"/>
      <c r="Z5" s="44"/>
      <c r="AA5" s="44"/>
      <c r="AB5" s="44"/>
      <c r="AC5" s="44"/>
      <c r="AD5" s="44"/>
      <c r="AE5" s="44"/>
      <c r="AF5" s="48"/>
      <c r="AG5" s="44"/>
      <c r="AH5" s="44"/>
      <c r="AI5" s="44"/>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ht="10.5" customHeight="1">
      <c r="A6" s="54" t="s">
        <v>361</v>
      </c>
      <c r="B6" s="54"/>
      <c r="C6" s="54"/>
      <c r="D6" s="54"/>
      <c r="E6" s="54"/>
      <c r="F6" s="54"/>
      <c r="G6" s="54"/>
      <c r="H6" s="54"/>
      <c r="I6" s="54"/>
      <c r="J6" s="54"/>
      <c r="K6" s="54"/>
      <c r="L6" s="54"/>
      <c r="M6" s="44"/>
      <c r="N6" s="44"/>
      <c r="O6" s="44"/>
      <c r="P6" s="44"/>
      <c r="Q6" s="44"/>
      <c r="R6" s="44"/>
      <c r="S6" s="44"/>
      <c r="T6" s="44"/>
      <c r="U6" s="44"/>
      <c r="V6" s="44"/>
      <c r="W6" s="44"/>
      <c r="X6" s="44"/>
      <c r="Y6" s="44"/>
      <c r="Z6" s="44"/>
      <c r="AA6" s="44"/>
      <c r="AB6" s="44"/>
      <c r="AC6" s="44"/>
      <c r="AD6" s="44"/>
      <c r="AE6" s="44"/>
      <c r="AF6" s="48"/>
      <c r="AG6" s="44"/>
      <c r="AH6" s="44"/>
      <c r="AI6" s="44"/>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ht="10.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8"/>
      <c r="AD7" s="18"/>
      <c r="AE7" s="18"/>
      <c r="AF7" s="23"/>
      <c r="AG7" s="14"/>
      <c r="AH7" s="14"/>
      <c r="AI7" s="14"/>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ht="10.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8"/>
      <c r="AD8" s="18"/>
      <c r="AE8" s="18"/>
      <c r="AF8" s="23"/>
      <c r="AG8" s="14"/>
      <c r="AH8" s="14"/>
      <c r="AI8" s="14"/>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ht="10.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8"/>
      <c r="AD9" s="18"/>
      <c r="AE9" s="18"/>
      <c r="AF9" s="23"/>
      <c r="AG9" s="14"/>
      <c r="AH9" s="14"/>
      <c r="AI9" s="14"/>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ht="12" customHeight="1" thickBot="1">
      <c r="A10" s="10"/>
      <c r="B10" s="10"/>
      <c r="C10" s="10"/>
      <c r="D10" s="12" t="s">
        <v>1</v>
      </c>
      <c r="E10" s="12" t="s">
        <v>2</v>
      </c>
      <c r="F10" s="12" t="s">
        <v>3</v>
      </c>
      <c r="G10" s="12" t="s">
        <v>4</v>
      </c>
      <c r="H10" s="12" t="s">
        <v>5</v>
      </c>
      <c r="I10" s="12" t="s">
        <v>6</v>
      </c>
      <c r="J10" s="12" t="s">
        <v>7</v>
      </c>
      <c r="K10" s="12" t="s">
        <v>8</v>
      </c>
      <c r="L10" s="12" t="s">
        <v>9</v>
      </c>
      <c r="M10" s="12" t="s">
        <v>10</v>
      </c>
      <c r="N10" s="12" t="s">
        <v>11</v>
      </c>
      <c r="O10" s="12" t="s">
        <v>12</v>
      </c>
      <c r="P10" s="12" t="s">
        <v>13</v>
      </c>
      <c r="Q10" s="12" t="s">
        <v>14</v>
      </c>
      <c r="R10" s="35" t="s">
        <v>15</v>
      </c>
      <c r="S10" s="35" t="s">
        <v>16</v>
      </c>
      <c r="T10" s="35" t="s">
        <v>17</v>
      </c>
      <c r="U10" s="35" t="s">
        <v>18</v>
      </c>
      <c r="V10" s="35" t="s">
        <v>19</v>
      </c>
      <c r="W10" s="35" t="s">
        <v>20</v>
      </c>
      <c r="X10" s="35" t="s">
        <v>21</v>
      </c>
      <c r="Y10" s="35" t="s">
        <v>149</v>
      </c>
      <c r="Z10" s="35" t="s">
        <v>150</v>
      </c>
      <c r="AA10" s="36" t="s">
        <v>290</v>
      </c>
      <c r="AB10" s="36" t="s">
        <v>291</v>
      </c>
      <c r="AC10" s="36" t="s">
        <v>306</v>
      </c>
      <c r="AD10" s="36"/>
      <c r="AE10" s="36" t="s">
        <v>307</v>
      </c>
      <c r="AF10" s="37" t="s">
        <v>323</v>
      </c>
      <c r="AG10" s="37" t="s">
        <v>324</v>
      </c>
      <c r="AH10" s="37" t="s">
        <v>349</v>
      </c>
      <c r="AI10" s="37" t="s">
        <v>350</v>
      </c>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ht="10.5" customHeight="1" thickTop="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8"/>
      <c r="AD11" s="18"/>
      <c r="AE11" s="18"/>
      <c r="AF11" s="23"/>
      <c r="AG11" s="14"/>
      <c r="AH11" s="14"/>
      <c r="AI11" s="14"/>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ht="10.5" customHeight="1">
      <c r="A12" s="13" t="s">
        <v>22</v>
      </c>
      <c r="B12" s="13"/>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8"/>
      <c r="AD12" s="18"/>
      <c r="AE12" s="18"/>
      <c r="AF12" s="23"/>
      <c r="AG12" s="14"/>
      <c r="AH12" s="14"/>
      <c r="AI12" s="14"/>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ht="10.5" customHeight="1">
      <c r="A13" s="10"/>
      <c r="B13" s="10" t="s">
        <v>153</v>
      </c>
      <c r="C13" s="14"/>
      <c r="D13" s="14">
        <v>13285977</v>
      </c>
      <c r="E13" s="14">
        <v>16542881</v>
      </c>
      <c r="F13" s="14">
        <v>16542811</v>
      </c>
      <c r="G13" s="14">
        <f>92404400-74800000</f>
        <v>17604400</v>
      </c>
      <c r="H13" s="14">
        <f>102035400-86020000</f>
        <v>16015400</v>
      </c>
      <c r="I13" s="14">
        <f>112177300-95384800</f>
        <v>16792500</v>
      </c>
      <c r="J13" s="14">
        <v>18791700</v>
      </c>
      <c r="K13" s="14">
        <v>22892100</v>
      </c>
      <c r="L13" s="14">
        <v>22585397</v>
      </c>
      <c r="M13" s="14">
        <v>23542200</v>
      </c>
      <c r="N13" s="14">
        <v>24537911</v>
      </c>
      <c r="O13" s="14">
        <v>34175889</v>
      </c>
      <c r="P13" s="14">
        <v>29432141</v>
      </c>
      <c r="Q13" s="14">
        <v>25344500</v>
      </c>
      <c r="R13" s="14">
        <v>20894200</v>
      </c>
      <c r="S13" s="14">
        <v>27807200</v>
      </c>
      <c r="T13" s="14">
        <v>24529200</v>
      </c>
      <c r="U13" s="14">
        <v>24486500</v>
      </c>
      <c r="V13" s="14">
        <v>27413700</v>
      </c>
      <c r="W13" s="14">
        <v>25685400</v>
      </c>
      <c r="X13" s="14">
        <v>27294800</v>
      </c>
      <c r="Y13" s="23">
        <v>25385000</v>
      </c>
      <c r="Z13" s="23">
        <v>26267700</v>
      </c>
      <c r="AA13" s="24">
        <v>24789800</v>
      </c>
      <c r="AB13" s="24">
        <v>23118400</v>
      </c>
      <c r="AC13" s="24">
        <v>23686100</v>
      </c>
      <c r="AD13" s="24"/>
      <c r="AE13" s="24">
        <v>26162200</v>
      </c>
      <c r="AF13" s="23">
        <v>25030300</v>
      </c>
      <c r="AG13" s="14">
        <v>29615800</v>
      </c>
      <c r="AH13" s="14">
        <v>31981500</v>
      </c>
      <c r="AI13" s="14">
        <v>27109600</v>
      </c>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ht="10.5" customHeight="1">
      <c r="A14" s="10"/>
      <c r="B14" s="10" t="s">
        <v>154</v>
      </c>
      <c r="C14" s="14"/>
      <c r="D14" s="14">
        <v>0</v>
      </c>
      <c r="E14" s="14">
        <v>0</v>
      </c>
      <c r="F14" s="14">
        <v>0</v>
      </c>
      <c r="G14" s="14">
        <v>0</v>
      </c>
      <c r="H14" s="14">
        <v>0</v>
      </c>
      <c r="I14" s="14">
        <v>0</v>
      </c>
      <c r="J14" s="14">
        <v>0</v>
      </c>
      <c r="K14" s="14">
        <v>0</v>
      </c>
      <c r="L14" s="14">
        <v>0</v>
      </c>
      <c r="M14" s="14">
        <v>0</v>
      </c>
      <c r="N14" s="14">
        <v>0</v>
      </c>
      <c r="O14" s="14">
        <v>0</v>
      </c>
      <c r="P14" s="14">
        <v>0</v>
      </c>
      <c r="Q14" s="14">
        <v>0</v>
      </c>
      <c r="R14" s="14">
        <v>0</v>
      </c>
      <c r="S14" s="14">
        <v>0</v>
      </c>
      <c r="T14" s="14">
        <v>0</v>
      </c>
      <c r="U14" s="14">
        <v>475000</v>
      </c>
      <c r="V14" s="14">
        <v>926700</v>
      </c>
      <c r="W14" s="14">
        <v>597900</v>
      </c>
      <c r="X14" s="14">
        <v>613900</v>
      </c>
      <c r="Y14" s="23">
        <v>1275000</v>
      </c>
      <c r="Z14" s="23">
        <v>1212400</v>
      </c>
      <c r="AA14" s="24">
        <v>1193000</v>
      </c>
      <c r="AB14" s="24">
        <v>1069600</v>
      </c>
      <c r="AC14" s="24">
        <v>1075900</v>
      </c>
      <c r="AD14" s="24"/>
      <c r="AE14" s="24">
        <v>1104200</v>
      </c>
      <c r="AF14" s="23">
        <v>1151800</v>
      </c>
      <c r="AG14" s="23">
        <v>1214500</v>
      </c>
      <c r="AH14" s="23">
        <v>1284500</v>
      </c>
      <c r="AI14" s="23">
        <v>1284700</v>
      </c>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ht="10.5" customHeight="1">
      <c r="A15" s="10"/>
      <c r="B15" s="10" t="s">
        <v>155</v>
      </c>
      <c r="C15" s="14"/>
      <c r="D15" s="14">
        <v>3866544</v>
      </c>
      <c r="E15" s="14">
        <v>4655030</v>
      </c>
      <c r="F15" s="14">
        <v>6296582</v>
      </c>
      <c r="G15" s="14">
        <v>9909700</v>
      </c>
      <c r="H15" s="14">
        <v>9103200</v>
      </c>
      <c r="I15" s="14">
        <v>9605100</v>
      </c>
      <c r="J15" s="14">
        <v>11310400</v>
      </c>
      <c r="K15" s="14">
        <v>14186800</v>
      </c>
      <c r="L15" s="14">
        <v>16126300</v>
      </c>
      <c r="M15" s="14">
        <v>16298500</v>
      </c>
      <c r="N15" s="14">
        <v>18411000</v>
      </c>
      <c r="O15" s="14">
        <v>17620900</v>
      </c>
      <c r="P15" s="14">
        <v>17779400</v>
      </c>
      <c r="Q15" s="14">
        <v>17398100</v>
      </c>
      <c r="R15" s="14">
        <v>18741900</v>
      </c>
      <c r="S15" s="14">
        <v>18652400</v>
      </c>
      <c r="T15" s="14">
        <v>21543300</v>
      </c>
      <c r="U15" s="14">
        <v>23147600</v>
      </c>
      <c r="V15" s="14">
        <v>23355400</v>
      </c>
      <c r="W15" s="14">
        <v>24415300</v>
      </c>
      <c r="X15" s="14">
        <v>24817500</v>
      </c>
      <c r="Y15" s="23">
        <v>25457500</v>
      </c>
      <c r="Z15" s="23">
        <v>26315300</v>
      </c>
      <c r="AA15" s="24">
        <v>25897400</v>
      </c>
      <c r="AB15" s="24">
        <v>23033200</v>
      </c>
      <c r="AC15" s="24">
        <v>23341900</v>
      </c>
      <c r="AD15" s="24"/>
      <c r="AE15" s="24">
        <v>23401200</v>
      </c>
      <c r="AF15" s="23">
        <v>25209800</v>
      </c>
      <c r="AG15" s="14">
        <v>22061100</v>
      </c>
      <c r="AH15" s="14">
        <v>24271600</v>
      </c>
      <c r="AI15" s="14">
        <v>23107400</v>
      </c>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ht="10.5" customHeight="1">
      <c r="A16" s="10"/>
      <c r="B16" s="10" t="s">
        <v>156</v>
      </c>
      <c r="C16" s="14"/>
      <c r="D16" s="14">
        <v>1478747</v>
      </c>
      <c r="E16" s="14">
        <v>1605377</v>
      </c>
      <c r="F16" s="14">
        <v>2217200</v>
      </c>
      <c r="G16" s="14">
        <v>2557300</v>
      </c>
      <c r="H16" s="14">
        <v>2142900</v>
      </c>
      <c r="I16" s="14">
        <v>2037800</v>
      </c>
      <c r="J16" s="14">
        <v>1970800</v>
      </c>
      <c r="K16" s="14">
        <v>2689300</v>
      </c>
      <c r="L16" s="14">
        <v>3206700</v>
      </c>
      <c r="M16" s="14">
        <v>4215700</v>
      </c>
      <c r="N16" s="14">
        <v>3005300</v>
      </c>
      <c r="O16" s="14">
        <v>3248700</v>
      </c>
      <c r="P16" s="14">
        <v>3869100</v>
      </c>
      <c r="Q16" s="14">
        <v>3503800</v>
      </c>
      <c r="R16" s="14">
        <v>3499600</v>
      </c>
      <c r="S16" s="14">
        <v>6964700</v>
      </c>
      <c r="T16" s="14">
        <v>8617200</v>
      </c>
      <c r="U16" s="14">
        <v>10011600</v>
      </c>
      <c r="V16" s="14">
        <v>9548800</v>
      </c>
      <c r="W16" s="14">
        <v>13677900</v>
      </c>
      <c r="X16" s="14">
        <v>20435500</v>
      </c>
      <c r="Y16" s="23">
        <v>20063500</v>
      </c>
      <c r="Z16" s="23">
        <v>6180800</v>
      </c>
      <c r="AA16" s="24">
        <v>4287000</v>
      </c>
      <c r="AB16" s="24">
        <v>3643600</v>
      </c>
      <c r="AC16" s="24">
        <v>3185100</v>
      </c>
      <c r="AD16" s="24"/>
      <c r="AE16" s="24">
        <v>3759600</v>
      </c>
      <c r="AF16" s="23">
        <v>11125600</v>
      </c>
      <c r="AG16" s="14">
        <v>11482500</v>
      </c>
      <c r="AH16" s="14">
        <v>14078400</v>
      </c>
      <c r="AI16" s="14">
        <v>7385200</v>
      </c>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ht="10.5" customHeight="1">
      <c r="A17" s="10"/>
      <c r="B17" s="10" t="s">
        <v>157</v>
      </c>
      <c r="C17" s="10"/>
      <c r="D17" s="14">
        <v>0</v>
      </c>
      <c r="E17" s="14">
        <v>0</v>
      </c>
      <c r="F17" s="14">
        <v>0</v>
      </c>
      <c r="G17" s="14">
        <v>0</v>
      </c>
      <c r="H17" s="14">
        <v>0</v>
      </c>
      <c r="I17" s="14">
        <v>0</v>
      </c>
      <c r="J17" s="14">
        <v>0</v>
      </c>
      <c r="K17" s="14">
        <v>0</v>
      </c>
      <c r="L17" s="14">
        <v>0</v>
      </c>
      <c r="M17" s="14">
        <v>0</v>
      </c>
      <c r="N17" s="14">
        <v>0</v>
      </c>
      <c r="O17" s="14">
        <v>0</v>
      </c>
      <c r="P17" s="14">
        <v>0</v>
      </c>
      <c r="Q17" s="14">
        <v>0</v>
      </c>
      <c r="R17" s="14">
        <v>0</v>
      </c>
      <c r="S17" s="14">
        <v>0</v>
      </c>
      <c r="T17" s="14">
        <v>1000000</v>
      </c>
      <c r="U17" s="14">
        <v>0</v>
      </c>
      <c r="V17" s="14">
        <v>0</v>
      </c>
      <c r="W17" s="14">
        <v>0</v>
      </c>
      <c r="X17" s="14">
        <v>0</v>
      </c>
      <c r="Y17" s="23">
        <v>0</v>
      </c>
      <c r="Z17" s="23">
        <v>0</v>
      </c>
      <c r="AA17" s="24">
        <v>0</v>
      </c>
      <c r="AB17" s="24">
        <v>0</v>
      </c>
      <c r="AC17" s="24">
        <v>0</v>
      </c>
      <c r="AD17" s="24"/>
      <c r="AE17" s="24">
        <v>0</v>
      </c>
      <c r="AF17" s="23">
        <v>0</v>
      </c>
      <c r="AG17" s="14">
        <v>0</v>
      </c>
      <c r="AH17" s="14">
        <v>0</v>
      </c>
      <c r="AI17" s="14">
        <v>0</v>
      </c>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ht="10.5" customHeight="1">
      <c r="A18" s="10"/>
      <c r="B18" s="10" t="s">
        <v>158</v>
      </c>
      <c r="C18" s="10"/>
      <c r="D18" s="14"/>
      <c r="E18" s="14"/>
      <c r="F18" s="14"/>
      <c r="G18" s="14"/>
      <c r="H18" s="14"/>
      <c r="I18" s="14"/>
      <c r="J18" s="14"/>
      <c r="K18" s="14"/>
      <c r="L18" s="14"/>
      <c r="M18" s="14"/>
      <c r="N18" s="14"/>
      <c r="O18" s="14"/>
      <c r="P18" s="14"/>
      <c r="Q18" s="14"/>
      <c r="R18" s="14"/>
      <c r="S18" s="14"/>
      <c r="T18" s="14"/>
      <c r="U18" s="14"/>
      <c r="V18" s="14"/>
      <c r="W18" s="14"/>
      <c r="X18" s="14"/>
      <c r="Y18" s="23"/>
      <c r="Z18" s="23"/>
      <c r="AA18" s="24"/>
      <c r="AB18" s="24"/>
      <c r="AC18" s="24"/>
      <c r="AD18" s="24"/>
      <c r="AE18" s="24"/>
      <c r="AF18" s="23"/>
      <c r="AG18" s="14"/>
      <c r="AH18" s="14"/>
      <c r="AI18" s="14"/>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ht="10.5" customHeight="1">
      <c r="A19" s="10"/>
      <c r="B19" s="10" t="s">
        <v>159</v>
      </c>
      <c r="C19" s="14"/>
      <c r="D19" s="14">
        <v>1806181</v>
      </c>
      <c r="E19" s="14">
        <v>1971817</v>
      </c>
      <c r="F19" s="14">
        <f>1661083+590467</f>
        <v>2251550</v>
      </c>
      <c r="G19" s="14">
        <f>1781700+644500</f>
        <v>2426200</v>
      </c>
      <c r="H19" s="14">
        <f>2387600+635700</f>
        <v>3023300</v>
      </c>
      <c r="I19" s="14">
        <f>2585906+711639</f>
        <v>3297545</v>
      </c>
      <c r="J19" s="14">
        <v>4014400</v>
      </c>
      <c r="K19" s="14">
        <v>4986900</v>
      </c>
      <c r="L19" s="14">
        <v>5391600</v>
      </c>
      <c r="M19" s="14">
        <v>5627700</v>
      </c>
      <c r="N19" s="14">
        <v>5512000</v>
      </c>
      <c r="O19" s="14">
        <f>4789800+1835700</f>
        <v>6625500</v>
      </c>
      <c r="P19" s="14">
        <f>5630700+2201800</f>
        <v>7832500</v>
      </c>
      <c r="Q19" s="14">
        <v>7769200</v>
      </c>
      <c r="R19" s="14">
        <v>7939300</v>
      </c>
      <c r="S19" s="14">
        <f>5422900+2738700</f>
        <v>8161600</v>
      </c>
      <c r="T19" s="14">
        <f>5634600+2821100</f>
        <v>8455700</v>
      </c>
      <c r="U19" s="14">
        <v>8963900</v>
      </c>
      <c r="V19" s="14">
        <f>6174700+2958500</f>
        <v>9133200</v>
      </c>
      <c r="W19" s="14">
        <v>9552400</v>
      </c>
      <c r="X19" s="14">
        <v>9865300</v>
      </c>
      <c r="Y19" s="23">
        <v>10101700</v>
      </c>
      <c r="Z19" s="23">
        <v>10475500</v>
      </c>
      <c r="AA19" s="24">
        <v>10278900</v>
      </c>
      <c r="AB19" s="24">
        <v>10362100</v>
      </c>
      <c r="AC19" s="24">
        <v>10209700</v>
      </c>
      <c r="AD19" s="24"/>
      <c r="AE19" s="24">
        <v>11032800</v>
      </c>
      <c r="AF19" s="23">
        <v>12214900</v>
      </c>
      <c r="AG19" s="14">
        <v>13554200</v>
      </c>
      <c r="AH19" s="14">
        <v>14082800</v>
      </c>
      <c r="AI19" s="14">
        <v>13925200</v>
      </c>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ht="10.5" customHeight="1">
      <c r="A20" s="10"/>
      <c r="B20" s="10" t="s">
        <v>160</v>
      </c>
      <c r="C20" s="14"/>
      <c r="D20" s="14">
        <v>2621</v>
      </c>
      <c r="E20" s="14">
        <v>1158</v>
      </c>
      <c r="F20" s="14">
        <v>2180</v>
      </c>
      <c r="G20" s="14">
        <v>2100</v>
      </c>
      <c r="H20" s="14">
        <v>200</v>
      </c>
      <c r="I20" s="14">
        <v>1196</v>
      </c>
      <c r="J20" s="14">
        <v>2800</v>
      </c>
      <c r="K20" s="14">
        <v>2100</v>
      </c>
      <c r="L20" s="14">
        <v>1456</v>
      </c>
      <c r="M20" s="14">
        <v>1000</v>
      </c>
      <c r="N20" s="14">
        <v>3400</v>
      </c>
      <c r="O20" s="14">
        <v>2500</v>
      </c>
      <c r="P20" s="14">
        <v>3200</v>
      </c>
      <c r="Q20" s="14">
        <v>3200</v>
      </c>
      <c r="R20" s="14">
        <v>3500</v>
      </c>
      <c r="S20" s="14">
        <v>8700</v>
      </c>
      <c r="T20" s="14">
        <v>10000</v>
      </c>
      <c r="U20" s="14">
        <v>0</v>
      </c>
      <c r="V20" s="14">
        <v>0</v>
      </c>
      <c r="W20" s="14">
        <v>0</v>
      </c>
      <c r="X20" s="14">
        <v>0</v>
      </c>
      <c r="Y20" s="23">
        <v>0</v>
      </c>
      <c r="Z20" s="23">
        <v>0</v>
      </c>
      <c r="AA20" s="24">
        <v>0</v>
      </c>
      <c r="AB20" s="24">
        <v>0</v>
      </c>
      <c r="AC20" s="24">
        <v>0</v>
      </c>
      <c r="AD20" s="24"/>
      <c r="AE20" s="24">
        <v>0</v>
      </c>
      <c r="AF20" s="23">
        <v>0</v>
      </c>
      <c r="AG20" s="14">
        <v>0</v>
      </c>
      <c r="AH20" s="14">
        <v>0</v>
      </c>
      <c r="AI20" s="14">
        <v>0</v>
      </c>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ht="10.5" customHeight="1">
      <c r="A21" s="10"/>
      <c r="B21" s="10" t="s">
        <v>161</v>
      </c>
      <c r="C21" s="14"/>
      <c r="D21" s="14">
        <v>11730</v>
      </c>
      <c r="E21" s="14">
        <v>25399</v>
      </c>
      <c r="F21" s="14">
        <v>10695</v>
      </c>
      <c r="G21" s="14">
        <v>9200</v>
      </c>
      <c r="H21" s="14">
        <v>22100</v>
      </c>
      <c r="I21" s="14">
        <v>25000</v>
      </c>
      <c r="J21" s="14">
        <v>47700</v>
      </c>
      <c r="K21" s="14">
        <v>45500</v>
      </c>
      <c r="L21" s="14">
        <v>54844</v>
      </c>
      <c r="M21" s="14">
        <v>57800</v>
      </c>
      <c r="N21" s="14">
        <v>59000</v>
      </c>
      <c r="O21" s="14">
        <v>87200</v>
      </c>
      <c r="P21" s="14">
        <v>114400</v>
      </c>
      <c r="Q21" s="14">
        <v>135800</v>
      </c>
      <c r="R21" s="14">
        <v>138500</v>
      </c>
      <c r="S21" s="14">
        <v>150400</v>
      </c>
      <c r="T21" s="14">
        <v>206300</v>
      </c>
      <c r="U21" s="14">
        <v>0</v>
      </c>
      <c r="V21" s="14">
        <v>0</v>
      </c>
      <c r="W21" s="14">
        <v>0</v>
      </c>
      <c r="X21" s="14">
        <v>0</v>
      </c>
      <c r="Y21" s="23">
        <v>0</v>
      </c>
      <c r="Z21" s="23">
        <v>0</v>
      </c>
      <c r="AA21" s="24">
        <v>0</v>
      </c>
      <c r="AB21" s="24">
        <v>0</v>
      </c>
      <c r="AC21" s="24">
        <v>0</v>
      </c>
      <c r="AD21" s="24"/>
      <c r="AE21" s="24">
        <v>0</v>
      </c>
      <c r="AF21" s="23">
        <v>0</v>
      </c>
      <c r="AG21" s="14">
        <v>0</v>
      </c>
      <c r="AH21" s="14">
        <v>0</v>
      </c>
      <c r="AI21" s="14">
        <v>0</v>
      </c>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c r="IQ21" s="10"/>
      <c r="IR21" s="10"/>
      <c r="IS21" s="10"/>
      <c r="IT21" s="10"/>
      <c r="IU21" s="10"/>
      <c r="IV21" s="10"/>
    </row>
    <row r="22" spans="1:256" ht="10.5" customHeight="1">
      <c r="A22" s="10"/>
      <c r="B22" s="10" t="s">
        <v>162</v>
      </c>
      <c r="C22" s="14"/>
      <c r="D22" s="14">
        <v>91859</v>
      </c>
      <c r="E22" s="14">
        <v>143582</v>
      </c>
      <c r="F22" s="14">
        <v>0</v>
      </c>
      <c r="G22" s="14">
        <v>0</v>
      </c>
      <c r="H22" s="14">
        <v>0</v>
      </c>
      <c r="I22" s="14">
        <v>0</v>
      </c>
      <c r="J22" s="14">
        <v>0</v>
      </c>
      <c r="K22" s="14">
        <v>0</v>
      </c>
      <c r="L22" s="14">
        <v>0</v>
      </c>
      <c r="M22" s="14">
        <v>0</v>
      </c>
      <c r="N22" s="14">
        <v>0</v>
      </c>
      <c r="O22" s="14">
        <v>0</v>
      </c>
      <c r="P22" s="14">
        <v>0</v>
      </c>
      <c r="Q22" s="14">
        <v>0</v>
      </c>
      <c r="R22" s="14">
        <v>0</v>
      </c>
      <c r="S22" s="14">
        <v>0</v>
      </c>
      <c r="T22" s="14">
        <v>0</v>
      </c>
      <c r="U22" s="14">
        <v>0</v>
      </c>
      <c r="V22" s="14">
        <v>0</v>
      </c>
      <c r="W22" s="14">
        <v>0</v>
      </c>
      <c r="X22" s="14">
        <v>0</v>
      </c>
      <c r="Y22" s="23">
        <v>0</v>
      </c>
      <c r="Z22" s="23">
        <v>0</v>
      </c>
      <c r="AA22" s="24">
        <v>0</v>
      </c>
      <c r="AB22" s="24">
        <v>0</v>
      </c>
      <c r="AC22" s="24">
        <v>0</v>
      </c>
      <c r="AD22" s="24"/>
      <c r="AE22" s="24">
        <v>0</v>
      </c>
      <c r="AF22" s="23">
        <v>0</v>
      </c>
      <c r="AG22" s="14">
        <v>0</v>
      </c>
      <c r="AH22" s="14">
        <v>0</v>
      </c>
      <c r="AI22" s="14">
        <v>0</v>
      </c>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row>
    <row r="23" spans="1:256" ht="10.5" customHeight="1">
      <c r="A23" s="10"/>
      <c r="B23" s="10" t="s">
        <v>163</v>
      </c>
      <c r="C23" s="14"/>
      <c r="D23" s="14">
        <v>1528371</v>
      </c>
      <c r="E23" s="14">
        <v>1783477</v>
      </c>
      <c r="F23" s="14">
        <v>1837789</v>
      </c>
      <c r="G23" s="14">
        <v>2831600</v>
      </c>
      <c r="H23" s="14">
        <v>3024500</v>
      </c>
      <c r="I23" s="14">
        <v>3391799</v>
      </c>
      <c r="J23" s="14">
        <v>7172600</v>
      </c>
      <c r="K23" s="14">
        <v>9953600</v>
      </c>
      <c r="L23" s="14">
        <v>23243633</v>
      </c>
      <c r="M23" s="14">
        <v>29467300</v>
      </c>
      <c r="N23" s="14">
        <v>37287700</v>
      </c>
      <c r="O23" s="14">
        <v>45885800</v>
      </c>
      <c r="P23" s="14">
        <v>51401300</v>
      </c>
      <c r="Q23" s="14">
        <v>53019200</v>
      </c>
      <c r="R23" s="14">
        <v>58960500</v>
      </c>
      <c r="S23" s="14">
        <v>64900100</v>
      </c>
      <c r="T23" s="14">
        <v>75925900</v>
      </c>
      <c r="U23" s="14">
        <v>83923300</v>
      </c>
      <c r="V23" s="14">
        <v>94680300</v>
      </c>
      <c r="W23" s="14">
        <v>105797800</v>
      </c>
      <c r="X23" s="14">
        <v>115461200</v>
      </c>
      <c r="Y23" s="23">
        <v>117203700</v>
      </c>
      <c r="Z23" s="23">
        <v>123052400</v>
      </c>
      <c r="AA23" s="24">
        <v>116502500</v>
      </c>
      <c r="AB23" s="24">
        <v>108380900</v>
      </c>
      <c r="AC23" s="24">
        <v>89465700</v>
      </c>
      <c r="AD23" s="24"/>
      <c r="AE23" s="24">
        <v>90580100</v>
      </c>
      <c r="AF23" s="23">
        <v>94307600</v>
      </c>
      <c r="AG23" s="14">
        <v>91723000</v>
      </c>
      <c r="AH23" s="14">
        <v>94894700</v>
      </c>
      <c r="AI23" s="14">
        <v>95040800</v>
      </c>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row>
    <row r="24" spans="1:256" ht="10.5" customHeight="1">
      <c r="A24" s="10"/>
      <c r="B24" s="10" t="s">
        <v>164</v>
      </c>
      <c r="C24" s="14"/>
      <c r="D24" s="17">
        <v>1940605</v>
      </c>
      <c r="E24" s="17">
        <v>2297261</v>
      </c>
      <c r="F24" s="17">
        <f>2376618+306637</f>
        <v>2683255</v>
      </c>
      <c r="G24" s="17">
        <f>1965900+365300</f>
        <v>2331200</v>
      </c>
      <c r="H24" s="17">
        <f>2014800+362900</f>
        <v>2377700</v>
      </c>
      <c r="I24" s="17">
        <f>2257711+437277</f>
        <v>2694988</v>
      </c>
      <c r="J24" s="17">
        <f>2693100+555300</f>
        <v>3248400</v>
      </c>
      <c r="K24" s="17">
        <f>3323700+557900</f>
        <v>3881600</v>
      </c>
      <c r="L24" s="17">
        <v>4217715</v>
      </c>
      <c r="M24" s="17">
        <v>4778600</v>
      </c>
      <c r="N24" s="17">
        <v>5037600</v>
      </c>
      <c r="O24" s="17">
        <f>5242700+830000</f>
        <v>6072700</v>
      </c>
      <c r="P24" s="17">
        <f>6286000+1155800</f>
        <v>7441800</v>
      </c>
      <c r="Q24" s="17">
        <v>10400500</v>
      </c>
      <c r="R24" s="17">
        <v>10579500</v>
      </c>
      <c r="S24" s="17">
        <f>9638100+1207500</f>
        <v>10845600</v>
      </c>
      <c r="T24" s="17">
        <v>11320700</v>
      </c>
      <c r="U24" s="17">
        <v>12652200</v>
      </c>
      <c r="V24" s="17">
        <f>10991900+3064500</f>
        <v>14056400</v>
      </c>
      <c r="W24" s="17">
        <v>13335200</v>
      </c>
      <c r="X24" s="17">
        <v>14109600</v>
      </c>
      <c r="Y24" s="25">
        <v>16819200</v>
      </c>
      <c r="Z24" s="25">
        <v>17653300</v>
      </c>
      <c r="AA24" s="29">
        <v>17424700</v>
      </c>
      <c r="AB24" s="29">
        <v>15296500</v>
      </c>
      <c r="AC24" s="29">
        <v>11363700</v>
      </c>
      <c r="AD24" s="29"/>
      <c r="AE24" s="29">
        <v>12187900</v>
      </c>
      <c r="AF24" s="25">
        <v>12899000</v>
      </c>
      <c r="AG24" s="17">
        <v>17910200</v>
      </c>
      <c r="AH24" s="17">
        <v>17890100</v>
      </c>
      <c r="AI24" s="17">
        <v>17358400</v>
      </c>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row>
    <row r="25" spans="1:256" ht="10.5" customHeight="1">
      <c r="A25" s="10"/>
      <c r="B25" s="10" t="s">
        <v>165</v>
      </c>
      <c r="C25" s="14"/>
      <c r="D25" s="14">
        <f aca="true" t="shared" si="0" ref="D25:AB25">SUM(D19:D24)</f>
        <v>5381367</v>
      </c>
      <c r="E25" s="14">
        <f t="shared" si="0"/>
        <v>6222694</v>
      </c>
      <c r="F25" s="14">
        <f t="shared" si="0"/>
        <v>6785469</v>
      </c>
      <c r="G25" s="14">
        <f t="shared" si="0"/>
        <v>7600300</v>
      </c>
      <c r="H25" s="14">
        <f t="shared" si="0"/>
        <v>8447800</v>
      </c>
      <c r="I25" s="14">
        <f t="shared" si="0"/>
        <v>9410528</v>
      </c>
      <c r="J25" s="14">
        <f t="shared" si="0"/>
        <v>14485900</v>
      </c>
      <c r="K25" s="14">
        <f t="shared" si="0"/>
        <v>18869700</v>
      </c>
      <c r="L25" s="14">
        <f t="shared" si="0"/>
        <v>32909248</v>
      </c>
      <c r="M25" s="14">
        <f t="shared" si="0"/>
        <v>39932400</v>
      </c>
      <c r="N25" s="14">
        <f t="shared" si="0"/>
        <v>47899700</v>
      </c>
      <c r="O25" s="14">
        <f t="shared" si="0"/>
        <v>58673700</v>
      </c>
      <c r="P25" s="14">
        <f t="shared" si="0"/>
        <v>66793200</v>
      </c>
      <c r="Q25" s="14">
        <f t="shared" si="0"/>
        <v>71327900</v>
      </c>
      <c r="R25" s="14">
        <f t="shared" si="0"/>
        <v>77621300</v>
      </c>
      <c r="S25" s="14">
        <f t="shared" si="0"/>
        <v>84066400</v>
      </c>
      <c r="T25" s="14">
        <f t="shared" si="0"/>
        <v>95918600</v>
      </c>
      <c r="U25" s="14">
        <f t="shared" si="0"/>
        <v>105539400</v>
      </c>
      <c r="V25" s="14">
        <f t="shared" si="0"/>
        <v>117869900</v>
      </c>
      <c r="W25" s="14">
        <f t="shared" si="0"/>
        <v>128685400</v>
      </c>
      <c r="X25" s="14">
        <f t="shared" si="0"/>
        <v>139436100</v>
      </c>
      <c r="Y25" s="23">
        <f t="shared" si="0"/>
        <v>144124600</v>
      </c>
      <c r="Z25" s="23">
        <f t="shared" si="0"/>
        <v>151181200</v>
      </c>
      <c r="AA25" s="23">
        <f t="shared" si="0"/>
        <v>144206100</v>
      </c>
      <c r="AB25" s="23">
        <f t="shared" si="0"/>
        <v>134039500</v>
      </c>
      <c r="AC25" s="23">
        <f>SUM(AC19:AC24)</f>
        <v>111039100</v>
      </c>
      <c r="AD25" s="23"/>
      <c r="AE25" s="23">
        <f>SUM(AE19:AE24)</f>
        <v>113800800</v>
      </c>
      <c r="AF25" s="23">
        <f>SUM(AF19:AF24)</f>
        <v>119421500</v>
      </c>
      <c r="AG25" s="23">
        <f>SUM(AG19:AG24)</f>
        <v>123187400</v>
      </c>
      <c r="AH25" s="23">
        <f>SUM(AH19:AH24)</f>
        <v>126867600</v>
      </c>
      <c r="AI25" s="23">
        <f>SUM(AI19:AI24)</f>
        <v>126324400</v>
      </c>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256" ht="10.5" customHeight="1">
      <c r="A26" s="10"/>
      <c r="B26" s="10" t="s">
        <v>166</v>
      </c>
      <c r="C26" s="14"/>
      <c r="D26" s="14">
        <v>0</v>
      </c>
      <c r="E26" s="14">
        <v>54517</v>
      </c>
      <c r="F26" s="14">
        <v>88860</v>
      </c>
      <c r="G26" s="14">
        <v>153900</v>
      </c>
      <c r="H26" s="14">
        <v>124400</v>
      </c>
      <c r="I26" s="14">
        <v>133500</v>
      </c>
      <c r="J26" s="14">
        <v>128500</v>
      </c>
      <c r="K26" s="14">
        <v>158200</v>
      </c>
      <c r="L26" s="14">
        <v>168900</v>
      </c>
      <c r="M26" s="14">
        <v>191100</v>
      </c>
      <c r="N26" s="14">
        <v>194900</v>
      </c>
      <c r="O26" s="14">
        <v>218600</v>
      </c>
      <c r="P26" s="14">
        <v>221400</v>
      </c>
      <c r="Q26" s="14">
        <v>216300</v>
      </c>
      <c r="R26" s="14">
        <v>211000</v>
      </c>
      <c r="S26" s="14">
        <v>192200</v>
      </c>
      <c r="T26" s="14">
        <v>217900</v>
      </c>
      <c r="U26" s="14">
        <v>159000</v>
      </c>
      <c r="V26" s="14">
        <v>231000</v>
      </c>
      <c r="W26" s="14">
        <v>217300</v>
      </c>
      <c r="X26" s="14">
        <v>204600</v>
      </c>
      <c r="Y26" s="23">
        <v>210100</v>
      </c>
      <c r="Z26" s="23">
        <v>202600</v>
      </c>
      <c r="AA26" s="24">
        <v>180200</v>
      </c>
      <c r="AB26" s="24">
        <v>212400</v>
      </c>
      <c r="AC26" s="24">
        <v>212500</v>
      </c>
      <c r="AD26" s="24"/>
      <c r="AE26" s="24">
        <v>220800</v>
      </c>
      <c r="AF26" s="23">
        <v>226800</v>
      </c>
      <c r="AG26" s="23">
        <v>251100</v>
      </c>
      <c r="AH26" s="23">
        <v>249200</v>
      </c>
      <c r="AI26" s="23">
        <v>249300</v>
      </c>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row>
    <row r="27" spans="1:256" ht="10.5" customHeight="1">
      <c r="A27" s="10"/>
      <c r="B27" s="10" t="s">
        <v>167</v>
      </c>
      <c r="C27" s="10"/>
      <c r="D27" s="14">
        <v>0</v>
      </c>
      <c r="E27" s="14">
        <v>0</v>
      </c>
      <c r="F27" s="14">
        <v>0</v>
      </c>
      <c r="G27" s="14">
        <v>0</v>
      </c>
      <c r="H27" s="14">
        <v>0</v>
      </c>
      <c r="I27" s="14">
        <v>0</v>
      </c>
      <c r="J27" s="14">
        <v>0</v>
      </c>
      <c r="K27" s="14">
        <v>0</v>
      </c>
      <c r="L27" s="14">
        <v>0</v>
      </c>
      <c r="M27" s="14">
        <v>0</v>
      </c>
      <c r="N27" s="14">
        <v>0</v>
      </c>
      <c r="O27" s="14">
        <v>0</v>
      </c>
      <c r="P27" s="14">
        <v>0</v>
      </c>
      <c r="Q27" s="14">
        <v>0</v>
      </c>
      <c r="R27" s="14">
        <v>0</v>
      </c>
      <c r="S27" s="14">
        <v>0</v>
      </c>
      <c r="T27" s="14">
        <v>0</v>
      </c>
      <c r="U27" s="14">
        <v>575800</v>
      </c>
      <c r="V27" s="14">
        <v>582000</v>
      </c>
      <c r="W27" s="14">
        <v>588300</v>
      </c>
      <c r="X27" s="14">
        <v>604800</v>
      </c>
      <c r="Y27" s="23">
        <v>572500</v>
      </c>
      <c r="Z27" s="23">
        <v>548400</v>
      </c>
      <c r="AA27" s="24">
        <v>593200</v>
      </c>
      <c r="AB27" s="24">
        <v>543300</v>
      </c>
      <c r="AC27" s="24">
        <v>544600</v>
      </c>
      <c r="AD27" s="24"/>
      <c r="AE27" s="24">
        <v>552600</v>
      </c>
      <c r="AF27" s="23">
        <v>576000</v>
      </c>
      <c r="AG27" s="23">
        <v>718300</v>
      </c>
      <c r="AH27" s="23">
        <v>656000</v>
      </c>
      <c r="AI27" s="23">
        <v>656200</v>
      </c>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row>
    <row r="28" spans="1:256" ht="10.5" customHeight="1">
      <c r="A28" s="10"/>
      <c r="B28" s="10" t="s">
        <v>152</v>
      </c>
      <c r="C28" s="10"/>
      <c r="D28" s="14">
        <v>0</v>
      </c>
      <c r="E28" s="14">
        <v>0</v>
      </c>
      <c r="F28" s="14">
        <v>0</v>
      </c>
      <c r="G28" s="14">
        <v>0</v>
      </c>
      <c r="H28" s="14">
        <v>0</v>
      </c>
      <c r="I28" s="14">
        <v>0</v>
      </c>
      <c r="J28" s="14">
        <v>0</v>
      </c>
      <c r="K28" s="14">
        <v>0</v>
      </c>
      <c r="L28" s="14">
        <v>0</v>
      </c>
      <c r="M28" s="14">
        <v>0</v>
      </c>
      <c r="N28" s="14">
        <v>0</v>
      </c>
      <c r="O28" s="14">
        <v>0</v>
      </c>
      <c r="P28" s="14">
        <v>0</v>
      </c>
      <c r="Q28" s="14">
        <v>0</v>
      </c>
      <c r="R28" s="14">
        <v>0</v>
      </c>
      <c r="S28" s="14">
        <v>0</v>
      </c>
      <c r="T28" s="14">
        <v>0</v>
      </c>
      <c r="U28" s="14">
        <v>0</v>
      </c>
      <c r="V28" s="14">
        <v>0</v>
      </c>
      <c r="W28" s="14">
        <v>8162100</v>
      </c>
      <c r="X28" s="14">
        <v>12224900</v>
      </c>
      <c r="Y28" s="23">
        <v>562700</v>
      </c>
      <c r="Z28" s="23">
        <v>71600</v>
      </c>
      <c r="AA28" s="24">
        <v>0</v>
      </c>
      <c r="AB28" s="24">
        <v>0</v>
      </c>
      <c r="AC28" s="24">
        <v>0</v>
      </c>
      <c r="AD28" s="24"/>
      <c r="AE28" s="24">
        <v>0</v>
      </c>
      <c r="AF28" s="23">
        <v>0</v>
      </c>
      <c r="AG28" s="23">
        <v>1500000</v>
      </c>
      <c r="AH28" s="23">
        <v>1399900</v>
      </c>
      <c r="AI28" s="23">
        <v>3455700</v>
      </c>
      <c r="AJ28" s="14"/>
      <c r="AK28" s="14"/>
      <c r="AL28" s="14"/>
      <c r="AM28" s="14"/>
      <c r="AN28" s="14"/>
      <c r="AO28" s="14"/>
      <c r="AP28" s="14"/>
      <c r="AQ28" s="14"/>
      <c r="AR28" s="14"/>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ht="10.5" customHeight="1">
      <c r="A29" s="10"/>
      <c r="B29" s="10" t="s">
        <v>151</v>
      </c>
      <c r="C29" s="14"/>
      <c r="D29" s="14">
        <v>676975</v>
      </c>
      <c r="E29" s="14">
        <v>840192</v>
      </c>
      <c r="F29" s="14">
        <v>1007689</v>
      </c>
      <c r="G29" s="14">
        <v>1105400</v>
      </c>
      <c r="H29" s="14">
        <v>993600</v>
      </c>
      <c r="I29" s="14">
        <v>1103900</v>
      </c>
      <c r="J29" s="14">
        <v>1197100</v>
      </c>
      <c r="K29" s="14">
        <v>1547000</v>
      </c>
      <c r="L29" s="14">
        <v>2551800</v>
      </c>
      <c r="M29" s="14">
        <v>2654400</v>
      </c>
      <c r="N29" s="14">
        <v>3330500</v>
      </c>
      <c r="O29" s="14">
        <v>3232400</v>
      </c>
      <c r="P29" s="14">
        <v>3572900</v>
      </c>
      <c r="Q29" s="14">
        <v>3183100</v>
      </c>
      <c r="R29" s="14">
        <v>3428100</v>
      </c>
      <c r="S29" s="14">
        <v>5711700</v>
      </c>
      <c r="T29" s="14">
        <v>5552400</v>
      </c>
      <c r="U29" s="14">
        <v>4468800</v>
      </c>
      <c r="V29" s="14">
        <v>4551800</v>
      </c>
      <c r="W29" s="14">
        <v>4798600</v>
      </c>
      <c r="X29" s="14">
        <v>5531300</v>
      </c>
      <c r="Y29" s="23">
        <v>5664400</v>
      </c>
      <c r="Z29" s="23">
        <v>6022100</v>
      </c>
      <c r="AA29" s="24">
        <v>6026800</v>
      </c>
      <c r="AB29" s="24">
        <v>5365700</v>
      </c>
      <c r="AC29" s="24">
        <v>5962500</v>
      </c>
      <c r="AD29" s="24"/>
      <c r="AE29" s="24">
        <v>6219100</v>
      </c>
      <c r="AF29" s="23">
        <v>6312200</v>
      </c>
      <c r="AG29" s="23">
        <v>6488500</v>
      </c>
      <c r="AH29" s="23">
        <v>7274500</v>
      </c>
      <c r="AI29" s="23">
        <v>7136000</v>
      </c>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ht="10.5" customHeight="1">
      <c r="A30" s="10"/>
      <c r="B30" s="10" t="s">
        <v>311</v>
      </c>
      <c r="C30" s="14"/>
      <c r="D30" s="14"/>
      <c r="E30" s="14"/>
      <c r="F30" s="14"/>
      <c r="G30" s="14"/>
      <c r="H30" s="14"/>
      <c r="I30" s="14"/>
      <c r="J30" s="14"/>
      <c r="K30" s="14"/>
      <c r="L30" s="14"/>
      <c r="M30" s="14"/>
      <c r="N30" s="14"/>
      <c r="O30" s="14">
        <v>0</v>
      </c>
      <c r="P30" s="14">
        <v>0</v>
      </c>
      <c r="Q30" s="14">
        <v>0</v>
      </c>
      <c r="R30" s="14">
        <v>0</v>
      </c>
      <c r="S30" s="14">
        <v>0</v>
      </c>
      <c r="T30" s="14">
        <v>0</v>
      </c>
      <c r="U30" s="14">
        <v>0</v>
      </c>
      <c r="V30" s="14">
        <v>0</v>
      </c>
      <c r="W30" s="14">
        <v>0</v>
      </c>
      <c r="X30" s="14">
        <v>1294200</v>
      </c>
      <c r="Y30" s="23">
        <v>1450500</v>
      </c>
      <c r="Z30" s="23">
        <v>1335800</v>
      </c>
      <c r="AA30" s="24">
        <v>1297600</v>
      </c>
      <c r="AB30" s="24">
        <v>1547000</v>
      </c>
      <c r="AC30" s="24">
        <v>0</v>
      </c>
      <c r="AD30" s="24"/>
      <c r="AE30" s="24">
        <v>0</v>
      </c>
      <c r="AF30" s="23">
        <v>0</v>
      </c>
      <c r="AG30" s="23">
        <v>0</v>
      </c>
      <c r="AH30" s="23">
        <v>0</v>
      </c>
      <c r="AI30" s="23">
        <v>0</v>
      </c>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ht="10.5" customHeight="1">
      <c r="A31" s="10"/>
      <c r="B31" s="10" t="s">
        <v>312</v>
      </c>
      <c r="C31" s="10"/>
      <c r="D31" s="14">
        <v>0</v>
      </c>
      <c r="E31" s="14">
        <v>0</v>
      </c>
      <c r="F31" s="14">
        <v>0</v>
      </c>
      <c r="G31" s="14">
        <v>0</v>
      </c>
      <c r="H31" s="14">
        <v>0</v>
      </c>
      <c r="I31" s="14">
        <v>0</v>
      </c>
      <c r="J31" s="14">
        <v>0</v>
      </c>
      <c r="K31" s="14">
        <v>0</v>
      </c>
      <c r="L31" s="14">
        <v>0</v>
      </c>
      <c r="M31" s="14">
        <v>0</v>
      </c>
      <c r="N31" s="14">
        <v>0</v>
      </c>
      <c r="O31" s="14">
        <v>0</v>
      </c>
      <c r="P31" s="14">
        <v>0</v>
      </c>
      <c r="Q31" s="14">
        <v>0</v>
      </c>
      <c r="R31" s="14">
        <v>0</v>
      </c>
      <c r="S31" s="14">
        <v>0</v>
      </c>
      <c r="T31" s="14">
        <v>0</v>
      </c>
      <c r="U31" s="14">
        <v>0</v>
      </c>
      <c r="V31" s="14">
        <v>0</v>
      </c>
      <c r="W31" s="14">
        <f>920800+1706800</f>
        <v>2627600</v>
      </c>
      <c r="X31" s="14">
        <v>0</v>
      </c>
      <c r="Y31" s="26">
        <v>0</v>
      </c>
      <c r="Z31" s="26">
        <v>0</v>
      </c>
      <c r="AA31" s="24">
        <v>0</v>
      </c>
      <c r="AB31" s="24">
        <v>0</v>
      </c>
      <c r="AC31" s="24">
        <v>0</v>
      </c>
      <c r="AD31" s="24"/>
      <c r="AE31" s="24">
        <v>0</v>
      </c>
      <c r="AF31" s="23">
        <v>0</v>
      </c>
      <c r="AG31" s="23">
        <v>0</v>
      </c>
      <c r="AH31" s="23">
        <v>0</v>
      </c>
      <c r="AI31" s="23">
        <v>0</v>
      </c>
      <c r="AJ31" s="14"/>
      <c r="AK31" s="14"/>
      <c r="AL31" s="14"/>
      <c r="AM31" s="14"/>
      <c r="AN31" s="14"/>
      <c r="AO31" s="14"/>
      <c r="AP31" s="14"/>
      <c r="AQ31" s="14"/>
      <c r="AR31" s="14"/>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2:35" ht="10.5" customHeight="1">
      <c r="B32" s="11" t="s">
        <v>313</v>
      </c>
      <c r="D32" s="14">
        <v>0</v>
      </c>
      <c r="E32" s="14">
        <v>0</v>
      </c>
      <c r="F32" s="14">
        <v>0</v>
      </c>
      <c r="G32" s="14">
        <v>0</v>
      </c>
      <c r="H32" s="14">
        <v>0</v>
      </c>
      <c r="I32" s="14">
        <v>0</v>
      </c>
      <c r="J32" s="14">
        <v>0</v>
      </c>
      <c r="K32" s="14">
        <v>0</v>
      </c>
      <c r="L32" s="14">
        <v>0</v>
      </c>
      <c r="M32" s="14">
        <v>0</v>
      </c>
      <c r="N32" s="14">
        <v>0</v>
      </c>
      <c r="O32" s="15">
        <v>0</v>
      </c>
      <c r="P32" s="14">
        <v>1058100</v>
      </c>
      <c r="Q32" s="14">
        <v>2348900</v>
      </c>
      <c r="R32" s="14">
        <v>4536400</v>
      </c>
      <c r="S32" s="14">
        <v>1278100</v>
      </c>
      <c r="T32" s="14">
        <v>1433100</v>
      </c>
      <c r="U32" s="14">
        <v>2703000</v>
      </c>
      <c r="V32" s="14">
        <v>2927000</v>
      </c>
      <c r="W32" s="20">
        <v>0</v>
      </c>
      <c r="X32" s="20">
        <v>1740400</v>
      </c>
      <c r="Y32" s="26">
        <v>1740700</v>
      </c>
      <c r="Z32" s="26">
        <v>1780000</v>
      </c>
      <c r="AA32" s="26">
        <v>1808200</v>
      </c>
      <c r="AB32" s="26">
        <v>1680000</v>
      </c>
      <c r="AC32" s="26">
        <v>1694500</v>
      </c>
      <c r="AD32" s="26"/>
      <c r="AE32" s="26">
        <v>1720800</v>
      </c>
      <c r="AF32" s="42">
        <v>2096900</v>
      </c>
      <c r="AG32" s="42">
        <v>2164900</v>
      </c>
      <c r="AH32" s="42">
        <v>2244200</v>
      </c>
      <c r="AI32" s="42">
        <v>2198500</v>
      </c>
    </row>
    <row r="33" spans="2:35" ht="10.5" customHeight="1">
      <c r="B33" s="11" t="s">
        <v>295</v>
      </c>
      <c r="D33" s="15">
        <v>0</v>
      </c>
      <c r="E33" s="15">
        <v>0</v>
      </c>
      <c r="F33" s="15">
        <v>0</v>
      </c>
      <c r="G33" s="15">
        <v>0</v>
      </c>
      <c r="H33" s="15">
        <v>0</v>
      </c>
      <c r="I33" s="15">
        <v>0</v>
      </c>
      <c r="J33" s="15">
        <v>0</v>
      </c>
      <c r="K33" s="15">
        <v>0</v>
      </c>
      <c r="L33" s="15">
        <v>0</v>
      </c>
      <c r="M33" s="15">
        <v>0</v>
      </c>
      <c r="N33" s="15">
        <v>0</v>
      </c>
      <c r="O33" s="15">
        <v>0</v>
      </c>
      <c r="P33" s="14">
        <v>0</v>
      </c>
      <c r="Q33" s="14">
        <v>0</v>
      </c>
      <c r="R33" s="14">
        <v>0</v>
      </c>
      <c r="S33" s="14">
        <v>0</v>
      </c>
      <c r="T33" s="14">
        <v>0</v>
      </c>
      <c r="U33" s="14">
        <v>0</v>
      </c>
      <c r="V33" s="14">
        <v>0</v>
      </c>
      <c r="W33" s="20">
        <v>0</v>
      </c>
      <c r="X33" s="20">
        <v>0</v>
      </c>
      <c r="Y33" s="26">
        <v>0</v>
      </c>
      <c r="Z33" s="28">
        <v>246300</v>
      </c>
      <c r="AA33" s="28">
        <v>3339000</v>
      </c>
      <c r="AB33" s="26">
        <v>0</v>
      </c>
      <c r="AC33" s="26">
        <v>4203000</v>
      </c>
      <c r="AD33" s="26"/>
      <c r="AE33" s="26">
        <v>776800</v>
      </c>
      <c r="AF33" s="42">
        <v>423400</v>
      </c>
      <c r="AG33" s="42">
        <v>298900</v>
      </c>
      <c r="AH33" s="42">
        <v>0</v>
      </c>
      <c r="AI33" s="42">
        <v>0</v>
      </c>
    </row>
    <row r="34" spans="1:256" ht="10.5" customHeight="1">
      <c r="A34" s="10"/>
      <c r="B34" s="10" t="s">
        <v>168</v>
      </c>
      <c r="C34" s="14"/>
      <c r="D34" s="14">
        <v>24883</v>
      </c>
      <c r="E34" s="14">
        <v>27900</v>
      </c>
      <c r="F34" s="14">
        <v>28844</v>
      </c>
      <c r="G34" s="14">
        <v>27900</v>
      </c>
      <c r="H34" s="14">
        <v>31200</v>
      </c>
      <c r="I34" s="14">
        <v>28656</v>
      </c>
      <c r="J34" s="14">
        <v>31716</v>
      </c>
      <c r="K34" s="14">
        <v>38600</v>
      </c>
      <c r="L34" s="14">
        <v>44000</v>
      </c>
      <c r="M34" s="14">
        <v>41700</v>
      </c>
      <c r="N34" s="14">
        <v>45600</v>
      </c>
      <c r="O34" s="14">
        <v>39000</v>
      </c>
      <c r="P34" s="14">
        <v>38100</v>
      </c>
      <c r="Q34" s="14">
        <v>38300</v>
      </c>
      <c r="R34" s="14">
        <v>36300</v>
      </c>
      <c r="S34" s="14">
        <v>39600</v>
      </c>
      <c r="T34" s="14">
        <v>41800</v>
      </c>
      <c r="U34" s="14">
        <v>46700</v>
      </c>
      <c r="V34" s="14">
        <v>48000</v>
      </c>
      <c r="W34" s="14">
        <v>51400</v>
      </c>
      <c r="X34" s="14">
        <v>49900</v>
      </c>
      <c r="Y34" s="23">
        <v>52700</v>
      </c>
      <c r="Z34" s="23">
        <v>53500</v>
      </c>
      <c r="AA34" s="24">
        <v>56300</v>
      </c>
      <c r="AB34" s="24">
        <v>55800</v>
      </c>
      <c r="AC34" s="24">
        <v>56400</v>
      </c>
      <c r="AD34" s="24"/>
      <c r="AE34" s="24">
        <v>65700</v>
      </c>
      <c r="AF34" s="23">
        <v>70700</v>
      </c>
      <c r="AG34" s="23">
        <v>75400</v>
      </c>
      <c r="AH34" s="23">
        <v>76900</v>
      </c>
      <c r="AI34" s="23">
        <v>76900</v>
      </c>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row>
    <row r="35" spans="1:256" ht="10.5" customHeight="1">
      <c r="A35" s="10"/>
      <c r="B35" s="10" t="s">
        <v>169</v>
      </c>
      <c r="C35" s="14"/>
      <c r="D35" s="14"/>
      <c r="E35" s="14"/>
      <c r="F35" s="14"/>
      <c r="G35" s="14"/>
      <c r="H35" s="14"/>
      <c r="I35" s="14"/>
      <c r="J35" s="14"/>
      <c r="K35" s="14"/>
      <c r="L35" s="14"/>
      <c r="M35" s="14"/>
      <c r="N35" s="14"/>
      <c r="O35" s="14"/>
      <c r="P35" s="14"/>
      <c r="Q35" s="14"/>
      <c r="R35" s="14"/>
      <c r="S35" s="14"/>
      <c r="T35" s="14"/>
      <c r="U35" s="14"/>
      <c r="V35" s="14"/>
      <c r="W35" s="14"/>
      <c r="X35" s="14"/>
      <c r="Y35" s="23"/>
      <c r="Z35" s="23"/>
      <c r="AA35" s="24"/>
      <c r="AB35" s="24"/>
      <c r="AC35" s="24"/>
      <c r="AD35" s="24"/>
      <c r="AE35" s="24"/>
      <c r="AF35" s="23"/>
      <c r="AG35" s="23"/>
      <c r="AH35" s="23"/>
      <c r="AI35" s="23"/>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c r="IV35" s="10"/>
    </row>
    <row r="36" spans="1:256" ht="10.5" customHeight="1">
      <c r="A36" s="10"/>
      <c r="B36" s="10" t="s">
        <v>296</v>
      </c>
      <c r="C36" s="14"/>
      <c r="D36" s="14"/>
      <c r="E36" s="14"/>
      <c r="F36" s="14"/>
      <c r="G36" s="14"/>
      <c r="H36" s="14"/>
      <c r="I36" s="14"/>
      <c r="J36" s="14"/>
      <c r="K36" s="14"/>
      <c r="L36" s="14"/>
      <c r="M36" s="14"/>
      <c r="N36" s="14"/>
      <c r="O36" s="14"/>
      <c r="P36" s="14"/>
      <c r="Q36" s="14"/>
      <c r="R36" s="14"/>
      <c r="S36" s="14"/>
      <c r="T36" s="14"/>
      <c r="U36" s="14"/>
      <c r="V36" s="14"/>
      <c r="W36" s="14"/>
      <c r="X36" s="14"/>
      <c r="Y36" s="23">
        <v>91300</v>
      </c>
      <c r="Z36" s="23">
        <v>94300</v>
      </c>
      <c r="AA36" s="30">
        <v>18300</v>
      </c>
      <c r="AB36" s="24">
        <v>0</v>
      </c>
      <c r="AC36" s="24">
        <v>0</v>
      </c>
      <c r="AD36" s="24"/>
      <c r="AE36" s="24">
        <v>0</v>
      </c>
      <c r="AF36" s="23">
        <v>0</v>
      </c>
      <c r="AG36" s="14">
        <v>0</v>
      </c>
      <c r="AH36" s="14">
        <v>0</v>
      </c>
      <c r="AI36" s="14">
        <v>0</v>
      </c>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row>
    <row r="37" spans="1:256" ht="10.5" customHeight="1">
      <c r="A37" s="10"/>
      <c r="B37" s="10" t="s">
        <v>170</v>
      </c>
      <c r="C37" s="14"/>
      <c r="D37" s="14">
        <v>1788617</v>
      </c>
      <c r="E37" s="14">
        <v>1989513</v>
      </c>
      <c r="F37" s="14">
        <v>2755065</v>
      </c>
      <c r="G37" s="14">
        <v>2719700</v>
      </c>
      <c r="H37" s="14">
        <v>2882800</v>
      </c>
      <c r="I37" s="14">
        <v>3144500</v>
      </c>
      <c r="J37" s="14">
        <v>3163600</v>
      </c>
      <c r="K37" s="14">
        <v>3440800</v>
      </c>
      <c r="L37" s="14">
        <v>3739100</v>
      </c>
      <c r="M37" s="14">
        <v>4634300</v>
      </c>
      <c r="N37" s="14">
        <v>5226600</v>
      </c>
      <c r="O37" s="14">
        <v>5035400</v>
      </c>
      <c r="P37" s="14">
        <v>5472400</v>
      </c>
      <c r="Q37" s="14">
        <v>6710200</v>
      </c>
      <c r="R37" s="14">
        <v>5708800</v>
      </c>
      <c r="S37" s="14">
        <v>5088900</v>
      </c>
      <c r="T37" s="14">
        <v>5404100</v>
      </c>
      <c r="U37" s="14">
        <v>5556000</v>
      </c>
      <c r="V37" s="14">
        <v>5563500</v>
      </c>
      <c r="W37" s="14">
        <v>5820800</v>
      </c>
      <c r="X37" s="14">
        <v>6157800</v>
      </c>
      <c r="Y37" s="23">
        <v>6763300</v>
      </c>
      <c r="Z37" s="23">
        <v>7036700</v>
      </c>
      <c r="AA37" s="24">
        <v>8212600</v>
      </c>
      <c r="AB37" s="24">
        <v>7341900</v>
      </c>
      <c r="AC37" s="24">
        <v>7268200</v>
      </c>
      <c r="AD37" s="24"/>
      <c r="AE37" s="24">
        <v>7146100</v>
      </c>
      <c r="AF37" s="23">
        <v>7682400</v>
      </c>
      <c r="AG37" s="14">
        <v>8414200</v>
      </c>
      <c r="AH37" s="14">
        <v>9183100</v>
      </c>
      <c r="AI37" s="14">
        <v>9036200</v>
      </c>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row>
    <row r="38" spans="1:256" ht="10.5" customHeight="1">
      <c r="A38" s="10"/>
      <c r="B38" s="27" t="s">
        <v>171</v>
      </c>
      <c r="C38" s="23"/>
      <c r="D38" s="23">
        <v>2454943</v>
      </c>
      <c r="E38" s="23">
        <v>2939424</v>
      </c>
      <c r="F38" s="23">
        <v>3371189</v>
      </c>
      <c r="G38" s="23">
        <v>3555100</v>
      </c>
      <c r="H38" s="23">
        <v>3881900</v>
      </c>
      <c r="I38" s="23">
        <v>4009700</v>
      </c>
      <c r="J38" s="23">
        <v>4270600</v>
      </c>
      <c r="K38" s="23">
        <v>4685500</v>
      </c>
      <c r="L38" s="23">
        <v>4663100</v>
      </c>
      <c r="M38" s="23">
        <v>6101600</v>
      </c>
      <c r="N38" s="23">
        <v>5464900</v>
      </c>
      <c r="O38" s="23">
        <v>6342900</v>
      </c>
      <c r="P38" s="23">
        <v>6690000</v>
      </c>
      <c r="Q38" s="23">
        <v>7439200</v>
      </c>
      <c r="R38" s="23">
        <v>7130100</v>
      </c>
      <c r="S38" s="23">
        <v>7128200</v>
      </c>
      <c r="T38" s="23">
        <v>7478000</v>
      </c>
      <c r="U38" s="23">
        <v>7735400</v>
      </c>
      <c r="V38" s="23">
        <v>8148900</v>
      </c>
      <c r="W38" s="23">
        <v>8914500</v>
      </c>
      <c r="X38" s="23">
        <v>9854700</v>
      </c>
      <c r="Y38" s="23">
        <v>10341300</v>
      </c>
      <c r="Z38" s="23">
        <v>9972100</v>
      </c>
      <c r="AA38" s="24">
        <v>11052100</v>
      </c>
      <c r="AB38" s="24">
        <v>10308900</v>
      </c>
      <c r="AC38" s="24">
        <v>10711000</v>
      </c>
      <c r="AD38" s="24"/>
      <c r="AE38" s="24">
        <v>10947100</v>
      </c>
      <c r="AF38" s="23">
        <v>11074600</v>
      </c>
      <c r="AG38" s="23">
        <v>11350300</v>
      </c>
      <c r="AH38" s="23">
        <v>13855200</v>
      </c>
      <c r="AI38" s="23">
        <v>13653400</v>
      </c>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c r="IV38" s="10"/>
    </row>
    <row r="39" spans="1:256" ht="10.5" customHeight="1">
      <c r="A39" s="10"/>
      <c r="B39" s="10" t="s">
        <v>172</v>
      </c>
      <c r="C39" s="14"/>
      <c r="D39" s="14">
        <v>669089</v>
      </c>
      <c r="E39" s="14">
        <v>764408</v>
      </c>
      <c r="F39" s="14">
        <v>1043716</v>
      </c>
      <c r="G39" s="14">
        <v>1224900</v>
      </c>
      <c r="H39" s="14">
        <v>976600</v>
      </c>
      <c r="I39" s="14">
        <v>1075400</v>
      </c>
      <c r="J39" s="14">
        <v>1228600</v>
      </c>
      <c r="K39" s="14">
        <v>1231600</v>
      </c>
      <c r="L39" s="14">
        <v>1028300</v>
      </c>
      <c r="M39" s="14">
        <v>1480100</v>
      </c>
      <c r="N39" s="14">
        <f>3185700-1034900+283800+368800+102400</f>
        <v>2905800</v>
      </c>
      <c r="O39" s="14">
        <f>2386700+153700+105200</f>
        <v>2645600</v>
      </c>
      <c r="P39" s="14">
        <f>2522200+346300+55600</f>
        <v>2924100</v>
      </c>
      <c r="Q39" s="14">
        <f>2508500+44400</f>
        <v>2552900</v>
      </c>
      <c r="R39" s="14">
        <v>2194800</v>
      </c>
      <c r="S39" s="14">
        <v>3035500</v>
      </c>
      <c r="T39" s="14">
        <v>3078700</v>
      </c>
      <c r="U39" s="14">
        <v>4004600</v>
      </c>
      <c r="V39" s="14">
        <v>3273200</v>
      </c>
      <c r="W39" s="14">
        <v>3790500</v>
      </c>
      <c r="X39" s="14">
        <v>4099100</v>
      </c>
      <c r="Y39" s="23">
        <v>5043000</v>
      </c>
      <c r="Z39" s="23">
        <v>4061200</v>
      </c>
      <c r="AA39" s="24">
        <v>5349600</v>
      </c>
      <c r="AB39" s="24">
        <v>4459800</v>
      </c>
      <c r="AC39" s="24">
        <v>3974800</v>
      </c>
      <c r="AD39" s="24"/>
      <c r="AE39" s="24">
        <v>4623000</v>
      </c>
      <c r="AF39" s="23">
        <v>5145300</v>
      </c>
      <c r="AG39" s="14">
        <v>5298200</v>
      </c>
      <c r="AH39" s="14">
        <v>5528500</v>
      </c>
      <c r="AI39" s="14">
        <v>5414700</v>
      </c>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256" ht="10.5" customHeight="1">
      <c r="A40" s="10"/>
      <c r="B40" s="10" t="s">
        <v>277</v>
      </c>
      <c r="C40" s="14"/>
      <c r="D40" s="14">
        <v>2332273</v>
      </c>
      <c r="E40" s="14">
        <v>2797183</v>
      </c>
      <c r="F40" s="14">
        <v>3413049</v>
      </c>
      <c r="G40" s="14">
        <v>4067400</v>
      </c>
      <c r="H40" s="14">
        <v>3854200</v>
      </c>
      <c r="I40" s="14">
        <v>4141700</v>
      </c>
      <c r="J40" s="14">
        <v>4761982</v>
      </c>
      <c r="K40" s="14">
        <v>5393900</v>
      </c>
      <c r="L40" s="14">
        <v>5989377</v>
      </c>
      <c r="M40" s="14">
        <v>5824800</v>
      </c>
      <c r="N40" s="14">
        <v>6479600</v>
      </c>
      <c r="O40" s="14">
        <v>6625100</v>
      </c>
      <c r="P40" s="14">
        <f>6722800+70000</f>
        <v>6792800</v>
      </c>
      <c r="Q40" s="14">
        <f>7043000+9000</f>
        <v>7052000</v>
      </c>
      <c r="R40" s="14">
        <v>7471700</v>
      </c>
      <c r="S40" s="14">
        <v>7189300</v>
      </c>
      <c r="T40" s="14">
        <v>8234400</v>
      </c>
      <c r="U40" s="14">
        <v>9226400</v>
      </c>
      <c r="V40" s="14">
        <v>9282500</v>
      </c>
      <c r="W40" s="14">
        <v>9964900</v>
      </c>
      <c r="X40" s="14">
        <v>9849400</v>
      </c>
      <c r="Y40" s="23">
        <v>10191800</v>
      </c>
      <c r="Z40" s="23">
        <v>10411400</v>
      </c>
      <c r="AA40" s="24">
        <v>12227100</v>
      </c>
      <c r="AB40" s="24">
        <v>10778800</v>
      </c>
      <c r="AC40" s="24">
        <v>10736200</v>
      </c>
      <c r="AD40" s="24"/>
      <c r="AE40" s="24">
        <v>11708000</v>
      </c>
      <c r="AF40" s="23">
        <v>13135600</v>
      </c>
      <c r="AG40" s="14">
        <v>15808200</v>
      </c>
      <c r="AH40" s="14">
        <v>18174200</v>
      </c>
      <c r="AI40" s="14">
        <v>17502600</v>
      </c>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1" spans="1:256" ht="10.5" customHeight="1">
      <c r="A41" s="10"/>
      <c r="B41" s="10" t="s">
        <v>173</v>
      </c>
      <c r="C41" s="14"/>
      <c r="D41" s="14">
        <v>605971</v>
      </c>
      <c r="E41" s="14">
        <v>660952</v>
      </c>
      <c r="F41" s="14">
        <v>746077</v>
      </c>
      <c r="G41" s="14">
        <v>849800</v>
      </c>
      <c r="H41" s="14">
        <v>889500</v>
      </c>
      <c r="I41" s="14">
        <v>1028500</v>
      </c>
      <c r="J41" s="14">
        <v>999400</v>
      </c>
      <c r="K41" s="14">
        <v>1153200</v>
      </c>
      <c r="L41" s="14">
        <v>1178700</v>
      </c>
      <c r="M41" s="14">
        <v>1308900</v>
      </c>
      <c r="N41" s="14">
        <v>1331600</v>
      </c>
      <c r="O41" s="14">
        <v>1657700</v>
      </c>
      <c r="P41" s="14">
        <v>1699900</v>
      </c>
      <c r="Q41" s="14">
        <v>1712600</v>
      </c>
      <c r="R41" s="14">
        <v>1676800</v>
      </c>
      <c r="S41" s="14">
        <v>1777000</v>
      </c>
      <c r="T41" s="14">
        <v>2534400</v>
      </c>
      <c r="U41" s="14">
        <v>2031500</v>
      </c>
      <c r="V41" s="14">
        <v>1797700</v>
      </c>
      <c r="W41" s="14">
        <v>1990900</v>
      </c>
      <c r="X41" s="14">
        <v>2008100</v>
      </c>
      <c r="Y41" s="23">
        <v>2024500</v>
      </c>
      <c r="Z41" s="23">
        <v>2126000</v>
      </c>
      <c r="AA41" s="24">
        <v>2175900</v>
      </c>
      <c r="AB41" s="24">
        <v>1875600</v>
      </c>
      <c r="AC41" s="24">
        <v>1852600</v>
      </c>
      <c r="AD41" s="24"/>
      <c r="AE41" s="24">
        <v>2008000</v>
      </c>
      <c r="AF41" s="23">
        <v>2676200</v>
      </c>
      <c r="AG41" s="14">
        <v>2792200</v>
      </c>
      <c r="AH41" s="14">
        <v>2938400</v>
      </c>
      <c r="AI41" s="14">
        <v>2877000</v>
      </c>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row>
    <row r="42" spans="1:256" ht="10.5" customHeight="1">
      <c r="A42" s="10"/>
      <c r="B42" s="10" t="s">
        <v>174</v>
      </c>
      <c r="C42" s="14"/>
      <c r="D42" s="14">
        <v>1898218</v>
      </c>
      <c r="E42" s="14">
        <v>2040956</v>
      </c>
      <c r="F42" s="14">
        <v>2628300</v>
      </c>
      <c r="G42" s="14">
        <v>2893400</v>
      </c>
      <c r="H42" s="14">
        <v>2740900</v>
      </c>
      <c r="I42" s="14">
        <v>2883200</v>
      </c>
      <c r="J42" s="14">
        <v>3361300</v>
      </c>
      <c r="K42" s="14">
        <v>4693100</v>
      </c>
      <c r="L42" s="14">
        <v>4434200</v>
      </c>
      <c r="M42" s="14">
        <v>4181500</v>
      </c>
      <c r="N42" s="14">
        <v>4597300</v>
      </c>
      <c r="O42" s="14">
        <v>4710600</v>
      </c>
      <c r="P42" s="14">
        <v>4535800</v>
      </c>
      <c r="Q42" s="14">
        <v>4586600</v>
      </c>
      <c r="R42" s="14">
        <v>4762000</v>
      </c>
      <c r="S42" s="14">
        <v>4673500</v>
      </c>
      <c r="T42" s="14">
        <v>5045600</v>
      </c>
      <c r="U42" s="14">
        <v>5275400</v>
      </c>
      <c r="V42" s="14">
        <v>5646300</v>
      </c>
      <c r="W42" s="14">
        <v>6027200</v>
      </c>
      <c r="X42" s="14">
        <v>6632500</v>
      </c>
      <c r="Y42" s="23">
        <v>7041300</v>
      </c>
      <c r="Z42" s="23">
        <v>7194200</v>
      </c>
      <c r="AA42" s="24">
        <v>6949800</v>
      </c>
      <c r="AB42" s="24">
        <v>6670100</v>
      </c>
      <c r="AC42" s="24">
        <v>6307400</v>
      </c>
      <c r="AD42" s="24"/>
      <c r="AE42" s="24">
        <v>6551900</v>
      </c>
      <c r="AF42" s="23">
        <v>7063700</v>
      </c>
      <c r="AG42" s="14">
        <v>7514400</v>
      </c>
      <c r="AH42" s="14">
        <v>7533700</v>
      </c>
      <c r="AI42" s="14">
        <v>7378900</v>
      </c>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ht="10.5" customHeight="1">
      <c r="A43" s="10"/>
      <c r="B43" s="10" t="s">
        <v>317</v>
      </c>
      <c r="C43" s="14"/>
      <c r="D43" s="17">
        <v>0</v>
      </c>
      <c r="E43" s="17">
        <v>0</v>
      </c>
      <c r="F43" s="17">
        <v>0</v>
      </c>
      <c r="G43" s="17">
        <v>0</v>
      </c>
      <c r="H43" s="17">
        <v>0</v>
      </c>
      <c r="I43" s="17">
        <v>0</v>
      </c>
      <c r="J43" s="17">
        <v>0</v>
      </c>
      <c r="K43" s="17">
        <v>0</v>
      </c>
      <c r="L43" s="17">
        <v>189500</v>
      </c>
      <c r="M43" s="17">
        <v>0</v>
      </c>
      <c r="N43" s="17">
        <v>0</v>
      </c>
      <c r="O43" s="17">
        <v>0</v>
      </c>
      <c r="P43" s="17">
        <v>0</v>
      </c>
      <c r="Q43" s="17">
        <v>0</v>
      </c>
      <c r="R43" s="17">
        <v>0</v>
      </c>
      <c r="S43" s="17">
        <v>0</v>
      </c>
      <c r="T43" s="17">
        <v>0</v>
      </c>
      <c r="U43" s="17">
        <v>0</v>
      </c>
      <c r="V43" s="17">
        <v>0</v>
      </c>
      <c r="W43" s="17">
        <v>0</v>
      </c>
      <c r="X43" s="17">
        <v>730000</v>
      </c>
      <c r="Y43" s="25">
        <v>0</v>
      </c>
      <c r="Z43" s="25">
        <v>0</v>
      </c>
      <c r="AA43" s="29">
        <v>0</v>
      </c>
      <c r="AB43" s="29">
        <v>0</v>
      </c>
      <c r="AC43" s="29">
        <v>0</v>
      </c>
      <c r="AD43" s="29"/>
      <c r="AE43" s="29">
        <v>0</v>
      </c>
      <c r="AF43" s="25">
        <v>0</v>
      </c>
      <c r="AG43" s="17">
        <v>0</v>
      </c>
      <c r="AH43" s="17">
        <v>0</v>
      </c>
      <c r="AI43" s="17">
        <v>0</v>
      </c>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row>
    <row r="44" spans="1:256" ht="10.5" customHeight="1">
      <c r="A44" s="10"/>
      <c r="B44" s="10" t="s">
        <v>175</v>
      </c>
      <c r="C44" s="14"/>
      <c r="D44" s="14">
        <f aca="true" t="shared" si="1" ref="D44:X44">SUM(D37:D43)</f>
        <v>9749111</v>
      </c>
      <c r="E44" s="14">
        <f t="shared" si="1"/>
        <v>11192436</v>
      </c>
      <c r="F44" s="14">
        <f t="shared" si="1"/>
        <v>13957396</v>
      </c>
      <c r="G44" s="14">
        <f t="shared" si="1"/>
        <v>15310300</v>
      </c>
      <c r="H44" s="14">
        <f t="shared" si="1"/>
        <v>15225900</v>
      </c>
      <c r="I44" s="14">
        <f t="shared" si="1"/>
        <v>16283000</v>
      </c>
      <c r="J44" s="14">
        <f t="shared" si="1"/>
        <v>17785482</v>
      </c>
      <c r="K44" s="14">
        <f t="shared" si="1"/>
        <v>20598100</v>
      </c>
      <c r="L44" s="14">
        <f t="shared" si="1"/>
        <v>21222277</v>
      </c>
      <c r="M44" s="14">
        <f t="shared" si="1"/>
        <v>23531200</v>
      </c>
      <c r="N44" s="14">
        <f t="shared" si="1"/>
        <v>26005800</v>
      </c>
      <c r="O44" s="14">
        <f t="shared" si="1"/>
        <v>27017300</v>
      </c>
      <c r="P44" s="14">
        <f t="shared" si="1"/>
        <v>28115000</v>
      </c>
      <c r="Q44" s="14">
        <f t="shared" si="1"/>
        <v>30053500</v>
      </c>
      <c r="R44" s="14">
        <f t="shared" si="1"/>
        <v>28944200</v>
      </c>
      <c r="S44" s="14">
        <f t="shared" si="1"/>
        <v>28892400</v>
      </c>
      <c r="T44" s="14">
        <f t="shared" si="1"/>
        <v>31775200</v>
      </c>
      <c r="U44" s="14">
        <f t="shared" si="1"/>
        <v>33829300</v>
      </c>
      <c r="V44" s="14">
        <f t="shared" si="1"/>
        <v>33712100</v>
      </c>
      <c r="W44" s="14">
        <f t="shared" si="1"/>
        <v>36508800</v>
      </c>
      <c r="X44" s="14">
        <f t="shared" si="1"/>
        <v>39331600</v>
      </c>
      <c r="Y44" s="23">
        <f aca="true" t="shared" si="2" ref="Y44:AI44">SUM(Y36:Y43)</f>
        <v>41496500</v>
      </c>
      <c r="Z44" s="23">
        <f t="shared" si="2"/>
        <v>40895900</v>
      </c>
      <c r="AA44" s="23">
        <f t="shared" si="2"/>
        <v>45985400</v>
      </c>
      <c r="AB44" s="23">
        <f t="shared" si="2"/>
        <v>41435100</v>
      </c>
      <c r="AC44" s="23">
        <f t="shared" si="2"/>
        <v>40850200</v>
      </c>
      <c r="AD44" s="23"/>
      <c r="AE44" s="23">
        <f t="shared" si="2"/>
        <v>42984100</v>
      </c>
      <c r="AF44" s="23">
        <f t="shared" si="2"/>
        <v>46777800</v>
      </c>
      <c r="AG44" s="23">
        <f t="shared" si="2"/>
        <v>51177500</v>
      </c>
      <c r="AH44" s="23">
        <f t="shared" si="2"/>
        <v>57213100</v>
      </c>
      <c r="AI44" s="23">
        <f t="shared" si="2"/>
        <v>55862800</v>
      </c>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row>
    <row r="45" spans="1:256" ht="10.5" customHeight="1">
      <c r="A45" s="10"/>
      <c r="B45" s="10" t="s">
        <v>288</v>
      </c>
      <c r="C45" s="14"/>
      <c r="D45" s="14"/>
      <c r="E45" s="14"/>
      <c r="F45" s="14"/>
      <c r="G45" s="14"/>
      <c r="H45" s="14"/>
      <c r="I45" s="14"/>
      <c r="J45" s="14"/>
      <c r="K45" s="14"/>
      <c r="L45" s="14"/>
      <c r="M45" s="14"/>
      <c r="N45" s="14"/>
      <c r="O45" s="14"/>
      <c r="P45" s="14"/>
      <c r="Q45" s="14"/>
      <c r="R45" s="14"/>
      <c r="S45" s="14"/>
      <c r="T45" s="14"/>
      <c r="U45" s="14"/>
      <c r="V45" s="14"/>
      <c r="W45" s="14"/>
      <c r="X45" s="14"/>
      <c r="Y45" s="23">
        <v>1500000</v>
      </c>
      <c r="Z45" s="23">
        <v>0</v>
      </c>
      <c r="AA45" s="24">
        <v>0</v>
      </c>
      <c r="AB45" s="24">
        <v>0</v>
      </c>
      <c r="AC45" s="24">
        <v>0</v>
      </c>
      <c r="AD45" s="24"/>
      <c r="AE45" s="24">
        <v>0</v>
      </c>
      <c r="AF45" s="23">
        <v>0</v>
      </c>
      <c r="AG45" s="14">
        <v>0</v>
      </c>
      <c r="AH45" s="14">
        <v>0</v>
      </c>
      <c r="AI45" s="14">
        <v>0</v>
      </c>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row>
    <row r="46" spans="1:256" ht="10.5" customHeight="1">
      <c r="A46" s="10"/>
      <c r="B46" s="10" t="s">
        <v>318</v>
      </c>
      <c r="C46" s="14"/>
      <c r="D46" s="14">
        <v>0</v>
      </c>
      <c r="E46" s="14">
        <v>0</v>
      </c>
      <c r="F46" s="14">
        <v>0</v>
      </c>
      <c r="G46" s="14">
        <v>0</v>
      </c>
      <c r="H46" s="14">
        <v>0</v>
      </c>
      <c r="I46" s="14">
        <v>0</v>
      </c>
      <c r="J46" s="14">
        <v>0</v>
      </c>
      <c r="K46" s="14">
        <v>0</v>
      </c>
      <c r="L46" s="14">
        <v>0</v>
      </c>
      <c r="M46" s="14">
        <v>0</v>
      </c>
      <c r="N46" s="14">
        <v>0</v>
      </c>
      <c r="O46" s="14">
        <v>0</v>
      </c>
      <c r="P46" s="14">
        <v>0</v>
      </c>
      <c r="Q46" s="14">
        <v>0</v>
      </c>
      <c r="R46" s="14">
        <v>0</v>
      </c>
      <c r="S46" s="14">
        <v>0</v>
      </c>
      <c r="T46" s="14">
        <v>0</v>
      </c>
      <c r="U46" s="14">
        <f>0</f>
        <v>0</v>
      </c>
      <c r="V46" s="14">
        <v>0</v>
      </c>
      <c r="W46" s="14">
        <v>0</v>
      </c>
      <c r="X46" s="14">
        <v>0</v>
      </c>
      <c r="Y46" s="23">
        <v>0</v>
      </c>
      <c r="Z46" s="23">
        <v>0</v>
      </c>
      <c r="AA46" s="24">
        <v>0</v>
      </c>
      <c r="AB46" s="24">
        <v>0</v>
      </c>
      <c r="AC46" s="24">
        <v>0</v>
      </c>
      <c r="AD46" s="24"/>
      <c r="AE46" s="24">
        <v>0</v>
      </c>
      <c r="AF46" s="23">
        <v>0</v>
      </c>
      <c r="AG46" s="14">
        <v>0</v>
      </c>
      <c r="AH46" s="14">
        <v>0</v>
      </c>
      <c r="AI46" s="14">
        <v>0</v>
      </c>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row>
    <row r="47" spans="1:256" ht="10.5" customHeight="1">
      <c r="A47" s="10"/>
      <c r="B47" s="10" t="s">
        <v>176</v>
      </c>
      <c r="C47" s="14"/>
      <c r="D47" s="14">
        <v>81786</v>
      </c>
      <c r="E47" s="14">
        <v>166806</v>
      </c>
      <c r="F47" s="14">
        <v>225127</v>
      </c>
      <c r="G47" s="14">
        <v>232000</v>
      </c>
      <c r="H47" s="14">
        <v>217900</v>
      </c>
      <c r="I47" s="14">
        <v>195600</v>
      </c>
      <c r="J47" s="14">
        <v>150100</v>
      </c>
      <c r="K47" s="14">
        <v>191400</v>
      </c>
      <c r="L47" s="14">
        <v>174200</v>
      </c>
      <c r="M47" s="14">
        <v>181200</v>
      </c>
      <c r="N47" s="14">
        <v>210800</v>
      </c>
      <c r="O47" s="14">
        <v>217100</v>
      </c>
      <c r="P47" s="14">
        <v>237000</v>
      </c>
      <c r="Q47" s="14">
        <v>204600</v>
      </c>
      <c r="R47" s="14">
        <v>230900</v>
      </c>
      <c r="S47" s="14">
        <v>278900</v>
      </c>
      <c r="T47" s="14">
        <v>282000</v>
      </c>
      <c r="U47" s="14">
        <v>285300</v>
      </c>
      <c r="V47" s="14">
        <v>295200</v>
      </c>
      <c r="W47" s="14">
        <v>358000</v>
      </c>
      <c r="X47" s="14">
        <v>331800</v>
      </c>
      <c r="Y47" s="23">
        <v>314900</v>
      </c>
      <c r="Z47" s="23">
        <v>306200</v>
      </c>
      <c r="AA47" s="24">
        <v>292800</v>
      </c>
      <c r="AB47" s="24">
        <v>281800</v>
      </c>
      <c r="AC47" s="24">
        <v>268500</v>
      </c>
      <c r="AD47" s="24"/>
      <c r="AE47" s="24">
        <v>292100</v>
      </c>
      <c r="AF47" s="23">
        <v>302000</v>
      </c>
      <c r="AG47" s="23">
        <v>339000</v>
      </c>
      <c r="AH47" s="23">
        <v>372400</v>
      </c>
      <c r="AI47" s="23">
        <v>372400</v>
      </c>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ht="10.5" customHeight="1">
      <c r="A48" s="10"/>
      <c r="B48" s="10" t="s">
        <v>177</v>
      </c>
      <c r="C48" s="14"/>
      <c r="D48" s="14">
        <v>1172400</v>
      </c>
      <c r="E48" s="14">
        <v>1172400</v>
      </c>
      <c r="F48" s="14">
        <v>626700</v>
      </c>
      <c r="G48" s="14">
        <v>410000</v>
      </c>
      <c r="H48" s="14">
        <v>410000</v>
      </c>
      <c r="I48" s="14">
        <v>307500</v>
      </c>
      <c r="J48" s="14">
        <v>0</v>
      </c>
      <c r="K48" s="14">
        <v>0</v>
      </c>
      <c r="L48" s="14">
        <v>0</v>
      </c>
      <c r="M48" s="14">
        <v>0</v>
      </c>
      <c r="N48" s="14">
        <v>0</v>
      </c>
      <c r="O48" s="14">
        <v>0</v>
      </c>
      <c r="P48" s="14">
        <v>0</v>
      </c>
      <c r="Q48" s="14">
        <v>0</v>
      </c>
      <c r="R48" s="14">
        <v>0</v>
      </c>
      <c r="S48" s="14">
        <v>0</v>
      </c>
      <c r="T48" s="14">
        <v>0</v>
      </c>
      <c r="U48" s="14">
        <v>0</v>
      </c>
      <c r="V48" s="14">
        <v>0</v>
      </c>
      <c r="W48" s="14">
        <v>0</v>
      </c>
      <c r="X48" s="14">
        <v>0</v>
      </c>
      <c r="Y48" s="23">
        <v>12000</v>
      </c>
      <c r="Z48" s="23">
        <v>4209700</v>
      </c>
      <c r="AA48" s="24">
        <v>2819200</v>
      </c>
      <c r="AB48" s="24">
        <v>0</v>
      </c>
      <c r="AC48" s="24">
        <v>0</v>
      </c>
      <c r="AD48" s="24"/>
      <c r="AE48" s="24">
        <v>0</v>
      </c>
      <c r="AF48" s="23">
        <v>0</v>
      </c>
      <c r="AG48" s="14">
        <v>0</v>
      </c>
      <c r="AH48" s="14">
        <v>0</v>
      </c>
      <c r="AI48" s="14">
        <v>0</v>
      </c>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pans="1:256" ht="10.5" customHeight="1">
      <c r="A49" s="10"/>
      <c r="B49" s="10" t="s">
        <v>178</v>
      </c>
      <c r="C49" s="14"/>
      <c r="D49" s="14">
        <v>9567721</v>
      </c>
      <c r="E49" s="14">
        <v>11267276</v>
      </c>
      <c r="F49" s="14">
        <v>14815713</v>
      </c>
      <c r="G49" s="14">
        <v>16781400</v>
      </c>
      <c r="H49" s="14">
        <v>18212500</v>
      </c>
      <c r="I49" s="14">
        <v>24021200</v>
      </c>
      <c r="J49" s="14">
        <v>32192500</v>
      </c>
      <c r="K49" s="14">
        <v>27907100</v>
      </c>
      <c r="L49" s="14">
        <v>29701800</v>
      </c>
      <c r="M49" s="14">
        <v>30360900</v>
      </c>
      <c r="N49" s="14">
        <v>34324800</v>
      </c>
      <c r="O49" s="14">
        <v>42501100</v>
      </c>
      <c r="P49" s="14">
        <v>43763500</v>
      </c>
      <c r="Q49" s="14">
        <v>49385900</v>
      </c>
      <c r="R49" s="14">
        <v>46400400</v>
      </c>
      <c r="S49" s="14">
        <v>48516000</v>
      </c>
      <c r="T49" s="14">
        <v>48384200</v>
      </c>
      <c r="U49" s="14">
        <v>50714900</v>
      </c>
      <c r="V49" s="14">
        <v>51266600</v>
      </c>
      <c r="W49" s="14">
        <v>54637700</v>
      </c>
      <c r="X49" s="14">
        <v>56820100</v>
      </c>
      <c r="Y49" s="23">
        <v>57743800</v>
      </c>
      <c r="Z49" s="23">
        <v>58491200</v>
      </c>
      <c r="AA49" s="24">
        <v>58838000</v>
      </c>
      <c r="AB49" s="24">
        <v>56365700</v>
      </c>
      <c r="AC49" s="24">
        <v>59858300</v>
      </c>
      <c r="AD49" s="24"/>
      <c r="AE49" s="24">
        <v>62286100</v>
      </c>
      <c r="AF49" s="23">
        <v>66196100</v>
      </c>
      <c r="AG49" s="14">
        <v>72638900</v>
      </c>
      <c r="AH49" s="14">
        <v>74498500</v>
      </c>
      <c r="AI49" s="14">
        <v>73918600</v>
      </c>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pans="1:256" ht="10.5" customHeight="1">
      <c r="A50" s="10"/>
      <c r="B50" s="10" t="s">
        <v>179</v>
      </c>
      <c r="C50" s="14"/>
      <c r="D50" s="14">
        <v>643112</v>
      </c>
      <c r="E50" s="14">
        <v>1599719</v>
      </c>
      <c r="F50" s="14">
        <v>1181400</v>
      </c>
      <c r="G50" s="14">
        <v>812700</v>
      </c>
      <c r="H50" s="14">
        <v>1671500</v>
      </c>
      <c r="I50" s="14">
        <v>899100</v>
      </c>
      <c r="J50" s="14">
        <v>1809700</v>
      </c>
      <c r="K50" s="14">
        <v>1781000</v>
      </c>
      <c r="L50" s="14">
        <v>2543815</v>
      </c>
      <c r="M50" s="14">
        <v>1832200</v>
      </c>
      <c r="N50" s="14">
        <v>2925200</v>
      </c>
      <c r="O50" s="14">
        <v>1797000</v>
      </c>
      <c r="P50" s="14">
        <v>6593200</v>
      </c>
      <c r="Q50" s="14">
        <v>2367100</v>
      </c>
      <c r="R50" s="14">
        <v>3050800</v>
      </c>
      <c r="S50" s="14">
        <v>1654000</v>
      </c>
      <c r="T50" s="14">
        <v>3645000</v>
      </c>
      <c r="U50" s="14">
        <v>4463000</v>
      </c>
      <c r="V50" s="14">
        <v>4018900</v>
      </c>
      <c r="W50" s="14">
        <v>2572700</v>
      </c>
      <c r="X50" s="14">
        <v>4486100</v>
      </c>
      <c r="Y50" s="23">
        <v>4143700</v>
      </c>
      <c r="Z50" s="23">
        <v>5371100</v>
      </c>
      <c r="AA50" s="24">
        <v>3014600</v>
      </c>
      <c r="AB50" s="24">
        <v>5389400</v>
      </c>
      <c r="AC50" s="24">
        <v>4676000</v>
      </c>
      <c r="AD50" s="24"/>
      <c r="AE50" s="24">
        <v>5598400</v>
      </c>
      <c r="AF50" s="23">
        <v>3303500</v>
      </c>
      <c r="AG50" s="14">
        <v>6984900</v>
      </c>
      <c r="AH50" s="14">
        <v>7094500</v>
      </c>
      <c r="AI50" s="14">
        <v>6980700</v>
      </c>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row>
    <row r="51" spans="1:256" ht="10.5" customHeight="1">
      <c r="A51" s="10"/>
      <c r="B51" s="10" t="s">
        <v>180</v>
      </c>
      <c r="C51" s="14"/>
      <c r="D51" s="14">
        <v>257546</v>
      </c>
      <c r="E51" s="14">
        <v>274050</v>
      </c>
      <c r="F51" s="14">
        <v>310600</v>
      </c>
      <c r="G51" s="14">
        <v>320700</v>
      </c>
      <c r="H51" s="14">
        <v>283800</v>
      </c>
      <c r="I51" s="14">
        <v>303100</v>
      </c>
      <c r="J51" s="14">
        <v>320000</v>
      </c>
      <c r="K51" s="14">
        <v>336200</v>
      </c>
      <c r="L51" s="14">
        <v>366700</v>
      </c>
      <c r="M51" s="14">
        <v>369000</v>
      </c>
      <c r="N51" s="14">
        <v>389400</v>
      </c>
      <c r="O51" s="14">
        <v>432500</v>
      </c>
      <c r="P51" s="14">
        <v>532200</v>
      </c>
      <c r="Q51" s="14">
        <v>666300</v>
      </c>
      <c r="R51" s="14">
        <v>614200</v>
      </c>
      <c r="S51" s="14">
        <v>616700</v>
      </c>
      <c r="T51" s="14">
        <v>731200</v>
      </c>
      <c r="U51" s="14">
        <v>264300</v>
      </c>
      <c r="V51" s="14">
        <v>266300</v>
      </c>
      <c r="W51" s="14">
        <v>280600</v>
      </c>
      <c r="X51" s="14">
        <v>285900</v>
      </c>
      <c r="Y51" s="23">
        <v>267100</v>
      </c>
      <c r="Z51" s="23">
        <v>255700</v>
      </c>
      <c r="AA51" s="24">
        <v>231500</v>
      </c>
      <c r="AB51" s="24">
        <v>240300</v>
      </c>
      <c r="AC51" s="24">
        <v>238200</v>
      </c>
      <c r="AD51" s="24"/>
      <c r="AE51" s="24">
        <v>246500</v>
      </c>
      <c r="AF51" s="23">
        <v>276100</v>
      </c>
      <c r="AG51" s="14">
        <v>272000</v>
      </c>
      <c r="AH51" s="14">
        <v>310500</v>
      </c>
      <c r="AI51" s="14">
        <v>310600</v>
      </c>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c r="IV51" s="10"/>
    </row>
    <row r="52" spans="1:256" ht="10.5" customHeight="1">
      <c r="A52" s="10"/>
      <c r="B52" s="10" t="s">
        <v>181</v>
      </c>
      <c r="C52" s="14"/>
      <c r="D52" s="14">
        <v>1075953</v>
      </c>
      <c r="E52" s="14">
        <v>1153691</v>
      </c>
      <c r="F52" s="14">
        <v>1410352</v>
      </c>
      <c r="G52" s="14">
        <v>1481100</v>
      </c>
      <c r="H52" s="14">
        <v>1269500</v>
      </c>
      <c r="I52" s="14">
        <v>1598400</v>
      </c>
      <c r="J52" s="14">
        <v>1951000</v>
      </c>
      <c r="K52" s="14">
        <v>2733200</v>
      </c>
      <c r="L52" s="14">
        <v>3154200</v>
      </c>
      <c r="M52" s="14">
        <v>3096600</v>
      </c>
      <c r="N52" s="14">
        <v>3407400</v>
      </c>
      <c r="O52" s="14">
        <v>5357200</v>
      </c>
      <c r="P52" s="14">
        <v>5268900</v>
      </c>
      <c r="Q52" s="14">
        <v>5437700</v>
      </c>
      <c r="R52" s="14">
        <v>5359300</v>
      </c>
      <c r="S52" s="14">
        <v>5453200</v>
      </c>
      <c r="T52" s="14">
        <v>7385600</v>
      </c>
      <c r="U52" s="14">
        <v>7398900</v>
      </c>
      <c r="V52" s="14">
        <v>7456600</v>
      </c>
      <c r="W52" s="14">
        <v>8288000</v>
      </c>
      <c r="X52" s="14">
        <v>8802200</v>
      </c>
      <c r="Y52" s="23">
        <v>8688600</v>
      </c>
      <c r="Z52" s="23">
        <v>8868800</v>
      </c>
      <c r="AA52" s="24">
        <v>10172000</v>
      </c>
      <c r="AB52" s="24">
        <v>9001100</v>
      </c>
      <c r="AC52" s="24">
        <v>9000000</v>
      </c>
      <c r="AD52" s="24"/>
      <c r="AE52" s="24">
        <v>10389300</v>
      </c>
      <c r="AF52" s="23">
        <v>10517900</v>
      </c>
      <c r="AG52" s="14">
        <v>14261600</v>
      </c>
      <c r="AH52" s="14">
        <v>14639300</v>
      </c>
      <c r="AI52" s="14">
        <v>15022900</v>
      </c>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c r="IV52" s="10"/>
    </row>
    <row r="53" spans="1:256" ht="10.5" customHeight="1">
      <c r="A53" s="10"/>
      <c r="B53" s="10" t="s">
        <v>182</v>
      </c>
      <c r="C53" s="14"/>
      <c r="D53" s="14">
        <v>359042</v>
      </c>
      <c r="E53" s="14">
        <v>421357</v>
      </c>
      <c r="F53" s="14">
        <v>769557</v>
      </c>
      <c r="G53" s="14">
        <v>1485100</v>
      </c>
      <c r="H53" s="14">
        <v>1606600</v>
      </c>
      <c r="I53" s="14">
        <v>2034800</v>
      </c>
      <c r="J53" s="14">
        <v>2814800</v>
      </c>
      <c r="K53" s="14">
        <v>4502600</v>
      </c>
      <c r="L53" s="14">
        <v>8425800</v>
      </c>
      <c r="M53" s="14">
        <f>2757600+103300+200100+716799+5500000</f>
        <v>9277799</v>
      </c>
      <c r="N53" s="14">
        <v>9498600</v>
      </c>
      <c r="O53" s="14">
        <v>8815100</v>
      </c>
      <c r="P53" s="14">
        <v>6031800</v>
      </c>
      <c r="Q53" s="14">
        <v>6426700</v>
      </c>
      <c r="R53" s="14">
        <v>6530500</v>
      </c>
      <c r="S53" s="14">
        <v>6943100</v>
      </c>
      <c r="T53" s="14">
        <v>3400000</v>
      </c>
      <c r="U53" s="14">
        <v>4784600</v>
      </c>
      <c r="V53" s="14">
        <v>4902900</v>
      </c>
      <c r="W53" s="14">
        <v>5308000</v>
      </c>
      <c r="X53" s="14">
        <v>5342400</v>
      </c>
      <c r="Y53" s="23">
        <v>4638800</v>
      </c>
      <c r="Z53" s="23">
        <v>6837500</v>
      </c>
      <c r="AA53" s="24">
        <v>4795300</v>
      </c>
      <c r="AB53" s="24">
        <v>4502500</v>
      </c>
      <c r="AC53" s="24">
        <v>4895000</v>
      </c>
      <c r="AD53" s="24"/>
      <c r="AE53" s="24">
        <v>5016400</v>
      </c>
      <c r="AF53" s="23">
        <v>4977500</v>
      </c>
      <c r="AG53" s="14">
        <v>5403200</v>
      </c>
      <c r="AH53" s="14">
        <v>5448700</v>
      </c>
      <c r="AI53" s="14">
        <v>5075300</v>
      </c>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c r="IV53" s="10"/>
    </row>
    <row r="54" spans="1:256" ht="10.5" customHeight="1">
      <c r="A54" s="10"/>
      <c r="B54" s="10" t="s">
        <v>183</v>
      </c>
      <c r="C54" s="14"/>
      <c r="D54" s="17">
        <v>6340</v>
      </c>
      <c r="E54" s="17">
        <v>7976</v>
      </c>
      <c r="F54" s="17">
        <v>10700</v>
      </c>
      <c r="G54" s="17">
        <v>9200</v>
      </c>
      <c r="H54" s="17">
        <v>9100</v>
      </c>
      <c r="I54" s="17">
        <v>9008</v>
      </c>
      <c r="J54" s="17">
        <v>12000</v>
      </c>
      <c r="K54" s="17">
        <v>9900</v>
      </c>
      <c r="L54" s="17">
        <v>10800</v>
      </c>
      <c r="M54" s="17">
        <v>12300</v>
      </c>
      <c r="N54" s="17">
        <v>12300</v>
      </c>
      <c r="O54" s="17">
        <v>18900</v>
      </c>
      <c r="P54" s="17">
        <v>16400</v>
      </c>
      <c r="Q54" s="17">
        <v>20900</v>
      </c>
      <c r="R54" s="17">
        <v>19100</v>
      </c>
      <c r="S54" s="17">
        <v>22200</v>
      </c>
      <c r="T54" s="17">
        <v>24200</v>
      </c>
      <c r="U54" s="17">
        <v>26300</v>
      </c>
      <c r="V54" s="17">
        <v>29200</v>
      </c>
      <c r="W54" s="17">
        <v>29300</v>
      </c>
      <c r="X54" s="17">
        <v>32800</v>
      </c>
      <c r="Y54" s="25">
        <v>32900</v>
      </c>
      <c r="Z54" s="25">
        <v>35100</v>
      </c>
      <c r="AA54" s="29">
        <v>41400</v>
      </c>
      <c r="AB54" s="29">
        <v>36600</v>
      </c>
      <c r="AC54" s="29">
        <v>43300</v>
      </c>
      <c r="AD54" s="29"/>
      <c r="AE54" s="29">
        <v>43000</v>
      </c>
      <c r="AF54" s="25">
        <v>52300</v>
      </c>
      <c r="AG54" s="17">
        <v>51100</v>
      </c>
      <c r="AH54" s="17">
        <v>0</v>
      </c>
      <c r="AI54" s="17">
        <v>0</v>
      </c>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row>
    <row r="55" spans="1:256" ht="10.5" customHeight="1">
      <c r="A55" s="10"/>
      <c r="B55" s="10"/>
      <c r="C55" s="14"/>
      <c r="D55" s="14"/>
      <c r="E55" s="14"/>
      <c r="F55" s="14"/>
      <c r="G55" s="14"/>
      <c r="H55" s="14"/>
      <c r="I55" s="14"/>
      <c r="J55" s="14"/>
      <c r="K55" s="14"/>
      <c r="L55" s="14"/>
      <c r="M55" s="14"/>
      <c r="N55" s="14"/>
      <c r="O55" s="14"/>
      <c r="P55" s="14"/>
      <c r="Q55" s="14"/>
      <c r="R55" s="14"/>
      <c r="S55" s="14"/>
      <c r="T55" s="14"/>
      <c r="U55" s="14"/>
      <c r="V55" s="14"/>
      <c r="W55" s="14"/>
      <c r="X55" s="14"/>
      <c r="Y55" s="14"/>
      <c r="Z55" s="14"/>
      <c r="AA55" s="24"/>
      <c r="AB55" s="24"/>
      <c r="AC55" s="24"/>
      <c r="AD55" s="24"/>
      <c r="AE55" s="24"/>
      <c r="AF55" s="23"/>
      <c r="AG55" s="14"/>
      <c r="AH55" s="14"/>
      <c r="AI55" s="14"/>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c r="IV55" s="10"/>
    </row>
    <row r="56" spans="1:256" ht="10.5" customHeight="1">
      <c r="A56" s="10"/>
      <c r="B56" s="10" t="s">
        <v>23</v>
      </c>
      <c r="C56" s="14"/>
      <c r="D56" s="14">
        <f aca="true" t="shared" si="3" ref="D56:AC56">SUM(D12:D55)-D25-D44</f>
        <v>47627504</v>
      </c>
      <c r="E56" s="14">
        <f t="shared" si="3"/>
        <v>57204302</v>
      </c>
      <c r="F56" s="14">
        <f t="shared" si="3"/>
        <v>66275000</v>
      </c>
      <c r="G56" s="14">
        <f t="shared" si="3"/>
        <v>75801400</v>
      </c>
      <c r="H56" s="14">
        <f t="shared" si="3"/>
        <v>75765300</v>
      </c>
      <c r="I56" s="14">
        <f t="shared" si="3"/>
        <v>84763692</v>
      </c>
      <c r="J56" s="14">
        <f t="shared" si="3"/>
        <v>104951698</v>
      </c>
      <c r="K56" s="14">
        <f t="shared" si="3"/>
        <v>118441200</v>
      </c>
      <c r="L56" s="14">
        <f t="shared" si="3"/>
        <v>143191937</v>
      </c>
      <c r="M56" s="14">
        <f t="shared" si="3"/>
        <v>155537199</v>
      </c>
      <c r="N56" s="14">
        <f t="shared" si="3"/>
        <v>174199211</v>
      </c>
      <c r="O56" s="14">
        <f t="shared" si="3"/>
        <v>203365389</v>
      </c>
      <c r="P56" s="14">
        <f t="shared" si="3"/>
        <v>213322341</v>
      </c>
      <c r="Q56" s="14">
        <f t="shared" si="3"/>
        <v>217923600</v>
      </c>
      <c r="R56" s="14">
        <f t="shared" si="3"/>
        <v>220118200</v>
      </c>
      <c r="S56" s="14">
        <f t="shared" si="3"/>
        <v>237088800</v>
      </c>
      <c r="T56" s="14">
        <f t="shared" si="3"/>
        <v>254480900</v>
      </c>
      <c r="U56" s="14">
        <f t="shared" si="3"/>
        <v>273380000</v>
      </c>
      <c r="V56" s="14">
        <f t="shared" si="3"/>
        <v>289402100</v>
      </c>
      <c r="W56" s="14">
        <f t="shared" si="3"/>
        <v>317490300</v>
      </c>
      <c r="X56" s="14">
        <f t="shared" si="3"/>
        <v>349680800</v>
      </c>
      <c r="Y56" s="14">
        <f t="shared" si="3"/>
        <v>345397500</v>
      </c>
      <c r="Z56" s="14">
        <f t="shared" si="3"/>
        <v>346688900</v>
      </c>
      <c r="AA56" s="23">
        <f t="shared" si="3"/>
        <v>339864800</v>
      </c>
      <c r="AB56" s="23">
        <f t="shared" si="3"/>
        <v>311561000</v>
      </c>
      <c r="AC56" s="23">
        <f t="shared" si="3"/>
        <v>294831100</v>
      </c>
      <c r="AD56" s="23"/>
      <c r="AE56" s="23">
        <f>SUM(AE12:AE55)-AE25-AE44</f>
        <v>304639700</v>
      </c>
      <c r="AF56" s="23">
        <f>SUM(AF12:AF55)-AF25-AF44</f>
        <v>324048200</v>
      </c>
      <c r="AG56" s="23">
        <f>SUM(AG12:AG55)-AG25-AG44</f>
        <v>350186600</v>
      </c>
      <c r="AH56" s="23">
        <f>SUM(AH12:AH55)-AH25-AH44</f>
        <v>369961300</v>
      </c>
      <c r="AI56" s="23">
        <f>SUM(AI12:AI55)-AI25-AI44</f>
        <v>356527200</v>
      </c>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c r="IV56" s="10"/>
    </row>
    <row r="57" spans="1:256" ht="10.5" customHeight="1">
      <c r="A57" s="10"/>
      <c r="B57" s="10"/>
      <c r="C57" s="14"/>
      <c r="D57" s="14"/>
      <c r="E57" s="14"/>
      <c r="F57" s="14"/>
      <c r="G57" s="14"/>
      <c r="H57" s="14"/>
      <c r="I57" s="14"/>
      <c r="J57" s="14"/>
      <c r="K57" s="14"/>
      <c r="L57" s="14"/>
      <c r="M57" s="14"/>
      <c r="N57" s="14"/>
      <c r="O57" s="14"/>
      <c r="P57" s="14"/>
      <c r="Q57" s="14"/>
      <c r="R57" s="14"/>
      <c r="S57" s="14"/>
      <c r="T57" s="14"/>
      <c r="U57" s="14"/>
      <c r="V57" s="14"/>
      <c r="W57" s="14"/>
      <c r="X57" s="14"/>
      <c r="Y57" s="14"/>
      <c r="Z57" s="14"/>
      <c r="AA57" s="24"/>
      <c r="AB57" s="24"/>
      <c r="AC57" s="24"/>
      <c r="AD57" s="24"/>
      <c r="AE57" s="24"/>
      <c r="AF57" s="23"/>
      <c r="AG57" s="14"/>
      <c r="AH57" s="14"/>
      <c r="AI57" s="14"/>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c r="IV57" s="10"/>
    </row>
    <row r="58" spans="1:256" ht="10.5" customHeight="1">
      <c r="A58" s="13" t="s">
        <v>24</v>
      </c>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24"/>
      <c r="AB58" s="24"/>
      <c r="AC58" s="24"/>
      <c r="AD58" s="24"/>
      <c r="AE58" s="24"/>
      <c r="AF58" s="23"/>
      <c r="AG58" s="14"/>
      <c r="AH58" s="14"/>
      <c r="AI58" s="14"/>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row>
    <row r="59" spans="1:256" ht="10.5" customHeight="1">
      <c r="A59" s="10"/>
      <c r="B59" s="10" t="s">
        <v>289</v>
      </c>
      <c r="C59" s="14"/>
      <c r="D59" s="14">
        <v>0</v>
      </c>
      <c r="E59" s="14">
        <v>0</v>
      </c>
      <c r="F59" s="14">
        <v>0</v>
      </c>
      <c r="G59" s="14">
        <v>0</v>
      </c>
      <c r="H59" s="14">
        <v>21114900</v>
      </c>
      <c r="I59" s="14">
        <v>81270100</v>
      </c>
      <c r="J59" s="14">
        <v>124620647</v>
      </c>
      <c r="K59" s="14">
        <v>141553500</v>
      </c>
      <c r="L59" s="14">
        <v>127822300</v>
      </c>
      <c r="M59" s="14">
        <v>187204800</v>
      </c>
      <c r="N59" s="14">
        <v>244260300</v>
      </c>
      <c r="O59" s="14">
        <v>267219900</v>
      </c>
      <c r="P59" s="14">
        <v>333186800</v>
      </c>
      <c r="Q59" s="14">
        <v>420450500</v>
      </c>
      <c r="R59" s="14">
        <v>470352600</v>
      </c>
      <c r="S59" s="14">
        <v>460618200</v>
      </c>
      <c r="T59" s="14">
        <v>451182200</v>
      </c>
      <c r="U59" s="14">
        <v>420814000</v>
      </c>
      <c r="V59" s="14">
        <v>463557800</v>
      </c>
      <c r="W59" s="14">
        <v>480493000</v>
      </c>
      <c r="X59" s="14">
        <v>476545000</v>
      </c>
      <c r="Y59" s="23">
        <v>483289800</v>
      </c>
      <c r="Z59" s="23">
        <v>506027300</v>
      </c>
      <c r="AA59" s="24">
        <v>500273500</v>
      </c>
      <c r="AB59" s="24">
        <v>588860600</v>
      </c>
      <c r="AC59" s="24">
        <v>674230000</v>
      </c>
      <c r="AD59" s="24"/>
      <c r="AE59" s="24">
        <v>876790700</v>
      </c>
      <c r="AF59" s="23">
        <v>988884900</v>
      </c>
      <c r="AG59" s="14">
        <v>1132444300</v>
      </c>
      <c r="AH59" s="14">
        <v>1273797000</v>
      </c>
      <c r="AI59" s="14">
        <v>1425272300</v>
      </c>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c r="IV59" s="10"/>
    </row>
    <row r="60" spans="1:256" ht="10.5" customHeight="1">
      <c r="A60" s="10"/>
      <c r="B60" s="10" t="s">
        <v>363</v>
      </c>
      <c r="C60" s="14"/>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c r="AB60" s="14">
        <v>0</v>
      </c>
      <c r="AC60" s="14">
        <v>0</v>
      </c>
      <c r="AD60" s="14"/>
      <c r="AE60" s="14">
        <v>0</v>
      </c>
      <c r="AF60" s="23">
        <v>0</v>
      </c>
      <c r="AG60" s="14">
        <v>0</v>
      </c>
      <c r="AH60" s="14">
        <v>0</v>
      </c>
      <c r="AI60" s="14">
        <v>0</v>
      </c>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c r="IU60" s="10"/>
      <c r="IV60" s="10"/>
    </row>
    <row r="61" spans="1:256" ht="10.5" customHeight="1">
      <c r="A61" s="10"/>
      <c r="B61" s="10" t="s">
        <v>184</v>
      </c>
      <c r="C61" s="14"/>
      <c r="D61" s="14">
        <v>104566900</v>
      </c>
      <c r="E61" s="14">
        <v>113881500</v>
      </c>
      <c r="F61" s="14">
        <v>144419000</v>
      </c>
      <c r="G61" s="14">
        <v>151771100</v>
      </c>
      <c r="H61" s="14">
        <v>148049800</v>
      </c>
      <c r="I61" s="14">
        <v>155194300</v>
      </c>
      <c r="J61" s="14">
        <v>168954000</v>
      </c>
      <c r="K61" s="14">
        <v>201667000</v>
      </c>
      <c r="L61" s="14">
        <v>212708300</v>
      </c>
      <c r="M61" s="14">
        <v>229805900</v>
      </c>
      <c r="N61" s="14">
        <v>256378900</v>
      </c>
      <c r="O61" s="14">
        <v>275581600</v>
      </c>
      <c r="P61" s="14">
        <v>315962900</v>
      </c>
      <c r="Q61" s="14">
        <v>343152100</v>
      </c>
      <c r="R61" s="14">
        <v>359283900</v>
      </c>
      <c r="S61" s="14">
        <v>351224400</v>
      </c>
      <c r="T61" s="14">
        <v>361571500</v>
      </c>
      <c r="U61" s="14">
        <v>387844700</v>
      </c>
      <c r="V61" s="14">
        <v>352061800</v>
      </c>
      <c r="W61" s="14">
        <v>376556500</v>
      </c>
      <c r="X61" s="14">
        <v>424489700</v>
      </c>
      <c r="Y61" s="23">
        <v>423426000</v>
      </c>
      <c r="Z61" s="23">
        <v>427287000</v>
      </c>
      <c r="AA61" s="24">
        <v>434567000</v>
      </c>
      <c r="AB61" s="24">
        <v>404753000</v>
      </c>
      <c r="AC61" s="24">
        <v>462455300</v>
      </c>
      <c r="AD61" s="24"/>
      <c r="AE61" s="24">
        <v>557662200</v>
      </c>
      <c r="AF61" s="23">
        <v>596704700</v>
      </c>
      <c r="AG61" s="14">
        <v>695080900</v>
      </c>
      <c r="AH61" s="14">
        <v>796587200</v>
      </c>
      <c r="AI61" s="14">
        <v>808328100</v>
      </c>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c r="IU61" s="10"/>
      <c r="IV61" s="10"/>
    </row>
    <row r="62" spans="1:256" ht="10.5" customHeight="1">
      <c r="A62" s="10"/>
      <c r="B62" s="10" t="s">
        <v>185</v>
      </c>
      <c r="C62" s="14"/>
      <c r="D62" s="14">
        <v>0</v>
      </c>
      <c r="E62" s="14">
        <v>0</v>
      </c>
      <c r="F62" s="14">
        <v>0</v>
      </c>
      <c r="G62" s="14">
        <v>0</v>
      </c>
      <c r="H62" s="14">
        <v>0</v>
      </c>
      <c r="I62" s="14">
        <v>0</v>
      </c>
      <c r="J62" s="14">
        <v>0</v>
      </c>
      <c r="K62" s="14">
        <v>3919300</v>
      </c>
      <c r="L62" s="14">
        <v>7608700</v>
      </c>
      <c r="M62" s="14">
        <v>11652900</v>
      </c>
      <c r="N62" s="14">
        <v>15977500</v>
      </c>
      <c r="O62" s="14">
        <v>14876100</v>
      </c>
      <c r="P62" s="14">
        <v>10036600</v>
      </c>
      <c r="Q62" s="14">
        <v>10758600</v>
      </c>
      <c r="R62" s="14">
        <v>9930900</v>
      </c>
      <c r="S62" s="14">
        <v>9665100</v>
      </c>
      <c r="T62" s="14">
        <v>11252100</v>
      </c>
      <c r="U62" s="14">
        <v>13299500</v>
      </c>
      <c r="V62" s="14">
        <v>20381100</v>
      </c>
      <c r="W62" s="14">
        <v>32047200</v>
      </c>
      <c r="X62" s="14">
        <v>34417600</v>
      </c>
      <c r="Y62" s="23">
        <v>32958300</v>
      </c>
      <c r="Z62" s="23">
        <v>31239100</v>
      </c>
      <c r="AA62" s="24">
        <v>20699600</v>
      </c>
      <c r="AB62" s="24">
        <v>22671800</v>
      </c>
      <c r="AC62" s="24">
        <v>22858500</v>
      </c>
      <c r="AD62" s="24"/>
      <c r="AE62" s="24">
        <v>23138700</v>
      </c>
      <c r="AF62" s="23">
        <v>24495000</v>
      </c>
      <c r="AG62" s="14">
        <v>15586700</v>
      </c>
      <c r="AH62" s="14">
        <v>30326900</v>
      </c>
      <c r="AI62" s="14">
        <v>24080200</v>
      </c>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row>
    <row r="63" spans="1:256" ht="10.5" customHeight="1">
      <c r="A63" s="10"/>
      <c r="B63" s="10" t="s">
        <v>186</v>
      </c>
      <c r="C63" s="14"/>
      <c r="D63" s="14">
        <v>46635100</v>
      </c>
      <c r="E63" s="14">
        <v>51529797</v>
      </c>
      <c r="F63" s="14">
        <v>62871300</v>
      </c>
      <c r="G63" s="14">
        <v>69978000</v>
      </c>
      <c r="H63" s="14">
        <f>84865900-21114900</f>
        <v>63751000</v>
      </c>
      <c r="I63" s="14">
        <v>63353000</v>
      </c>
      <c r="J63" s="14">
        <v>70400639</v>
      </c>
      <c r="K63" s="14">
        <v>79264600</v>
      </c>
      <c r="L63" s="14">
        <v>88706400</v>
      </c>
      <c r="M63" s="14">
        <v>92803300</v>
      </c>
      <c r="N63" s="14">
        <v>110702400</v>
      </c>
      <c r="O63" s="14">
        <v>131564700</v>
      </c>
      <c r="P63" s="14">
        <v>139065000</v>
      </c>
      <c r="Q63" s="14">
        <v>179271500</v>
      </c>
      <c r="R63" s="14">
        <v>190793900</v>
      </c>
      <c r="S63" s="14">
        <v>193305500</v>
      </c>
      <c r="T63" s="14">
        <v>202621100</v>
      </c>
      <c r="U63" s="14">
        <v>204743200</v>
      </c>
      <c r="V63" s="14">
        <v>206302500</v>
      </c>
      <c r="W63" s="14">
        <v>223988400</v>
      </c>
      <c r="X63" s="14">
        <v>253943400</v>
      </c>
      <c r="Y63" s="23">
        <v>247481900</v>
      </c>
      <c r="Z63" s="23">
        <v>246726600</v>
      </c>
      <c r="AA63" s="24">
        <v>279068700</v>
      </c>
      <c r="AB63" s="24">
        <v>297381400</v>
      </c>
      <c r="AC63" s="24">
        <v>314960700</v>
      </c>
      <c r="AD63" s="24"/>
      <c r="AE63" s="24">
        <v>384262500</v>
      </c>
      <c r="AF63" s="23">
        <v>476671400</v>
      </c>
      <c r="AG63" s="14">
        <v>537062200</v>
      </c>
      <c r="AH63" s="14">
        <v>578383100</v>
      </c>
      <c r="AI63" s="14">
        <v>611507200</v>
      </c>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c r="IU63" s="10"/>
      <c r="IV63" s="10"/>
    </row>
    <row r="64" spans="1:256" ht="10.5" customHeight="1">
      <c r="A64" s="10"/>
      <c r="B64" s="10" t="s">
        <v>283</v>
      </c>
      <c r="C64" s="14"/>
      <c r="D64" s="14">
        <v>51200</v>
      </c>
      <c r="E64" s="14">
        <v>56290</v>
      </c>
      <c r="F64" s="14">
        <v>67500</v>
      </c>
      <c r="G64" s="14">
        <v>85100</v>
      </c>
      <c r="H64" s="14">
        <v>83000</v>
      </c>
      <c r="I64" s="14">
        <v>85200</v>
      </c>
      <c r="J64" s="14">
        <v>94800</v>
      </c>
      <c r="K64" s="14">
        <v>113000</v>
      </c>
      <c r="L64" s="14">
        <v>111600</v>
      </c>
      <c r="M64" s="14">
        <v>122600</v>
      </c>
      <c r="N64" s="14">
        <v>126500</v>
      </c>
      <c r="O64" s="14">
        <v>199800</v>
      </c>
      <c r="P64" s="14">
        <v>195000</v>
      </c>
      <c r="Q64" s="14">
        <v>202000</v>
      </c>
      <c r="R64" s="14">
        <v>192500</v>
      </c>
      <c r="S64" s="14">
        <v>205200</v>
      </c>
      <c r="T64" s="14">
        <v>211700</v>
      </c>
      <c r="U64" s="14">
        <v>224600</v>
      </c>
      <c r="V64" s="14">
        <v>256800</v>
      </c>
      <c r="W64" s="14">
        <v>231800</v>
      </c>
      <c r="X64" s="14">
        <v>248300</v>
      </c>
      <c r="Y64" s="23">
        <v>0</v>
      </c>
      <c r="Z64" s="23">
        <v>0</v>
      </c>
      <c r="AA64" s="24">
        <v>0</v>
      </c>
      <c r="AB64" s="24">
        <v>0</v>
      </c>
      <c r="AC64" s="24">
        <v>0</v>
      </c>
      <c r="AD64" s="24"/>
      <c r="AE64" s="24">
        <v>0</v>
      </c>
      <c r="AF64" s="23">
        <v>0</v>
      </c>
      <c r="AG64" s="23">
        <v>0</v>
      </c>
      <c r="AH64" s="23">
        <v>0</v>
      </c>
      <c r="AI64" s="23">
        <v>0</v>
      </c>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c r="IU64" s="10"/>
      <c r="IV64" s="10"/>
    </row>
    <row r="65" spans="1:256" ht="10.5" customHeight="1">
      <c r="A65" s="10"/>
      <c r="B65" s="10" t="s">
        <v>187</v>
      </c>
      <c r="C65" s="14"/>
      <c r="D65" s="14">
        <v>92067</v>
      </c>
      <c r="E65" s="14">
        <v>100501</v>
      </c>
      <c r="F65" s="14">
        <v>112800</v>
      </c>
      <c r="G65" s="14">
        <v>119200</v>
      </c>
      <c r="H65" s="14">
        <v>115200</v>
      </c>
      <c r="I65" s="14">
        <v>122700</v>
      </c>
      <c r="J65" s="14">
        <v>134500</v>
      </c>
      <c r="K65" s="14">
        <v>148200</v>
      </c>
      <c r="L65" s="14">
        <v>143500</v>
      </c>
      <c r="M65" s="14">
        <v>116400</v>
      </c>
      <c r="N65" s="14">
        <v>144000</v>
      </c>
      <c r="O65" s="14">
        <v>152700</v>
      </c>
      <c r="P65" s="14">
        <v>158900</v>
      </c>
      <c r="Q65" s="14">
        <v>159800</v>
      </c>
      <c r="R65" s="14">
        <v>153300</v>
      </c>
      <c r="S65" s="14">
        <v>160800</v>
      </c>
      <c r="T65" s="14">
        <v>171400</v>
      </c>
      <c r="U65" s="14">
        <v>185400</v>
      </c>
      <c r="V65" s="14">
        <v>175400</v>
      </c>
      <c r="W65" s="14">
        <v>155900</v>
      </c>
      <c r="X65" s="14">
        <v>159100</v>
      </c>
      <c r="Y65" s="23">
        <v>232900</v>
      </c>
      <c r="Z65" s="23">
        <v>236500</v>
      </c>
      <c r="AA65" s="24">
        <v>222100</v>
      </c>
      <c r="AB65" s="24">
        <v>200300</v>
      </c>
      <c r="AC65" s="24">
        <v>201800</v>
      </c>
      <c r="AD65" s="24"/>
      <c r="AE65" s="24">
        <v>203300</v>
      </c>
      <c r="AF65" s="23">
        <v>190800</v>
      </c>
      <c r="AG65" s="23">
        <v>224400</v>
      </c>
      <c r="AH65" s="23">
        <v>234300</v>
      </c>
      <c r="AI65" s="23">
        <v>234400</v>
      </c>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row>
    <row r="66" spans="1:256" ht="10.5" customHeight="1">
      <c r="A66" s="10"/>
      <c r="B66" s="10" t="s">
        <v>188</v>
      </c>
      <c r="C66" s="14"/>
      <c r="D66" s="14">
        <v>1312407</v>
      </c>
      <c r="E66" s="14">
        <v>1451248</v>
      </c>
      <c r="F66" s="14">
        <v>1725400</v>
      </c>
      <c r="G66" s="14">
        <v>1869700</v>
      </c>
      <c r="H66" s="14">
        <v>1741700</v>
      </c>
      <c r="I66" s="14">
        <v>2052200</v>
      </c>
      <c r="J66" s="14">
        <v>2183400</v>
      </c>
      <c r="K66" s="14">
        <v>2306600</v>
      </c>
      <c r="L66" s="14">
        <v>2493600</v>
      </c>
      <c r="M66" s="14">
        <v>2601400</v>
      </c>
      <c r="N66" s="14">
        <v>2778400</v>
      </c>
      <c r="O66" s="14">
        <v>2883900</v>
      </c>
      <c r="P66" s="14">
        <v>2827300</v>
      </c>
      <c r="Q66" s="14">
        <v>2630600</v>
      </c>
      <c r="R66" s="14">
        <v>2625600</v>
      </c>
      <c r="S66" s="14">
        <v>1769000</v>
      </c>
      <c r="T66" s="14">
        <v>1840000</v>
      </c>
      <c r="U66" s="14">
        <v>2013600</v>
      </c>
      <c r="V66" s="14">
        <v>1968900</v>
      </c>
      <c r="W66" s="14">
        <v>4203900</v>
      </c>
      <c r="X66" s="14">
        <v>4246600</v>
      </c>
      <c r="Y66" s="23">
        <v>2502600</v>
      </c>
      <c r="Z66" s="23">
        <v>2704000</v>
      </c>
      <c r="AA66" s="24">
        <v>96300</v>
      </c>
      <c r="AB66" s="24">
        <v>285300</v>
      </c>
      <c r="AC66" s="24">
        <v>3642500</v>
      </c>
      <c r="AD66" s="24"/>
      <c r="AE66" s="24">
        <v>2057600</v>
      </c>
      <c r="AF66" s="23">
        <v>0</v>
      </c>
      <c r="AG66" s="23">
        <v>1227000</v>
      </c>
      <c r="AH66" s="23">
        <v>1197000</v>
      </c>
      <c r="AI66" s="23">
        <v>24000</v>
      </c>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row>
    <row r="67" spans="1:256" ht="10.5" customHeight="1">
      <c r="A67" s="10"/>
      <c r="B67" s="10" t="s">
        <v>189</v>
      </c>
      <c r="C67" s="14"/>
      <c r="D67" s="14">
        <v>8400</v>
      </c>
      <c r="E67" s="14">
        <v>14400</v>
      </c>
      <c r="F67" s="14">
        <v>12000</v>
      </c>
      <c r="G67" s="14">
        <v>9600</v>
      </c>
      <c r="H67" s="14">
        <v>10800</v>
      </c>
      <c r="I67" s="14">
        <v>12000</v>
      </c>
      <c r="J67" s="14">
        <v>12000</v>
      </c>
      <c r="K67" s="14">
        <v>14400</v>
      </c>
      <c r="L67" s="14">
        <v>14400</v>
      </c>
      <c r="M67" s="14">
        <v>15600</v>
      </c>
      <c r="N67" s="14">
        <v>16200</v>
      </c>
      <c r="O67" s="14">
        <v>8400</v>
      </c>
      <c r="P67" s="14">
        <v>8800</v>
      </c>
      <c r="Q67" s="14">
        <v>9200</v>
      </c>
      <c r="R67" s="14">
        <v>9500</v>
      </c>
      <c r="S67" s="14">
        <v>9800</v>
      </c>
      <c r="T67" s="14">
        <v>10100</v>
      </c>
      <c r="U67" s="14">
        <v>10300</v>
      </c>
      <c r="V67" s="14">
        <v>10500</v>
      </c>
      <c r="W67" s="14">
        <v>10800</v>
      </c>
      <c r="X67" s="14">
        <v>11100</v>
      </c>
      <c r="Y67" s="23">
        <v>11300</v>
      </c>
      <c r="Z67" s="23">
        <v>11600</v>
      </c>
      <c r="AA67" s="24">
        <v>11800</v>
      </c>
      <c r="AB67" s="24">
        <v>12000</v>
      </c>
      <c r="AC67" s="24">
        <v>12300</v>
      </c>
      <c r="AD67" s="24"/>
      <c r="AE67" s="24">
        <v>12600</v>
      </c>
      <c r="AF67" s="23">
        <v>12800</v>
      </c>
      <c r="AG67" s="23">
        <v>13000</v>
      </c>
      <c r="AH67" s="23">
        <v>13400</v>
      </c>
      <c r="AI67" s="23">
        <v>13700</v>
      </c>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row>
    <row r="68" spans="1:256" ht="10.5" customHeight="1">
      <c r="A68" s="10"/>
      <c r="B68" s="10" t="s">
        <v>280</v>
      </c>
      <c r="C68" s="14"/>
      <c r="D68" s="17">
        <v>0</v>
      </c>
      <c r="E68" s="17">
        <v>0</v>
      </c>
      <c r="F68" s="17">
        <v>0</v>
      </c>
      <c r="G68" s="17">
        <v>615600</v>
      </c>
      <c r="H68" s="17">
        <v>646600</v>
      </c>
      <c r="I68" s="17">
        <v>704500</v>
      </c>
      <c r="J68" s="17">
        <v>742950</v>
      </c>
      <c r="K68" s="17">
        <v>777800</v>
      </c>
      <c r="L68" s="17">
        <v>785000</v>
      </c>
      <c r="M68" s="17">
        <v>667300</v>
      </c>
      <c r="N68" s="17">
        <v>692600</v>
      </c>
      <c r="O68" s="17">
        <v>690700</v>
      </c>
      <c r="P68" s="17">
        <v>807600</v>
      </c>
      <c r="Q68" s="17">
        <v>739800</v>
      </c>
      <c r="R68" s="17">
        <v>749700</v>
      </c>
      <c r="S68" s="17">
        <v>792300</v>
      </c>
      <c r="T68" s="17">
        <v>2026300</v>
      </c>
      <c r="U68" s="17">
        <v>3335200</v>
      </c>
      <c r="V68" s="17">
        <v>983000</v>
      </c>
      <c r="W68" s="17">
        <v>964100</v>
      </c>
      <c r="X68" s="17">
        <v>1589300</v>
      </c>
      <c r="Y68" s="25">
        <v>1699500</v>
      </c>
      <c r="Z68" s="25">
        <v>1711000</v>
      </c>
      <c r="AA68" s="29">
        <v>2240700</v>
      </c>
      <c r="AB68" s="29">
        <v>2332600</v>
      </c>
      <c r="AC68" s="29">
        <v>2164400</v>
      </c>
      <c r="AD68" s="29"/>
      <c r="AE68" s="29">
        <v>2259300</v>
      </c>
      <c r="AF68" s="25">
        <v>2372500</v>
      </c>
      <c r="AG68" s="25">
        <v>4133000</v>
      </c>
      <c r="AH68" s="25">
        <v>9284800</v>
      </c>
      <c r="AI68" s="25">
        <v>8399500</v>
      </c>
      <c r="AJ68" s="10"/>
      <c r="AK68" s="10"/>
      <c r="AL68" s="10"/>
      <c r="AM68" s="10"/>
      <c r="AN68" s="10"/>
      <c r="AO68" s="10"/>
      <c r="AP68" s="10"/>
      <c r="AQ68" s="10"/>
      <c r="AR68" s="10"/>
      <c r="AS68" s="10"/>
      <c r="AT68" s="10"/>
      <c r="AU68" s="10"/>
      <c r="AV68" s="10"/>
      <c r="AW68" s="10"/>
      <c r="AX68" s="10"/>
      <c r="AY68" s="10"/>
      <c r="AZ68" s="14" t="s">
        <v>25</v>
      </c>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row>
    <row r="69" spans="1:256" ht="10.5" customHeight="1">
      <c r="A69" s="10"/>
      <c r="B69" s="10"/>
      <c r="C69" s="14"/>
      <c r="D69" s="14"/>
      <c r="E69" s="14"/>
      <c r="F69" s="14"/>
      <c r="G69" s="14"/>
      <c r="H69" s="14"/>
      <c r="I69" s="14"/>
      <c r="J69" s="14"/>
      <c r="K69" s="14"/>
      <c r="L69" s="14"/>
      <c r="M69" s="14"/>
      <c r="N69" s="14"/>
      <c r="O69" s="14"/>
      <c r="P69" s="14"/>
      <c r="Q69" s="14"/>
      <c r="R69" s="14"/>
      <c r="S69" s="14"/>
      <c r="T69" s="14"/>
      <c r="U69" s="14"/>
      <c r="V69" s="14"/>
      <c r="W69" s="14"/>
      <c r="X69" s="14"/>
      <c r="Y69" s="23"/>
      <c r="Z69" s="23"/>
      <c r="AA69" s="24"/>
      <c r="AB69" s="24"/>
      <c r="AC69" s="24"/>
      <c r="AD69" s="24"/>
      <c r="AE69" s="24"/>
      <c r="AF69" s="23"/>
      <c r="AG69" s="23"/>
      <c r="AH69" s="23"/>
      <c r="AI69" s="23"/>
      <c r="AJ69" s="10"/>
      <c r="AK69" s="10"/>
      <c r="AL69" s="10"/>
      <c r="AM69" s="10"/>
      <c r="AN69" s="10"/>
      <c r="AO69" s="10"/>
      <c r="AP69" s="10"/>
      <c r="AQ69" s="10"/>
      <c r="AR69" s="10"/>
      <c r="AS69" s="10"/>
      <c r="AT69" s="10"/>
      <c r="AU69" s="10"/>
      <c r="AV69" s="10"/>
      <c r="AW69" s="10"/>
      <c r="AX69" s="10"/>
      <c r="AY69" s="10"/>
      <c r="AZ69" s="14" t="s">
        <v>14</v>
      </c>
      <c r="BA69" s="14" t="s">
        <v>15</v>
      </c>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row>
    <row r="70" spans="1:256" ht="10.5" customHeight="1">
      <c r="A70" s="10"/>
      <c r="B70" s="10" t="s">
        <v>26</v>
      </c>
      <c r="C70" s="14"/>
      <c r="D70" s="14">
        <f aca="true" t="shared" si="4" ref="D70:X70">SUM(D58:D68)</f>
        <v>152666074</v>
      </c>
      <c r="E70" s="14">
        <f t="shared" si="4"/>
        <v>167033736</v>
      </c>
      <c r="F70" s="14">
        <f t="shared" si="4"/>
        <v>209208000</v>
      </c>
      <c r="G70" s="14">
        <f t="shared" si="4"/>
        <v>224448300</v>
      </c>
      <c r="H70" s="14">
        <f t="shared" si="4"/>
        <v>235513000</v>
      </c>
      <c r="I70" s="14">
        <f t="shared" si="4"/>
        <v>302794000</v>
      </c>
      <c r="J70" s="14">
        <f t="shared" si="4"/>
        <v>367142936</v>
      </c>
      <c r="K70" s="14">
        <f t="shared" si="4"/>
        <v>429764400</v>
      </c>
      <c r="L70" s="14">
        <f t="shared" si="4"/>
        <v>440393800</v>
      </c>
      <c r="M70" s="14">
        <f t="shared" si="4"/>
        <v>524990200</v>
      </c>
      <c r="N70" s="14">
        <f t="shared" si="4"/>
        <v>631076800</v>
      </c>
      <c r="O70" s="14">
        <f t="shared" si="4"/>
        <v>693177800</v>
      </c>
      <c r="P70" s="14">
        <f t="shared" si="4"/>
        <v>802248900</v>
      </c>
      <c r="Q70" s="14">
        <f t="shared" si="4"/>
        <v>957374100</v>
      </c>
      <c r="R70" s="14">
        <f t="shared" si="4"/>
        <v>1034091900</v>
      </c>
      <c r="S70" s="14">
        <f t="shared" si="4"/>
        <v>1017750300</v>
      </c>
      <c r="T70" s="14">
        <f t="shared" si="4"/>
        <v>1030886400</v>
      </c>
      <c r="U70" s="14">
        <f t="shared" si="4"/>
        <v>1032470500</v>
      </c>
      <c r="V70" s="14">
        <f t="shared" si="4"/>
        <v>1045697800</v>
      </c>
      <c r="W70" s="14">
        <f>SUM(W58:W68)</f>
        <v>1118651600</v>
      </c>
      <c r="X70" s="14">
        <f t="shared" si="4"/>
        <v>1195650100</v>
      </c>
      <c r="Y70" s="23">
        <f aca="true" t="shared" si="5" ref="Y70:AF70">SUM(Y58:Y68)</f>
        <v>1191602300</v>
      </c>
      <c r="Z70" s="23">
        <f t="shared" si="5"/>
        <v>1215943100</v>
      </c>
      <c r="AA70" s="23">
        <f t="shared" si="5"/>
        <v>1237179700</v>
      </c>
      <c r="AB70" s="23">
        <f t="shared" si="5"/>
        <v>1316497000</v>
      </c>
      <c r="AC70" s="23">
        <f t="shared" si="5"/>
        <v>1480525500</v>
      </c>
      <c r="AD70" s="23"/>
      <c r="AE70" s="23">
        <f t="shared" si="5"/>
        <v>1846386900</v>
      </c>
      <c r="AF70" s="23">
        <f t="shared" si="5"/>
        <v>2089332100</v>
      </c>
      <c r="AG70" s="23">
        <f>SUM(AG58:AG68)</f>
        <v>2385771500</v>
      </c>
      <c r="AH70" s="23">
        <f>SUM(AH58:AH68)</f>
        <v>2689823700</v>
      </c>
      <c r="AI70" s="23">
        <f>SUM(AI58:AI68)</f>
        <v>2877859400</v>
      </c>
      <c r="AJ70" s="10"/>
      <c r="AK70" s="10"/>
      <c r="AL70" s="10"/>
      <c r="AM70" s="10"/>
      <c r="AN70" s="10"/>
      <c r="AO70" s="10"/>
      <c r="AP70" s="10"/>
      <c r="AQ70" s="10"/>
      <c r="AR70" s="10"/>
      <c r="AS70" s="10"/>
      <c r="AT70" s="10"/>
      <c r="AU70" s="10"/>
      <c r="AV70" s="10"/>
      <c r="AW70" s="10"/>
      <c r="AX70" s="10"/>
      <c r="AY70" s="10"/>
      <c r="AZ70" s="14">
        <v>993807700</v>
      </c>
      <c r="BA70" s="14">
        <v>1036470300</v>
      </c>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row>
    <row r="71" spans="1:256" ht="10.5" customHeight="1">
      <c r="A71" s="10"/>
      <c r="B71" s="10"/>
      <c r="C71" s="14"/>
      <c r="D71" s="14"/>
      <c r="E71" s="14"/>
      <c r="F71" s="14"/>
      <c r="G71" s="14"/>
      <c r="H71" s="14"/>
      <c r="I71" s="14"/>
      <c r="J71" s="14"/>
      <c r="K71" s="14"/>
      <c r="L71" s="14"/>
      <c r="M71" s="14"/>
      <c r="N71" s="14"/>
      <c r="O71" s="14"/>
      <c r="P71" s="14"/>
      <c r="Q71" s="14"/>
      <c r="R71" s="14"/>
      <c r="S71" s="14"/>
      <c r="T71" s="14"/>
      <c r="U71" s="14"/>
      <c r="V71" s="14"/>
      <c r="W71" s="14"/>
      <c r="X71" s="14"/>
      <c r="Y71" s="23"/>
      <c r="Z71" s="23"/>
      <c r="AA71" s="24"/>
      <c r="AB71" s="24"/>
      <c r="AC71" s="24"/>
      <c r="AD71" s="24"/>
      <c r="AE71" s="24"/>
      <c r="AF71" s="23"/>
      <c r="AG71" s="23"/>
      <c r="AH71" s="23"/>
      <c r="AI71" s="23"/>
      <c r="AJ71" s="10"/>
      <c r="AK71" s="10"/>
      <c r="AL71" s="10"/>
      <c r="AM71" s="10"/>
      <c r="AN71" s="10"/>
      <c r="AO71" s="10"/>
      <c r="AP71" s="10"/>
      <c r="AQ71" s="10"/>
      <c r="AR71" s="10"/>
      <c r="AS71" s="10"/>
      <c r="AT71" s="10"/>
      <c r="AU71" s="10"/>
      <c r="AV71" s="10"/>
      <c r="AW71" s="10"/>
      <c r="AX71" s="10"/>
      <c r="AY71" s="10"/>
      <c r="AZ71" s="14">
        <f>AZ70-$Q$70</f>
        <v>36433600</v>
      </c>
      <c r="BA71" s="14">
        <f>BA70-$R$70</f>
        <v>2378400</v>
      </c>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row>
    <row r="72" spans="1:256" ht="10.5" customHeight="1">
      <c r="A72" s="13" t="s">
        <v>27</v>
      </c>
      <c r="B72" s="13"/>
      <c r="C72" s="14"/>
      <c r="D72" s="14"/>
      <c r="E72" s="14"/>
      <c r="F72" s="14"/>
      <c r="G72" s="14"/>
      <c r="H72" s="14"/>
      <c r="I72" s="14"/>
      <c r="J72" s="14"/>
      <c r="K72" s="14"/>
      <c r="L72" s="14"/>
      <c r="M72" s="14"/>
      <c r="N72" s="14"/>
      <c r="O72" s="14"/>
      <c r="P72" s="14"/>
      <c r="Q72" s="14"/>
      <c r="R72" s="14"/>
      <c r="S72" s="14"/>
      <c r="T72" s="14"/>
      <c r="U72" s="14"/>
      <c r="V72" s="14"/>
      <c r="W72" s="14"/>
      <c r="X72" s="14"/>
      <c r="Y72" s="23"/>
      <c r="Z72" s="23"/>
      <c r="AA72" s="24"/>
      <c r="AB72" s="24"/>
      <c r="AC72" s="24"/>
      <c r="AD72" s="24"/>
      <c r="AE72" s="24"/>
      <c r="AF72" s="23"/>
      <c r="AG72" s="23"/>
      <c r="AH72" s="23"/>
      <c r="AI72" s="23"/>
      <c r="AJ72" s="10"/>
      <c r="AK72" s="10"/>
      <c r="AL72" s="10"/>
      <c r="AM72" s="10"/>
      <c r="AN72" s="10"/>
      <c r="AO72" s="10"/>
      <c r="AP72" s="10"/>
      <c r="AQ72" s="10"/>
      <c r="AR72" s="10"/>
      <c r="AS72" s="10"/>
      <c r="AT72" s="10"/>
      <c r="AU72" s="10"/>
      <c r="AV72" s="10"/>
      <c r="AW72" s="10"/>
      <c r="AX72" s="10"/>
      <c r="AY72" s="10"/>
      <c r="AZ72" s="14"/>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row>
    <row r="73" spans="1:256" ht="10.5" customHeight="1">
      <c r="A73" s="10"/>
      <c r="B73" s="10" t="s">
        <v>190</v>
      </c>
      <c r="C73" s="14"/>
      <c r="D73" s="14">
        <v>72154</v>
      </c>
      <c r="E73" s="14">
        <v>114497</v>
      </c>
      <c r="F73" s="14">
        <v>136400</v>
      </c>
      <c r="G73" s="14">
        <v>159500</v>
      </c>
      <c r="H73" s="14">
        <v>130000</v>
      </c>
      <c r="I73" s="14">
        <v>138600</v>
      </c>
      <c r="J73" s="14">
        <v>116500</v>
      </c>
      <c r="K73" s="14">
        <v>160100</v>
      </c>
      <c r="L73" s="14">
        <v>148000</v>
      </c>
      <c r="M73" s="14">
        <v>152500</v>
      </c>
      <c r="N73" s="14">
        <v>170100</v>
      </c>
      <c r="O73" s="14">
        <v>146900</v>
      </c>
      <c r="P73" s="14">
        <v>143600</v>
      </c>
      <c r="Q73" s="14">
        <v>159300</v>
      </c>
      <c r="R73" s="14">
        <v>88000</v>
      </c>
      <c r="S73" s="14">
        <v>53600</v>
      </c>
      <c r="T73" s="14">
        <v>56300</v>
      </c>
      <c r="U73" s="14">
        <v>0</v>
      </c>
      <c r="V73" s="14">
        <v>0</v>
      </c>
      <c r="W73" s="14">
        <v>0</v>
      </c>
      <c r="X73" s="14">
        <v>0</v>
      </c>
      <c r="Y73" s="23">
        <v>0</v>
      </c>
      <c r="Z73" s="23">
        <v>0</v>
      </c>
      <c r="AA73" s="24">
        <v>0</v>
      </c>
      <c r="AB73" s="24">
        <v>0</v>
      </c>
      <c r="AC73" s="24">
        <v>0</v>
      </c>
      <c r="AD73" s="24"/>
      <c r="AE73" s="24">
        <v>0</v>
      </c>
      <c r="AF73" s="23">
        <v>0</v>
      </c>
      <c r="AG73" s="23">
        <v>0</v>
      </c>
      <c r="AH73" s="23">
        <v>0</v>
      </c>
      <c r="AI73" s="23">
        <v>0</v>
      </c>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row>
    <row r="74" spans="1:256" ht="10.5" customHeight="1">
      <c r="A74" s="14"/>
      <c r="B74" s="14" t="s">
        <v>314</v>
      </c>
      <c r="C74" s="14"/>
      <c r="D74" s="14">
        <v>0</v>
      </c>
      <c r="E74" s="14">
        <v>0</v>
      </c>
      <c r="F74" s="14">
        <v>0</v>
      </c>
      <c r="G74" s="14">
        <v>0</v>
      </c>
      <c r="H74" s="14">
        <v>0</v>
      </c>
      <c r="I74" s="14">
        <v>0</v>
      </c>
      <c r="J74" s="14">
        <v>0</v>
      </c>
      <c r="K74" s="14">
        <v>0</v>
      </c>
      <c r="L74" s="14">
        <v>0</v>
      </c>
      <c r="M74" s="14">
        <v>0</v>
      </c>
      <c r="N74" s="14">
        <v>0</v>
      </c>
      <c r="O74" s="14">
        <v>0</v>
      </c>
      <c r="P74" s="14">
        <v>5025800</v>
      </c>
      <c r="Q74" s="14">
        <v>11303100</v>
      </c>
      <c r="R74" s="14">
        <v>9015200</v>
      </c>
      <c r="S74" s="14">
        <v>9498300</v>
      </c>
      <c r="T74" s="14">
        <v>10067400</v>
      </c>
      <c r="U74" s="14">
        <v>9946400</v>
      </c>
      <c r="V74" s="14">
        <v>10220200</v>
      </c>
      <c r="W74" s="14">
        <v>10882200</v>
      </c>
      <c r="X74" s="14">
        <v>11451900</v>
      </c>
      <c r="Y74" s="23">
        <v>11853500</v>
      </c>
      <c r="Z74" s="23">
        <v>12261300</v>
      </c>
      <c r="AA74" s="24">
        <v>11751800</v>
      </c>
      <c r="AB74" s="24">
        <v>10236500</v>
      </c>
      <c r="AC74" s="24">
        <v>9953400</v>
      </c>
      <c r="AD74" s="24"/>
      <c r="AE74" s="24">
        <v>10276800</v>
      </c>
      <c r="AF74" s="23">
        <v>10715000</v>
      </c>
      <c r="AG74" s="23">
        <v>11333400</v>
      </c>
      <c r="AH74" s="23">
        <v>11915800</v>
      </c>
      <c r="AI74" s="23">
        <v>11640400</v>
      </c>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row>
    <row r="75" spans="1:256" ht="10.5" customHeight="1">
      <c r="A75" s="10"/>
      <c r="B75" s="10" t="s">
        <v>191</v>
      </c>
      <c r="C75" s="14"/>
      <c r="D75" s="14">
        <v>2849924</v>
      </c>
      <c r="E75" s="14">
        <v>2965618</v>
      </c>
      <c r="F75" s="14">
        <v>3643224</v>
      </c>
      <c r="G75" s="14">
        <v>4188700</v>
      </c>
      <c r="H75" s="14">
        <v>3896500</v>
      </c>
      <c r="I75" s="14">
        <v>4100000</v>
      </c>
      <c r="J75" s="14">
        <v>4558800</v>
      </c>
      <c r="K75" s="14">
        <v>5062100</v>
      </c>
      <c r="L75" s="14">
        <v>5467400</v>
      </c>
      <c r="M75" s="14">
        <v>5696500</v>
      </c>
      <c r="N75" s="14">
        <v>5698000</v>
      </c>
      <c r="O75" s="14">
        <v>5254800</v>
      </c>
      <c r="P75" s="14">
        <v>3058900</v>
      </c>
      <c r="Q75" s="14">
        <v>0</v>
      </c>
      <c r="R75" s="14">
        <v>0</v>
      </c>
      <c r="S75" s="14">
        <v>0</v>
      </c>
      <c r="T75" s="14">
        <v>0</v>
      </c>
      <c r="U75" s="14">
        <v>0</v>
      </c>
      <c r="V75" s="14">
        <v>0</v>
      </c>
      <c r="W75" s="14">
        <v>0</v>
      </c>
      <c r="X75" s="14">
        <v>0</v>
      </c>
      <c r="Y75" s="23">
        <v>0</v>
      </c>
      <c r="Z75" s="23">
        <v>0</v>
      </c>
      <c r="AA75" s="24">
        <v>0</v>
      </c>
      <c r="AB75" s="24">
        <v>0</v>
      </c>
      <c r="AC75" s="24">
        <v>0</v>
      </c>
      <c r="AD75" s="24"/>
      <c r="AE75" s="24">
        <v>0</v>
      </c>
      <c r="AF75" s="23">
        <v>0</v>
      </c>
      <c r="AG75" s="14">
        <v>0</v>
      </c>
      <c r="AH75" s="14">
        <v>0</v>
      </c>
      <c r="AI75" s="14">
        <v>0</v>
      </c>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row>
    <row r="76" spans="1:256" ht="10.5" customHeight="1">
      <c r="A76" s="10"/>
      <c r="B76" s="27" t="s">
        <v>302</v>
      </c>
      <c r="C76" s="14"/>
      <c r="D76" s="14">
        <v>0</v>
      </c>
      <c r="E76" s="14">
        <v>0</v>
      </c>
      <c r="F76" s="14">
        <v>0</v>
      </c>
      <c r="G76" s="14">
        <v>0</v>
      </c>
      <c r="H76" s="14">
        <v>0</v>
      </c>
      <c r="I76" s="14">
        <v>0</v>
      </c>
      <c r="J76" s="14">
        <v>0</v>
      </c>
      <c r="K76" s="14">
        <v>34600</v>
      </c>
      <c r="L76" s="14">
        <v>30200</v>
      </c>
      <c r="M76" s="14">
        <v>35100</v>
      </c>
      <c r="N76" s="14">
        <v>36100</v>
      </c>
      <c r="O76" s="14">
        <v>50500</v>
      </c>
      <c r="P76" s="14">
        <v>54400</v>
      </c>
      <c r="Q76" s="14">
        <v>26300</v>
      </c>
      <c r="R76" s="14">
        <v>48600</v>
      </c>
      <c r="S76" s="14">
        <v>56600</v>
      </c>
      <c r="T76" s="14">
        <v>63400</v>
      </c>
      <c r="U76" s="14">
        <v>59800</v>
      </c>
      <c r="V76" s="14">
        <v>68300</v>
      </c>
      <c r="W76" s="14">
        <v>69900</v>
      </c>
      <c r="X76" s="14">
        <v>68700</v>
      </c>
      <c r="Y76" s="23">
        <v>69600</v>
      </c>
      <c r="Z76" s="23">
        <v>74500</v>
      </c>
      <c r="AA76" s="24">
        <v>76700</v>
      </c>
      <c r="AB76" s="24">
        <v>0</v>
      </c>
      <c r="AC76" s="24">
        <v>0</v>
      </c>
      <c r="AD76" s="24"/>
      <c r="AE76" s="24">
        <v>0</v>
      </c>
      <c r="AF76" s="23">
        <v>0</v>
      </c>
      <c r="AG76" s="23">
        <v>0</v>
      </c>
      <c r="AH76" s="23">
        <v>0</v>
      </c>
      <c r="AI76" s="23">
        <v>0</v>
      </c>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row>
    <row r="77" spans="1:256" ht="10.5" customHeight="1">
      <c r="A77" s="10"/>
      <c r="B77" s="10" t="s">
        <v>192</v>
      </c>
      <c r="C77" s="14"/>
      <c r="D77" s="14">
        <v>1207060</v>
      </c>
      <c r="E77" s="14">
        <v>1362639</v>
      </c>
      <c r="F77" s="14">
        <v>1779700</v>
      </c>
      <c r="G77" s="14">
        <v>1843500</v>
      </c>
      <c r="H77" s="14">
        <v>1653100</v>
      </c>
      <c r="I77" s="14">
        <v>1764589</v>
      </c>
      <c r="J77" s="14">
        <v>1841100</v>
      </c>
      <c r="K77" s="14">
        <v>2172200</v>
      </c>
      <c r="L77" s="14">
        <v>2355000</v>
      </c>
      <c r="M77" s="14">
        <v>3201600</v>
      </c>
      <c r="N77" s="14">
        <v>3714200</v>
      </c>
      <c r="O77" s="14">
        <v>3901300</v>
      </c>
      <c r="P77" s="14">
        <v>3719500</v>
      </c>
      <c r="Q77" s="14">
        <v>3715000</v>
      </c>
      <c r="R77" s="14">
        <v>3718800</v>
      </c>
      <c r="S77" s="14">
        <v>3980600</v>
      </c>
      <c r="T77" s="14">
        <v>0</v>
      </c>
      <c r="U77" s="14">
        <v>0</v>
      </c>
      <c r="V77" s="14">
        <v>0</v>
      </c>
      <c r="W77" s="14">
        <v>0</v>
      </c>
      <c r="X77" s="14">
        <v>0</v>
      </c>
      <c r="Y77" s="23">
        <v>0</v>
      </c>
      <c r="Z77" s="23">
        <v>0</v>
      </c>
      <c r="AA77" s="24">
        <v>0</v>
      </c>
      <c r="AB77" s="24">
        <v>0</v>
      </c>
      <c r="AC77" s="24">
        <v>0</v>
      </c>
      <c r="AD77" s="24"/>
      <c r="AE77" s="24">
        <v>0</v>
      </c>
      <c r="AF77" s="23">
        <v>0</v>
      </c>
      <c r="AG77" s="23">
        <v>0</v>
      </c>
      <c r="AH77" s="23">
        <v>0</v>
      </c>
      <c r="AI77" s="23">
        <v>0</v>
      </c>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row>
    <row r="78" spans="1:256" ht="10.5" customHeight="1">
      <c r="A78" s="10"/>
      <c r="B78" s="10" t="s">
        <v>193</v>
      </c>
      <c r="C78" s="14"/>
      <c r="D78" s="14">
        <v>4574165</v>
      </c>
      <c r="E78" s="14">
        <v>5008330</v>
      </c>
      <c r="F78" s="14">
        <v>5842700</v>
      </c>
      <c r="G78" s="14">
        <v>4383200</v>
      </c>
      <c r="H78" s="14">
        <v>3142200</v>
      </c>
      <c r="I78" s="14">
        <v>3303268</v>
      </c>
      <c r="J78" s="14">
        <v>3809800</v>
      </c>
      <c r="K78" s="14">
        <v>4590300</v>
      </c>
      <c r="L78" s="14">
        <v>4628100</v>
      </c>
      <c r="M78" s="14">
        <v>4694900</v>
      </c>
      <c r="N78" s="14">
        <v>4645300</v>
      </c>
      <c r="O78" s="14">
        <v>4705000</v>
      </c>
      <c r="P78" s="14">
        <v>4808300</v>
      </c>
      <c r="Q78" s="14">
        <v>4883500</v>
      </c>
      <c r="R78" s="14">
        <v>4980000</v>
      </c>
      <c r="S78" s="14">
        <v>5129500</v>
      </c>
      <c r="T78" s="14">
        <v>5248500</v>
      </c>
      <c r="U78" s="14">
        <v>5174500</v>
      </c>
      <c r="V78" s="14">
        <v>5155800</v>
      </c>
      <c r="W78" s="14">
        <v>5786000</v>
      </c>
      <c r="X78" s="14">
        <v>5714500</v>
      </c>
      <c r="Y78" s="23">
        <v>6003900</v>
      </c>
      <c r="Z78" s="23">
        <v>6077200</v>
      </c>
      <c r="AA78" s="24">
        <v>5269400</v>
      </c>
      <c r="AB78" s="24">
        <v>4826400</v>
      </c>
      <c r="AC78" s="24">
        <v>4882800</v>
      </c>
      <c r="AD78" s="24"/>
      <c r="AE78" s="24">
        <v>5006000</v>
      </c>
      <c r="AF78" s="23">
        <v>5210400</v>
      </c>
      <c r="AG78" s="23">
        <v>5474100</v>
      </c>
      <c r="AH78" s="23">
        <v>5697900</v>
      </c>
      <c r="AI78" s="23">
        <v>4791700</v>
      </c>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c r="IU78" s="10"/>
      <c r="IV78" s="10"/>
    </row>
    <row r="79" spans="1:256" ht="10.5" customHeight="1">
      <c r="A79" s="10"/>
      <c r="B79" s="10" t="s">
        <v>194</v>
      </c>
      <c r="C79" s="14"/>
      <c r="D79" s="14">
        <v>254767</v>
      </c>
      <c r="E79" s="14">
        <v>388518</v>
      </c>
      <c r="F79" s="14">
        <v>436900</v>
      </c>
      <c r="G79" s="14">
        <v>485700</v>
      </c>
      <c r="H79" s="14">
        <v>441900</v>
      </c>
      <c r="I79" s="14">
        <v>421000</v>
      </c>
      <c r="J79" s="14">
        <v>356100</v>
      </c>
      <c r="K79" s="14">
        <v>404000</v>
      </c>
      <c r="L79" s="14">
        <v>391800</v>
      </c>
      <c r="M79" s="14">
        <v>457200</v>
      </c>
      <c r="N79" s="14">
        <v>454700</v>
      </c>
      <c r="O79" s="14">
        <v>504700</v>
      </c>
      <c r="P79" s="14">
        <v>240000</v>
      </c>
      <c r="Q79" s="14">
        <v>0</v>
      </c>
      <c r="R79" s="14">
        <v>0</v>
      </c>
      <c r="S79" s="14">
        <v>0</v>
      </c>
      <c r="T79" s="14">
        <v>0</v>
      </c>
      <c r="U79" s="14">
        <v>0</v>
      </c>
      <c r="V79" s="14">
        <v>0</v>
      </c>
      <c r="W79" s="14">
        <v>0</v>
      </c>
      <c r="X79" s="14">
        <v>0</v>
      </c>
      <c r="Y79" s="23">
        <v>0</v>
      </c>
      <c r="Z79" s="23">
        <v>0</v>
      </c>
      <c r="AA79" s="24">
        <v>0</v>
      </c>
      <c r="AB79" s="24">
        <v>0</v>
      </c>
      <c r="AC79" s="24">
        <v>0</v>
      </c>
      <c r="AD79" s="24"/>
      <c r="AE79" s="24">
        <v>0</v>
      </c>
      <c r="AF79" s="23">
        <v>0</v>
      </c>
      <c r="AG79" s="23">
        <v>0</v>
      </c>
      <c r="AH79" s="23">
        <v>0</v>
      </c>
      <c r="AI79" s="23">
        <v>0</v>
      </c>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row>
    <row r="80" spans="1:256" ht="10.5" customHeight="1">
      <c r="A80" s="10"/>
      <c r="B80" s="43" t="s">
        <v>335</v>
      </c>
      <c r="C80" s="14"/>
      <c r="D80" s="14">
        <v>631817</v>
      </c>
      <c r="E80" s="14">
        <v>683400</v>
      </c>
      <c r="F80" s="14">
        <v>860700</v>
      </c>
      <c r="G80" s="14">
        <v>983600</v>
      </c>
      <c r="H80" s="14">
        <v>917800</v>
      </c>
      <c r="I80" s="14">
        <v>1038900</v>
      </c>
      <c r="J80" s="14">
        <v>1249900</v>
      </c>
      <c r="K80" s="14">
        <v>1576500</v>
      </c>
      <c r="L80" s="14">
        <v>2234800</v>
      </c>
      <c r="M80" s="14">
        <v>2673100</v>
      </c>
      <c r="N80" s="14">
        <v>2954700</v>
      </c>
      <c r="O80" s="14">
        <v>3205300</v>
      </c>
      <c r="P80" s="14">
        <v>3202200</v>
      </c>
      <c r="Q80" s="14">
        <v>2708300</v>
      </c>
      <c r="R80" s="14">
        <v>2164200</v>
      </c>
      <c r="S80" s="14">
        <v>2074700</v>
      </c>
      <c r="T80" s="14">
        <v>2440000</v>
      </c>
      <c r="U80" s="14">
        <v>2773600</v>
      </c>
      <c r="V80" s="14">
        <v>2221800</v>
      </c>
      <c r="W80" s="14">
        <v>2305700</v>
      </c>
      <c r="X80" s="14">
        <v>2574800</v>
      </c>
      <c r="Y80" s="23">
        <v>2649700</v>
      </c>
      <c r="Z80" s="23">
        <v>2677000</v>
      </c>
      <c r="AA80" s="24">
        <v>2687000</v>
      </c>
      <c r="AB80" s="24">
        <v>2707200</v>
      </c>
      <c r="AC80" s="24">
        <v>2721300</v>
      </c>
      <c r="AD80" s="24"/>
      <c r="AE80" s="24">
        <v>2835200</v>
      </c>
      <c r="AF80" s="23">
        <v>3309100</v>
      </c>
      <c r="AG80" s="14">
        <v>3665400</v>
      </c>
      <c r="AH80" s="14">
        <v>3883300</v>
      </c>
      <c r="AI80" s="14">
        <v>3809300</v>
      </c>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c r="IU80" s="10"/>
      <c r="IV80" s="10"/>
    </row>
    <row r="81" spans="1:256" ht="10.5" customHeight="1">
      <c r="A81" s="10"/>
      <c r="B81" s="43" t="s">
        <v>334</v>
      </c>
      <c r="C81" s="14"/>
      <c r="D81" s="14">
        <v>0</v>
      </c>
      <c r="E81" s="14">
        <v>0</v>
      </c>
      <c r="F81" s="14">
        <v>0</v>
      </c>
      <c r="G81" s="14">
        <v>0</v>
      </c>
      <c r="H81" s="14">
        <v>0</v>
      </c>
      <c r="I81" s="14">
        <v>0</v>
      </c>
      <c r="J81" s="14">
        <v>0</v>
      </c>
      <c r="K81" s="14">
        <v>2111700</v>
      </c>
      <c r="L81" s="14">
        <v>2268600</v>
      </c>
      <c r="M81" s="14">
        <v>2464100</v>
      </c>
      <c r="N81" s="14">
        <v>2592500</v>
      </c>
      <c r="O81" s="14">
        <v>2760600</v>
      </c>
      <c r="P81" s="14">
        <v>2819500</v>
      </c>
      <c r="Q81" s="14">
        <v>2687600</v>
      </c>
      <c r="R81" s="14">
        <v>2685300</v>
      </c>
      <c r="S81" s="14">
        <v>2791100</v>
      </c>
      <c r="T81" s="14">
        <v>2835600</v>
      </c>
      <c r="U81" s="14">
        <v>3027800</v>
      </c>
      <c r="V81" s="14">
        <v>2818800</v>
      </c>
      <c r="W81" s="14">
        <v>2966500</v>
      </c>
      <c r="X81" s="14">
        <v>3020400</v>
      </c>
      <c r="Y81" s="23">
        <v>3274300</v>
      </c>
      <c r="Z81" s="23">
        <v>3433200</v>
      </c>
      <c r="AA81" s="24">
        <v>3401200</v>
      </c>
      <c r="AB81" s="24">
        <v>3045900</v>
      </c>
      <c r="AC81" s="24">
        <v>2780200</v>
      </c>
      <c r="AD81" s="24"/>
      <c r="AE81" s="24">
        <v>2852200</v>
      </c>
      <c r="AF81" s="23">
        <v>3254400</v>
      </c>
      <c r="AG81" s="23">
        <v>3436100</v>
      </c>
      <c r="AH81" s="23">
        <v>3611500</v>
      </c>
      <c r="AI81" s="23">
        <v>3586800</v>
      </c>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c r="IU81" s="10"/>
      <c r="IV81" s="10"/>
    </row>
    <row r="82" spans="1:256" ht="10.5" customHeight="1">
      <c r="A82" s="10"/>
      <c r="B82" s="10" t="s">
        <v>195</v>
      </c>
      <c r="C82" s="14"/>
      <c r="D82" s="14">
        <v>0</v>
      </c>
      <c r="E82" s="14">
        <v>0</v>
      </c>
      <c r="F82" s="14">
        <v>0</v>
      </c>
      <c r="G82" s="14">
        <v>0</v>
      </c>
      <c r="H82" s="14">
        <v>0</v>
      </c>
      <c r="I82" s="14">
        <v>0</v>
      </c>
      <c r="J82" s="14">
        <v>0</v>
      </c>
      <c r="K82" s="14">
        <v>0</v>
      </c>
      <c r="L82" s="14">
        <v>0</v>
      </c>
      <c r="M82" s="14">
        <v>0</v>
      </c>
      <c r="N82" s="14">
        <v>0</v>
      </c>
      <c r="O82" s="14">
        <v>0</v>
      </c>
      <c r="P82" s="14">
        <v>0</v>
      </c>
      <c r="Q82" s="14">
        <v>0</v>
      </c>
      <c r="R82" s="14">
        <v>0</v>
      </c>
      <c r="S82" s="14">
        <v>619200</v>
      </c>
      <c r="T82" s="14">
        <v>0</v>
      </c>
      <c r="U82" s="14">
        <v>0</v>
      </c>
      <c r="V82" s="14">
        <v>0</v>
      </c>
      <c r="W82" s="14">
        <v>0</v>
      </c>
      <c r="X82" s="14">
        <v>0</v>
      </c>
      <c r="Y82" s="23">
        <v>0</v>
      </c>
      <c r="Z82" s="23">
        <v>0</v>
      </c>
      <c r="AA82" s="24">
        <v>0</v>
      </c>
      <c r="AB82" s="24">
        <v>0</v>
      </c>
      <c r="AC82" s="24">
        <v>0</v>
      </c>
      <c r="AD82" s="30"/>
      <c r="AE82" s="24">
        <v>0</v>
      </c>
      <c r="AF82" s="23">
        <v>0</v>
      </c>
      <c r="AG82" s="23">
        <v>0</v>
      </c>
      <c r="AH82" s="23">
        <v>0</v>
      </c>
      <c r="AI82" s="23">
        <v>0</v>
      </c>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row>
    <row r="83" spans="1:256" ht="10.5" customHeight="1">
      <c r="A83" s="10"/>
      <c r="B83" s="10" t="s">
        <v>196</v>
      </c>
      <c r="C83" s="14"/>
      <c r="D83" s="14">
        <v>4209163</v>
      </c>
      <c r="E83" s="14">
        <v>4277952</v>
      </c>
      <c r="F83" s="14">
        <v>5124871</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23">
        <v>0</v>
      </c>
      <c r="Z83" s="23">
        <v>0</v>
      </c>
      <c r="AA83" s="24">
        <v>0</v>
      </c>
      <c r="AB83" s="24">
        <v>0</v>
      </c>
      <c r="AC83" s="24">
        <v>0</v>
      </c>
      <c r="AD83" s="24"/>
      <c r="AE83" s="24">
        <v>0</v>
      </c>
      <c r="AF83" s="23">
        <v>0</v>
      </c>
      <c r="AG83" s="23">
        <v>0</v>
      </c>
      <c r="AH83" s="23">
        <v>0</v>
      </c>
      <c r="AI83" s="23">
        <v>0</v>
      </c>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row>
    <row r="84" spans="1:256" ht="10.5" customHeight="1">
      <c r="A84" s="10"/>
      <c r="B84" s="10" t="s">
        <v>197</v>
      </c>
      <c r="C84" s="14"/>
      <c r="D84" s="14">
        <v>1119116</v>
      </c>
      <c r="E84" s="14">
        <v>1209998</v>
      </c>
      <c r="F84" s="14">
        <v>1482200</v>
      </c>
      <c r="G84" s="14">
        <v>1627100</v>
      </c>
      <c r="H84" s="14">
        <v>1496400</v>
      </c>
      <c r="I84" s="14">
        <v>1581100</v>
      </c>
      <c r="J84" s="14">
        <v>1700500</v>
      </c>
      <c r="K84" s="14">
        <v>2014700</v>
      </c>
      <c r="L84" s="14">
        <v>2063900</v>
      </c>
      <c r="M84" s="14">
        <v>2106900</v>
      </c>
      <c r="N84" s="14">
        <v>2397600</v>
      </c>
      <c r="O84" s="14">
        <v>2635700</v>
      </c>
      <c r="P84" s="14">
        <v>2971200</v>
      </c>
      <c r="Q84" s="14">
        <v>3006900</v>
      </c>
      <c r="R84" s="14">
        <v>3072100</v>
      </c>
      <c r="S84" s="14">
        <v>2917600</v>
      </c>
      <c r="T84" s="14">
        <v>4263500</v>
      </c>
      <c r="U84" s="14">
        <v>4548600</v>
      </c>
      <c r="V84" s="14">
        <v>4286000</v>
      </c>
      <c r="W84" s="14">
        <v>4524500</v>
      </c>
      <c r="X84" s="14">
        <v>5434100</v>
      </c>
      <c r="Y84" s="23">
        <v>5294100</v>
      </c>
      <c r="Z84" s="23">
        <v>5624300</v>
      </c>
      <c r="AA84" s="24">
        <v>5836400</v>
      </c>
      <c r="AB84" s="24">
        <v>5719400</v>
      </c>
      <c r="AC84" s="24">
        <v>6069400</v>
      </c>
      <c r="AD84" s="24"/>
      <c r="AE84" s="24">
        <v>6342900</v>
      </c>
      <c r="AF84" s="23">
        <v>6586900</v>
      </c>
      <c r="AG84" s="23">
        <v>7109700</v>
      </c>
      <c r="AH84" s="23">
        <v>7368000</v>
      </c>
      <c r="AI84" s="23">
        <v>7369700</v>
      </c>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row>
    <row r="85" spans="1:256" ht="10.5" customHeight="1">
      <c r="A85" s="10"/>
      <c r="B85" s="10" t="s">
        <v>198</v>
      </c>
      <c r="C85" s="14"/>
      <c r="D85" s="14">
        <v>318191</v>
      </c>
      <c r="E85" s="14">
        <v>369447</v>
      </c>
      <c r="F85" s="14">
        <v>476100</v>
      </c>
      <c r="G85" s="14">
        <v>511400</v>
      </c>
      <c r="H85" s="14">
        <v>558400</v>
      </c>
      <c r="I85" s="14">
        <v>671200</v>
      </c>
      <c r="J85" s="14">
        <v>899500</v>
      </c>
      <c r="K85" s="14">
        <v>1672000</v>
      </c>
      <c r="L85" s="14">
        <v>1891200</v>
      </c>
      <c r="M85" s="14">
        <v>2022500</v>
      </c>
      <c r="N85" s="14">
        <v>2072100</v>
      </c>
      <c r="O85" s="14">
        <v>2019000</v>
      </c>
      <c r="P85" s="14">
        <v>1962800</v>
      </c>
      <c r="Q85" s="14">
        <v>1892900</v>
      </c>
      <c r="R85" s="14">
        <v>1905700</v>
      </c>
      <c r="S85" s="14">
        <v>1840300</v>
      </c>
      <c r="T85" s="14">
        <v>1994200</v>
      </c>
      <c r="U85" s="14">
        <v>2619700</v>
      </c>
      <c r="V85" s="14">
        <v>2518500</v>
      </c>
      <c r="W85" s="14">
        <v>2720900</v>
      </c>
      <c r="X85" s="14">
        <v>2810900</v>
      </c>
      <c r="Y85" s="23">
        <v>2380700</v>
      </c>
      <c r="Z85" s="23">
        <v>2432000</v>
      </c>
      <c r="AA85" s="24">
        <v>2468700</v>
      </c>
      <c r="AB85" s="24">
        <v>2003200</v>
      </c>
      <c r="AC85" s="24">
        <v>2449000</v>
      </c>
      <c r="AD85" s="24"/>
      <c r="AE85" s="24">
        <v>2813600</v>
      </c>
      <c r="AF85" s="23">
        <v>4173900</v>
      </c>
      <c r="AG85" s="23">
        <v>3330200</v>
      </c>
      <c r="AH85" s="23">
        <v>3487900</v>
      </c>
      <c r="AI85" s="23">
        <v>3474800</v>
      </c>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row>
    <row r="86" spans="1:256" ht="10.5" customHeight="1">
      <c r="A86" s="10"/>
      <c r="B86" s="10" t="s">
        <v>199</v>
      </c>
      <c r="C86" s="14"/>
      <c r="D86" s="14">
        <v>2868162</v>
      </c>
      <c r="E86" s="14">
        <v>3063240</v>
      </c>
      <c r="F86" s="14">
        <v>3453200</v>
      </c>
      <c r="G86" s="14">
        <v>3635000</v>
      </c>
      <c r="H86" s="14">
        <v>3091400</v>
      </c>
      <c r="I86" s="14">
        <v>3192992</v>
      </c>
      <c r="J86" s="14">
        <v>3263100</v>
      </c>
      <c r="K86" s="14">
        <v>3473000</v>
      </c>
      <c r="L86" s="14">
        <v>3508661</v>
      </c>
      <c r="M86" s="14">
        <v>3498000</v>
      </c>
      <c r="N86" s="14">
        <v>3679600</v>
      </c>
      <c r="O86" s="14">
        <v>3703800</v>
      </c>
      <c r="P86" s="14">
        <v>1837300</v>
      </c>
      <c r="Q86" s="14">
        <v>0</v>
      </c>
      <c r="R86" s="14">
        <v>0</v>
      </c>
      <c r="S86" s="14">
        <v>0</v>
      </c>
      <c r="T86" s="14">
        <v>0</v>
      </c>
      <c r="U86" s="14">
        <v>0</v>
      </c>
      <c r="V86" s="14">
        <v>0</v>
      </c>
      <c r="W86" s="14">
        <v>0</v>
      </c>
      <c r="X86" s="14">
        <v>0</v>
      </c>
      <c r="Y86" s="23">
        <v>0</v>
      </c>
      <c r="Z86" s="23">
        <v>0</v>
      </c>
      <c r="AA86" s="24">
        <v>0</v>
      </c>
      <c r="AB86" s="24">
        <v>0</v>
      </c>
      <c r="AC86" s="24">
        <v>0</v>
      </c>
      <c r="AD86" s="24"/>
      <c r="AE86" s="24">
        <v>0</v>
      </c>
      <c r="AF86" s="23">
        <v>0</v>
      </c>
      <c r="AG86" s="23">
        <v>0</v>
      </c>
      <c r="AH86" s="23">
        <v>0</v>
      </c>
      <c r="AI86" s="23">
        <v>0</v>
      </c>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row>
    <row r="87" spans="1:256" ht="10.5" customHeight="1">
      <c r="A87" s="10"/>
      <c r="B87" s="10" t="s">
        <v>200</v>
      </c>
      <c r="C87" s="14"/>
      <c r="D87" s="14">
        <v>0</v>
      </c>
      <c r="E87" s="14">
        <v>0</v>
      </c>
      <c r="F87" s="14">
        <v>919535</v>
      </c>
      <c r="G87" s="14">
        <v>1054200</v>
      </c>
      <c r="H87" s="14">
        <v>921100</v>
      </c>
      <c r="I87" s="14">
        <v>977800</v>
      </c>
      <c r="J87" s="14">
        <v>1143300</v>
      </c>
      <c r="K87" s="14">
        <v>0</v>
      </c>
      <c r="L87" s="14">
        <v>0</v>
      </c>
      <c r="M87" s="14">
        <v>0</v>
      </c>
      <c r="N87" s="14">
        <v>0</v>
      </c>
      <c r="O87" s="14">
        <v>0</v>
      </c>
      <c r="P87" s="14">
        <v>0</v>
      </c>
      <c r="Q87" s="14">
        <v>0</v>
      </c>
      <c r="R87" s="14">
        <v>0</v>
      </c>
      <c r="S87" s="14">
        <v>0</v>
      </c>
      <c r="T87" s="14">
        <v>0</v>
      </c>
      <c r="U87" s="14">
        <v>0</v>
      </c>
      <c r="V87" s="14">
        <v>0</v>
      </c>
      <c r="W87" s="14">
        <v>0</v>
      </c>
      <c r="X87" s="14">
        <v>0</v>
      </c>
      <c r="Y87" s="23">
        <v>0</v>
      </c>
      <c r="Z87" s="23">
        <v>0</v>
      </c>
      <c r="AA87" s="24">
        <v>0</v>
      </c>
      <c r="AB87" s="24">
        <v>0</v>
      </c>
      <c r="AC87" s="24">
        <v>0</v>
      </c>
      <c r="AD87" s="24"/>
      <c r="AE87" s="24">
        <v>0</v>
      </c>
      <c r="AF87" s="23">
        <v>0</v>
      </c>
      <c r="AG87" s="23">
        <v>0</v>
      </c>
      <c r="AH87" s="23">
        <v>0</v>
      </c>
      <c r="AI87" s="23">
        <v>0</v>
      </c>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row>
    <row r="88" spans="1:256" ht="10.5" customHeight="1">
      <c r="A88" s="10"/>
      <c r="B88" s="10" t="s">
        <v>201</v>
      </c>
      <c r="C88" s="14"/>
      <c r="D88" s="14">
        <v>412950</v>
      </c>
      <c r="E88" s="14">
        <v>457061</v>
      </c>
      <c r="F88" s="14">
        <v>544000</v>
      </c>
      <c r="G88" s="14">
        <v>508100</v>
      </c>
      <c r="H88" s="14">
        <v>505600</v>
      </c>
      <c r="I88" s="14">
        <v>493900</v>
      </c>
      <c r="J88" s="14">
        <v>567439</v>
      </c>
      <c r="K88" s="14">
        <v>597700</v>
      </c>
      <c r="L88" s="14">
        <v>692000</v>
      </c>
      <c r="M88" s="14">
        <v>750500</v>
      </c>
      <c r="N88" s="14">
        <v>747300</v>
      </c>
      <c r="O88" s="14">
        <v>577800</v>
      </c>
      <c r="P88" s="14">
        <v>537300</v>
      </c>
      <c r="Q88" s="14">
        <v>559900</v>
      </c>
      <c r="R88" s="14">
        <v>618000</v>
      </c>
      <c r="S88" s="14">
        <v>540700</v>
      </c>
      <c r="T88" s="14">
        <v>794400</v>
      </c>
      <c r="U88" s="14">
        <v>709400</v>
      </c>
      <c r="V88" s="14">
        <v>915000</v>
      </c>
      <c r="W88" s="14">
        <v>1044700</v>
      </c>
      <c r="X88" s="14">
        <v>1046700</v>
      </c>
      <c r="Y88" s="23">
        <v>1071500</v>
      </c>
      <c r="Z88" s="23">
        <v>1108600</v>
      </c>
      <c r="AA88" s="24">
        <v>1189300</v>
      </c>
      <c r="AB88" s="24">
        <v>1027400</v>
      </c>
      <c r="AC88" s="24">
        <v>1084600</v>
      </c>
      <c r="AD88" s="24"/>
      <c r="AE88" s="24">
        <v>1119000</v>
      </c>
      <c r="AF88" s="23">
        <v>1162000</v>
      </c>
      <c r="AG88" s="23">
        <v>1106700</v>
      </c>
      <c r="AH88" s="23">
        <v>1888300</v>
      </c>
      <c r="AI88" s="23">
        <v>1568400</v>
      </c>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row>
    <row r="89" spans="1:256" ht="10.5" customHeight="1">
      <c r="A89" s="10"/>
      <c r="B89" s="10" t="s">
        <v>272</v>
      </c>
      <c r="C89" s="14"/>
      <c r="D89" s="14">
        <v>8700</v>
      </c>
      <c r="E89" s="14">
        <v>10500</v>
      </c>
      <c r="F89" s="14">
        <v>6858</v>
      </c>
      <c r="G89" s="14">
        <v>4800</v>
      </c>
      <c r="H89" s="14">
        <v>4700</v>
      </c>
      <c r="I89" s="14">
        <v>2100</v>
      </c>
      <c r="J89" s="14">
        <v>6600</v>
      </c>
      <c r="K89" s="14">
        <v>4700</v>
      </c>
      <c r="L89" s="14">
        <v>6400</v>
      </c>
      <c r="M89" s="14">
        <v>600</v>
      </c>
      <c r="N89" s="14">
        <v>8400</v>
      </c>
      <c r="O89" s="14">
        <v>7000</v>
      </c>
      <c r="P89" s="14">
        <v>8600</v>
      </c>
      <c r="Q89" s="14">
        <v>6200</v>
      </c>
      <c r="R89" s="14">
        <v>8800</v>
      </c>
      <c r="S89" s="14">
        <v>9700</v>
      </c>
      <c r="T89" s="14">
        <v>4000</v>
      </c>
      <c r="U89" s="14">
        <v>7400</v>
      </c>
      <c r="V89" s="14">
        <v>3900</v>
      </c>
      <c r="W89" s="14">
        <v>0</v>
      </c>
      <c r="X89" s="14">
        <v>9000</v>
      </c>
      <c r="Y89" s="23">
        <v>8700</v>
      </c>
      <c r="Z89" s="23">
        <v>5600</v>
      </c>
      <c r="AA89" s="24">
        <v>1000</v>
      </c>
      <c r="AB89" s="24">
        <v>0</v>
      </c>
      <c r="AC89" s="24">
        <v>300</v>
      </c>
      <c r="AD89" s="24"/>
      <c r="AE89" s="24">
        <v>0</v>
      </c>
      <c r="AF89" s="23">
        <v>2700</v>
      </c>
      <c r="AG89" s="23">
        <v>0</v>
      </c>
      <c r="AH89" s="23">
        <v>0</v>
      </c>
      <c r="AI89" s="23">
        <v>0</v>
      </c>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row>
    <row r="90" spans="1:256" ht="10.5" customHeight="1">
      <c r="A90" s="10"/>
      <c r="B90" s="27" t="s">
        <v>303</v>
      </c>
      <c r="C90" s="14"/>
      <c r="D90" s="14">
        <v>710923</v>
      </c>
      <c r="E90" s="14">
        <v>789227</v>
      </c>
      <c r="F90" s="14">
        <v>1005229</v>
      </c>
      <c r="G90" s="14">
        <v>1182600</v>
      </c>
      <c r="H90" s="14">
        <v>1333500</v>
      </c>
      <c r="I90" s="14">
        <v>1549900</v>
      </c>
      <c r="J90" s="14">
        <v>1579800</v>
      </c>
      <c r="K90" s="14">
        <v>1719900</v>
      </c>
      <c r="L90" s="14">
        <v>1903900</v>
      </c>
      <c r="M90" s="14">
        <v>1816500</v>
      </c>
      <c r="N90" s="14">
        <v>1934100</v>
      </c>
      <c r="O90" s="14">
        <v>1988900</v>
      </c>
      <c r="P90" s="14">
        <v>2077900</v>
      </c>
      <c r="Q90" s="14">
        <v>2201700</v>
      </c>
      <c r="R90" s="14">
        <v>2355900</v>
      </c>
      <c r="S90" s="14">
        <v>2216800</v>
      </c>
      <c r="T90" s="14">
        <v>2254100</v>
      </c>
      <c r="U90" s="14">
        <v>2347300</v>
      </c>
      <c r="V90" s="14">
        <v>2365100</v>
      </c>
      <c r="W90" s="14">
        <v>2352200</v>
      </c>
      <c r="X90" s="14">
        <v>2589600</v>
      </c>
      <c r="Y90" s="23">
        <v>2537000</v>
      </c>
      <c r="Z90" s="23">
        <v>2557000</v>
      </c>
      <c r="AA90" s="24">
        <v>2702000</v>
      </c>
      <c r="AB90" s="24">
        <v>2366400</v>
      </c>
      <c r="AC90" s="24">
        <v>2291700</v>
      </c>
      <c r="AD90" s="24"/>
      <c r="AE90" s="24">
        <v>2517200</v>
      </c>
      <c r="AF90" s="23">
        <v>2623600</v>
      </c>
      <c r="AG90" s="23">
        <v>2749100</v>
      </c>
      <c r="AH90" s="23">
        <v>2690400</v>
      </c>
      <c r="AI90" s="23">
        <v>2623300</v>
      </c>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row>
    <row r="91" spans="1:256" ht="10.5" customHeight="1">
      <c r="A91" s="10"/>
      <c r="B91" s="10" t="s">
        <v>202</v>
      </c>
      <c r="C91" s="14"/>
      <c r="D91" s="14">
        <v>394531</v>
      </c>
      <c r="E91" s="14">
        <v>419302</v>
      </c>
      <c r="F91" s="14">
        <v>944134</v>
      </c>
      <c r="G91" s="14">
        <v>947300</v>
      </c>
      <c r="H91" s="14">
        <v>815800</v>
      </c>
      <c r="I91" s="14">
        <v>609500</v>
      </c>
      <c r="J91" s="14">
        <v>968000</v>
      </c>
      <c r="K91" s="14">
        <v>1186400</v>
      </c>
      <c r="L91" s="14">
        <v>1432300</v>
      </c>
      <c r="M91" s="14">
        <v>1393100</v>
      </c>
      <c r="N91" s="14">
        <v>1271100</v>
      </c>
      <c r="O91" s="14">
        <v>1261000</v>
      </c>
      <c r="P91" s="14">
        <v>1131600</v>
      </c>
      <c r="Q91" s="14">
        <v>905100</v>
      </c>
      <c r="R91" s="14">
        <v>912600</v>
      </c>
      <c r="S91" s="14">
        <v>968600</v>
      </c>
      <c r="T91" s="14">
        <v>1016100</v>
      </c>
      <c r="U91" s="14">
        <v>1421200</v>
      </c>
      <c r="V91" s="14">
        <v>1524700</v>
      </c>
      <c r="W91" s="14">
        <v>1569500</v>
      </c>
      <c r="X91" s="14">
        <v>1612300</v>
      </c>
      <c r="Y91" s="23">
        <v>1645700</v>
      </c>
      <c r="Z91" s="23">
        <v>1614800</v>
      </c>
      <c r="AA91" s="24">
        <v>1686400</v>
      </c>
      <c r="AB91" s="24">
        <v>1529400</v>
      </c>
      <c r="AC91" s="24">
        <v>1509600</v>
      </c>
      <c r="AD91" s="24"/>
      <c r="AE91" s="24">
        <v>1539200</v>
      </c>
      <c r="AF91" s="23">
        <v>1589500</v>
      </c>
      <c r="AG91" s="23">
        <v>1962900</v>
      </c>
      <c r="AH91" s="23">
        <v>2163100</v>
      </c>
      <c r="AI91" s="23">
        <v>1775300</v>
      </c>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row>
    <row r="92" spans="1:256" ht="10.5" customHeight="1">
      <c r="A92" s="10"/>
      <c r="B92" s="10" t="s">
        <v>203</v>
      </c>
      <c r="C92" s="14"/>
      <c r="D92" s="14">
        <v>1137366</v>
      </c>
      <c r="E92" s="14">
        <v>1222160</v>
      </c>
      <c r="F92" s="14">
        <v>1505260</v>
      </c>
      <c r="G92" s="14">
        <v>1701800</v>
      </c>
      <c r="H92" s="14">
        <v>1582600</v>
      </c>
      <c r="I92" s="14">
        <v>1656200</v>
      </c>
      <c r="J92" s="14">
        <v>1815100</v>
      </c>
      <c r="K92" s="14">
        <v>2115600</v>
      </c>
      <c r="L92" s="14">
        <v>2235100</v>
      </c>
      <c r="M92" s="14">
        <v>2405400</v>
      </c>
      <c r="N92" s="14">
        <v>2580800</v>
      </c>
      <c r="O92" s="14">
        <v>2606400</v>
      </c>
      <c r="P92" s="14">
        <v>2678200</v>
      </c>
      <c r="Q92" s="14">
        <v>2726600</v>
      </c>
      <c r="R92" s="14">
        <v>2678500</v>
      </c>
      <c r="S92" s="14">
        <v>2527600</v>
      </c>
      <c r="T92" s="14">
        <v>2908900</v>
      </c>
      <c r="U92" s="14">
        <v>2843600</v>
      </c>
      <c r="V92" s="14">
        <v>2815500</v>
      </c>
      <c r="W92" s="14">
        <v>2942300</v>
      </c>
      <c r="X92" s="14">
        <v>3072500</v>
      </c>
      <c r="Y92" s="23">
        <v>3121900</v>
      </c>
      <c r="Z92" s="23">
        <v>3111100</v>
      </c>
      <c r="AA92" s="24">
        <v>3110700</v>
      </c>
      <c r="AB92" s="24">
        <v>3061400</v>
      </c>
      <c r="AC92" s="24">
        <v>3112200</v>
      </c>
      <c r="AD92" s="24"/>
      <c r="AE92" s="24">
        <v>3201900</v>
      </c>
      <c r="AF92" s="23">
        <v>3715700</v>
      </c>
      <c r="AG92" s="23">
        <v>3984600</v>
      </c>
      <c r="AH92" s="23">
        <v>4390300</v>
      </c>
      <c r="AI92" s="23">
        <v>4236500</v>
      </c>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row>
    <row r="93" spans="1:256" ht="10.5" customHeight="1">
      <c r="A93" s="10"/>
      <c r="B93" s="10" t="s">
        <v>204</v>
      </c>
      <c r="C93" s="14"/>
      <c r="D93" s="14">
        <v>0</v>
      </c>
      <c r="E93" s="14">
        <v>0</v>
      </c>
      <c r="F93" s="14">
        <v>0</v>
      </c>
      <c r="G93" s="14">
        <v>0</v>
      </c>
      <c r="H93" s="14">
        <v>0</v>
      </c>
      <c r="I93" s="14">
        <v>0</v>
      </c>
      <c r="J93" s="14">
        <v>0</v>
      </c>
      <c r="K93" s="14">
        <v>883200</v>
      </c>
      <c r="L93" s="14">
        <v>1017900</v>
      </c>
      <c r="M93" s="14">
        <v>1380300</v>
      </c>
      <c r="N93" s="14">
        <v>1549300</v>
      </c>
      <c r="O93" s="14">
        <v>2015600</v>
      </c>
      <c r="P93" s="14">
        <v>1934700</v>
      </c>
      <c r="Q93" s="14">
        <v>1122400</v>
      </c>
      <c r="R93" s="14">
        <v>1860100</v>
      </c>
      <c r="S93" s="14">
        <v>1794600</v>
      </c>
      <c r="T93" s="14">
        <v>1424100</v>
      </c>
      <c r="U93" s="14">
        <v>1637100</v>
      </c>
      <c r="V93" s="14">
        <v>1595500</v>
      </c>
      <c r="W93" s="14">
        <v>1761100</v>
      </c>
      <c r="X93" s="14">
        <v>1734500</v>
      </c>
      <c r="Y93" s="23">
        <v>1721200</v>
      </c>
      <c r="Z93" s="23">
        <v>1756100</v>
      </c>
      <c r="AA93" s="24">
        <v>1459900</v>
      </c>
      <c r="AB93" s="24">
        <v>1291900</v>
      </c>
      <c r="AC93" s="24">
        <v>1291900</v>
      </c>
      <c r="AD93" s="24"/>
      <c r="AE93" s="24">
        <v>1457400</v>
      </c>
      <c r="AF93" s="23">
        <v>1591300</v>
      </c>
      <c r="AG93" s="14">
        <v>1628700</v>
      </c>
      <c r="AH93" s="14">
        <v>1604700</v>
      </c>
      <c r="AI93" s="14">
        <v>1593600</v>
      </c>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row>
    <row r="94" spans="1:256" ht="10.5" customHeight="1">
      <c r="A94" s="10"/>
      <c r="B94" s="10"/>
      <c r="C94" s="14"/>
      <c r="D94" s="14"/>
      <c r="E94" s="14"/>
      <c r="F94" s="14"/>
      <c r="G94" s="14"/>
      <c r="H94" s="14"/>
      <c r="I94" s="14"/>
      <c r="J94" s="14"/>
      <c r="K94" s="14"/>
      <c r="L94" s="14"/>
      <c r="M94" s="14"/>
      <c r="N94" s="14"/>
      <c r="O94" s="14"/>
      <c r="P94" s="14"/>
      <c r="Q94" s="14"/>
      <c r="R94" s="14"/>
      <c r="S94" s="14"/>
      <c r="T94" s="14"/>
      <c r="U94" s="14"/>
      <c r="V94" s="14"/>
      <c r="W94" s="14"/>
      <c r="X94" s="14"/>
      <c r="Y94" s="23"/>
      <c r="Z94" s="23"/>
      <c r="AA94" s="24"/>
      <c r="AB94" s="24"/>
      <c r="AC94" s="24"/>
      <c r="AD94" s="24"/>
      <c r="AE94" s="24"/>
      <c r="AF94" s="23"/>
      <c r="AG94" s="14"/>
      <c r="AH94" s="14"/>
      <c r="AI94" s="14"/>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1:256" ht="10.5" customHeight="1">
      <c r="A95" s="13" t="s">
        <v>28</v>
      </c>
      <c r="B95" s="13"/>
      <c r="C95" s="14"/>
      <c r="D95" s="14"/>
      <c r="E95" s="14"/>
      <c r="F95" s="14"/>
      <c r="G95" s="14"/>
      <c r="H95" s="14"/>
      <c r="I95" s="14"/>
      <c r="J95" s="14"/>
      <c r="K95" s="14"/>
      <c r="L95" s="14"/>
      <c r="M95" s="14"/>
      <c r="N95" s="14"/>
      <c r="O95" s="14"/>
      <c r="P95" s="14"/>
      <c r="Q95" s="14"/>
      <c r="R95" s="14"/>
      <c r="S95" s="14"/>
      <c r="T95" s="14"/>
      <c r="U95" s="14"/>
      <c r="V95" s="14"/>
      <c r="W95" s="14"/>
      <c r="X95" s="14"/>
      <c r="Y95" s="23"/>
      <c r="Z95" s="23"/>
      <c r="AA95" s="24"/>
      <c r="AB95" s="24"/>
      <c r="AC95" s="24"/>
      <c r="AD95" s="24"/>
      <c r="AE95" s="24"/>
      <c r="AF95" s="23"/>
      <c r="AG95" s="14"/>
      <c r="AH95" s="14"/>
      <c r="AI95" s="14"/>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row>
    <row r="96" spans="1:256" ht="10.5" customHeight="1">
      <c r="A96" s="10"/>
      <c r="B96" s="10" t="s">
        <v>205</v>
      </c>
      <c r="C96" s="14"/>
      <c r="D96" s="14">
        <v>0</v>
      </c>
      <c r="E96" s="14">
        <v>0</v>
      </c>
      <c r="F96" s="14">
        <v>0</v>
      </c>
      <c r="G96" s="14">
        <v>0</v>
      </c>
      <c r="H96" s="14">
        <v>0</v>
      </c>
      <c r="I96" s="14">
        <v>0</v>
      </c>
      <c r="J96" s="14">
        <v>0</v>
      </c>
      <c r="K96" s="14">
        <v>0</v>
      </c>
      <c r="L96" s="14">
        <v>0</v>
      </c>
      <c r="M96" s="14">
        <v>0</v>
      </c>
      <c r="N96" s="14">
        <v>0</v>
      </c>
      <c r="O96" s="14">
        <v>0</v>
      </c>
      <c r="P96" s="14">
        <v>0</v>
      </c>
      <c r="Q96" s="14">
        <v>0</v>
      </c>
      <c r="R96" s="14">
        <v>0</v>
      </c>
      <c r="S96" s="14">
        <v>0</v>
      </c>
      <c r="T96" s="14">
        <v>0</v>
      </c>
      <c r="U96" s="14">
        <v>0</v>
      </c>
      <c r="V96" s="14">
        <v>0</v>
      </c>
      <c r="W96" s="14">
        <v>0</v>
      </c>
      <c r="X96" s="14">
        <v>0</v>
      </c>
      <c r="Y96" s="23">
        <v>0</v>
      </c>
      <c r="Z96" s="23">
        <v>0</v>
      </c>
      <c r="AA96" s="24">
        <v>0</v>
      </c>
      <c r="AB96" s="24">
        <v>0</v>
      </c>
      <c r="AC96" s="24">
        <v>0</v>
      </c>
      <c r="AD96" s="24"/>
      <c r="AE96" s="24">
        <v>0</v>
      </c>
      <c r="AF96" s="24">
        <v>0</v>
      </c>
      <c r="AG96" s="24">
        <v>0</v>
      </c>
      <c r="AH96" s="24">
        <v>0</v>
      </c>
      <c r="AI96" s="24">
        <v>0</v>
      </c>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row>
    <row r="97" spans="1:256" ht="10.5" customHeight="1">
      <c r="A97" s="10"/>
      <c r="B97" s="10" t="s">
        <v>206</v>
      </c>
      <c r="C97" s="14"/>
      <c r="D97" s="14">
        <v>0</v>
      </c>
      <c r="E97" s="14">
        <v>0</v>
      </c>
      <c r="F97" s="14">
        <v>0</v>
      </c>
      <c r="G97" s="14">
        <v>0</v>
      </c>
      <c r="H97" s="14">
        <v>0</v>
      </c>
      <c r="I97" s="14">
        <v>0</v>
      </c>
      <c r="J97" s="14">
        <v>0</v>
      </c>
      <c r="K97" s="14">
        <v>0</v>
      </c>
      <c r="L97" s="14">
        <v>0</v>
      </c>
      <c r="M97" s="14">
        <v>0</v>
      </c>
      <c r="N97" s="14">
        <v>0</v>
      </c>
      <c r="O97" s="14">
        <v>0</v>
      </c>
      <c r="P97" s="14">
        <v>0</v>
      </c>
      <c r="Q97" s="14">
        <v>0</v>
      </c>
      <c r="R97" s="14">
        <v>0</v>
      </c>
      <c r="S97" s="14">
        <v>0</v>
      </c>
      <c r="T97" s="14">
        <v>0</v>
      </c>
      <c r="U97" s="14">
        <v>0</v>
      </c>
      <c r="V97" s="14">
        <v>0</v>
      </c>
      <c r="W97" s="14">
        <v>0</v>
      </c>
      <c r="X97" s="14">
        <v>17500</v>
      </c>
      <c r="Y97" s="23">
        <v>0</v>
      </c>
      <c r="Z97" s="23">
        <v>0</v>
      </c>
      <c r="AA97" s="24">
        <v>0</v>
      </c>
      <c r="AB97" s="24">
        <v>0</v>
      </c>
      <c r="AC97" s="24">
        <v>0</v>
      </c>
      <c r="AD97" s="24"/>
      <c r="AE97" s="24">
        <v>0</v>
      </c>
      <c r="AF97" s="24">
        <v>0</v>
      </c>
      <c r="AG97" s="24">
        <v>0</v>
      </c>
      <c r="AH97" s="24">
        <v>0</v>
      </c>
      <c r="AI97" s="24">
        <v>0</v>
      </c>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1:256" ht="10.5" customHeight="1">
      <c r="A98" s="14"/>
      <c r="B98" s="14" t="s">
        <v>207</v>
      </c>
      <c r="C98" s="14"/>
      <c r="D98" s="14">
        <v>0</v>
      </c>
      <c r="E98" s="14">
        <v>0</v>
      </c>
      <c r="F98" s="14">
        <v>0</v>
      </c>
      <c r="G98" s="14">
        <v>0</v>
      </c>
      <c r="H98" s="14">
        <v>0</v>
      </c>
      <c r="I98" s="14">
        <v>0</v>
      </c>
      <c r="J98" s="14">
        <v>0</v>
      </c>
      <c r="K98" s="14">
        <v>0</v>
      </c>
      <c r="L98" s="14">
        <v>0</v>
      </c>
      <c r="M98" s="14">
        <v>0</v>
      </c>
      <c r="N98" s="14">
        <v>0</v>
      </c>
      <c r="O98" s="14">
        <v>75000</v>
      </c>
      <c r="P98" s="14">
        <v>0</v>
      </c>
      <c r="Q98" s="14">
        <v>0</v>
      </c>
      <c r="R98" s="14">
        <v>0</v>
      </c>
      <c r="S98" s="14">
        <v>0</v>
      </c>
      <c r="T98" s="14">
        <v>0</v>
      </c>
      <c r="U98" s="14">
        <v>0</v>
      </c>
      <c r="V98" s="14">
        <v>0</v>
      </c>
      <c r="W98" s="14">
        <v>0</v>
      </c>
      <c r="X98" s="14">
        <v>0</v>
      </c>
      <c r="Y98" s="23">
        <v>0</v>
      </c>
      <c r="Z98" s="23">
        <v>0</v>
      </c>
      <c r="AA98" s="24">
        <v>0</v>
      </c>
      <c r="AB98" s="24">
        <v>0</v>
      </c>
      <c r="AC98" s="24">
        <v>0</v>
      </c>
      <c r="AD98" s="24"/>
      <c r="AE98" s="24">
        <v>0</v>
      </c>
      <c r="AF98" s="24">
        <v>0</v>
      </c>
      <c r="AG98" s="24">
        <v>0</v>
      </c>
      <c r="AH98" s="24">
        <v>0</v>
      </c>
      <c r="AI98" s="24">
        <v>0</v>
      </c>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1:256" ht="10.5" customHeight="1">
      <c r="A99" s="10"/>
      <c r="B99" s="10" t="s">
        <v>208</v>
      </c>
      <c r="C99" s="14"/>
      <c r="D99" s="14">
        <v>0</v>
      </c>
      <c r="E99" s="14">
        <v>0</v>
      </c>
      <c r="F99" s="14">
        <v>0</v>
      </c>
      <c r="G99" s="14">
        <v>0</v>
      </c>
      <c r="H99" s="14">
        <v>0</v>
      </c>
      <c r="I99" s="14">
        <v>0</v>
      </c>
      <c r="J99" s="14">
        <v>0</v>
      </c>
      <c r="K99" s="14">
        <v>0</v>
      </c>
      <c r="L99" s="14">
        <v>0</v>
      </c>
      <c r="M99" s="14">
        <v>0</v>
      </c>
      <c r="N99" s="14">
        <v>0</v>
      </c>
      <c r="O99" s="14">
        <v>0</v>
      </c>
      <c r="P99" s="14">
        <v>0</v>
      </c>
      <c r="Q99" s="14">
        <v>0</v>
      </c>
      <c r="R99" s="14">
        <v>0</v>
      </c>
      <c r="S99" s="14">
        <v>0</v>
      </c>
      <c r="T99" s="14">
        <v>0</v>
      </c>
      <c r="U99" s="14">
        <v>0</v>
      </c>
      <c r="V99" s="14">
        <v>0</v>
      </c>
      <c r="W99" s="14">
        <v>0</v>
      </c>
      <c r="X99" s="14">
        <v>0</v>
      </c>
      <c r="Y99" s="23">
        <v>0</v>
      </c>
      <c r="Z99" s="23">
        <v>0</v>
      </c>
      <c r="AA99" s="24">
        <v>0</v>
      </c>
      <c r="AB99" s="24">
        <v>0</v>
      </c>
      <c r="AC99" s="24">
        <v>0</v>
      </c>
      <c r="AD99" s="24"/>
      <c r="AE99" s="24">
        <v>0</v>
      </c>
      <c r="AF99" s="24">
        <v>0</v>
      </c>
      <c r="AG99" s="24">
        <v>0</v>
      </c>
      <c r="AH99" s="24">
        <v>0</v>
      </c>
      <c r="AI99" s="24">
        <v>0</v>
      </c>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1:256" ht="10.5" customHeight="1">
      <c r="A100" s="10"/>
      <c r="B100" s="10" t="s">
        <v>209</v>
      </c>
      <c r="C100" s="14"/>
      <c r="D100" s="14">
        <v>0</v>
      </c>
      <c r="E100" s="14">
        <v>0</v>
      </c>
      <c r="F100" s="14">
        <v>0</v>
      </c>
      <c r="G100" s="14">
        <v>0</v>
      </c>
      <c r="H100" s="14">
        <v>0</v>
      </c>
      <c r="I100" s="14">
        <v>0</v>
      </c>
      <c r="J100" s="14">
        <v>0</v>
      </c>
      <c r="K100" s="14">
        <v>0</v>
      </c>
      <c r="L100" s="14">
        <v>0</v>
      </c>
      <c r="M100" s="14">
        <v>0</v>
      </c>
      <c r="N100" s="14">
        <v>0</v>
      </c>
      <c r="O100" s="14">
        <v>47800</v>
      </c>
      <c r="P100" s="14">
        <v>0</v>
      </c>
      <c r="Q100" s="14">
        <v>0</v>
      </c>
      <c r="R100" s="14">
        <v>0</v>
      </c>
      <c r="S100" s="14">
        <v>0</v>
      </c>
      <c r="T100" s="14">
        <v>0</v>
      </c>
      <c r="U100" s="14">
        <v>0</v>
      </c>
      <c r="V100" s="14">
        <v>0</v>
      </c>
      <c r="W100" s="14">
        <v>0</v>
      </c>
      <c r="X100" s="14">
        <v>0</v>
      </c>
      <c r="Y100" s="23">
        <v>0</v>
      </c>
      <c r="Z100" s="23">
        <v>0</v>
      </c>
      <c r="AA100" s="24">
        <v>0</v>
      </c>
      <c r="AB100" s="24">
        <v>0</v>
      </c>
      <c r="AC100" s="24">
        <v>0</v>
      </c>
      <c r="AD100" s="30"/>
      <c r="AE100" s="24">
        <v>0</v>
      </c>
      <c r="AF100" s="24">
        <v>0</v>
      </c>
      <c r="AG100" s="24">
        <v>0</v>
      </c>
      <c r="AH100" s="24">
        <v>0</v>
      </c>
      <c r="AI100" s="24">
        <v>0</v>
      </c>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1:256" ht="10.5" customHeight="1">
      <c r="A101" s="10"/>
      <c r="B101" s="10" t="s">
        <v>210</v>
      </c>
      <c r="C101" s="14"/>
      <c r="D101" s="14">
        <v>0</v>
      </c>
      <c r="E101" s="14">
        <v>0</v>
      </c>
      <c r="F101" s="14">
        <v>0</v>
      </c>
      <c r="G101" s="14">
        <v>0</v>
      </c>
      <c r="H101" s="14">
        <v>0</v>
      </c>
      <c r="I101" s="14">
        <v>0</v>
      </c>
      <c r="J101" s="14">
        <v>0</v>
      </c>
      <c r="K101" s="14">
        <v>0</v>
      </c>
      <c r="L101" s="14">
        <v>0</v>
      </c>
      <c r="M101" s="14">
        <v>0</v>
      </c>
      <c r="N101" s="14">
        <v>0</v>
      </c>
      <c r="O101" s="14">
        <v>0</v>
      </c>
      <c r="P101" s="14">
        <v>0</v>
      </c>
      <c r="Q101" s="14">
        <v>0</v>
      </c>
      <c r="R101" s="14">
        <v>0</v>
      </c>
      <c r="S101" s="14">
        <v>0</v>
      </c>
      <c r="T101" s="14">
        <v>0</v>
      </c>
      <c r="U101" s="14">
        <v>0</v>
      </c>
      <c r="V101" s="14">
        <v>0</v>
      </c>
      <c r="W101" s="14">
        <v>0</v>
      </c>
      <c r="X101" s="14">
        <v>0</v>
      </c>
      <c r="Y101" s="23">
        <v>0</v>
      </c>
      <c r="Z101" s="23">
        <v>0</v>
      </c>
      <c r="AA101" s="24">
        <v>0</v>
      </c>
      <c r="AB101" s="24">
        <v>0</v>
      </c>
      <c r="AC101" s="24">
        <v>0</v>
      </c>
      <c r="AD101" s="24"/>
      <c r="AE101" s="24">
        <v>0</v>
      </c>
      <c r="AF101" s="24">
        <v>0</v>
      </c>
      <c r="AG101" s="24">
        <v>0</v>
      </c>
      <c r="AH101" s="24">
        <v>0</v>
      </c>
      <c r="AI101" s="24">
        <v>0</v>
      </c>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1:256" ht="10.5" customHeight="1">
      <c r="A102" s="10"/>
      <c r="B102" s="10" t="s">
        <v>211</v>
      </c>
      <c r="C102" s="14"/>
      <c r="D102" s="14">
        <v>0</v>
      </c>
      <c r="E102" s="14">
        <v>0</v>
      </c>
      <c r="F102" s="14">
        <v>0</v>
      </c>
      <c r="G102" s="14">
        <v>0</v>
      </c>
      <c r="H102" s="14">
        <v>0</v>
      </c>
      <c r="I102" s="14">
        <v>0</v>
      </c>
      <c r="J102" s="14">
        <v>0</v>
      </c>
      <c r="K102" s="14">
        <v>0</v>
      </c>
      <c r="L102" s="14">
        <v>0</v>
      </c>
      <c r="M102" s="14">
        <v>0</v>
      </c>
      <c r="N102" s="14">
        <v>0</v>
      </c>
      <c r="O102" s="14">
        <v>0</v>
      </c>
      <c r="P102" s="14">
        <v>0</v>
      </c>
      <c r="Q102" s="14">
        <v>0</v>
      </c>
      <c r="R102" s="14">
        <v>0</v>
      </c>
      <c r="S102" s="14">
        <v>0</v>
      </c>
      <c r="T102" s="14">
        <v>0</v>
      </c>
      <c r="U102" s="14">
        <v>0</v>
      </c>
      <c r="V102" s="14">
        <v>0</v>
      </c>
      <c r="W102" s="14">
        <v>0</v>
      </c>
      <c r="X102" s="14">
        <v>0</v>
      </c>
      <c r="Y102" s="23">
        <v>0</v>
      </c>
      <c r="Z102" s="23">
        <v>0</v>
      </c>
      <c r="AA102" s="24">
        <v>0</v>
      </c>
      <c r="AB102" s="24">
        <v>0</v>
      </c>
      <c r="AC102" s="24">
        <v>0</v>
      </c>
      <c r="AD102" s="24"/>
      <c r="AE102" s="24">
        <v>0</v>
      </c>
      <c r="AF102" s="24">
        <v>0</v>
      </c>
      <c r="AG102" s="24">
        <v>0</v>
      </c>
      <c r="AH102" s="24">
        <v>0</v>
      </c>
      <c r="AI102" s="24">
        <v>0</v>
      </c>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1:256" ht="10.5" customHeight="1">
      <c r="A103" s="10"/>
      <c r="B103" s="10" t="s">
        <v>212</v>
      </c>
      <c r="C103" s="14"/>
      <c r="D103" s="14">
        <v>0</v>
      </c>
      <c r="E103" s="14">
        <v>0</v>
      </c>
      <c r="F103" s="14">
        <v>0</v>
      </c>
      <c r="G103" s="14">
        <v>0</v>
      </c>
      <c r="H103" s="14">
        <v>0</v>
      </c>
      <c r="I103" s="14">
        <v>0</v>
      </c>
      <c r="J103" s="14">
        <v>0</v>
      </c>
      <c r="K103" s="14">
        <v>0</v>
      </c>
      <c r="L103" s="14">
        <v>0</v>
      </c>
      <c r="M103" s="14">
        <v>0</v>
      </c>
      <c r="N103" s="14">
        <v>0</v>
      </c>
      <c r="O103" s="14">
        <v>0</v>
      </c>
      <c r="P103" s="14">
        <v>0</v>
      </c>
      <c r="Q103" s="14">
        <v>0</v>
      </c>
      <c r="R103" s="14">
        <v>0</v>
      </c>
      <c r="S103" s="14">
        <v>0</v>
      </c>
      <c r="T103" s="14">
        <v>0</v>
      </c>
      <c r="U103" s="14">
        <v>0</v>
      </c>
      <c r="V103" s="14">
        <v>0</v>
      </c>
      <c r="W103" s="14">
        <v>0</v>
      </c>
      <c r="X103" s="14">
        <v>0</v>
      </c>
      <c r="Y103" s="23">
        <v>0</v>
      </c>
      <c r="Z103" s="23">
        <v>0</v>
      </c>
      <c r="AA103" s="24">
        <v>0</v>
      </c>
      <c r="AB103" s="24">
        <v>0</v>
      </c>
      <c r="AC103" s="24">
        <v>0</v>
      </c>
      <c r="AD103" s="24"/>
      <c r="AE103" s="24">
        <v>0</v>
      </c>
      <c r="AF103" s="24">
        <v>0</v>
      </c>
      <c r="AG103" s="24">
        <v>0</v>
      </c>
      <c r="AH103" s="24">
        <v>0</v>
      </c>
      <c r="AI103" s="24">
        <v>0</v>
      </c>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row r="104" spans="1:256" ht="10.5" customHeight="1">
      <c r="A104" s="10"/>
      <c r="B104" s="10" t="s">
        <v>213</v>
      </c>
      <c r="C104" s="14"/>
      <c r="D104" s="14">
        <v>0</v>
      </c>
      <c r="E104" s="14">
        <v>0</v>
      </c>
      <c r="F104" s="14">
        <v>0</v>
      </c>
      <c r="G104" s="14">
        <v>0</v>
      </c>
      <c r="H104" s="14">
        <v>0</v>
      </c>
      <c r="I104" s="14">
        <v>0</v>
      </c>
      <c r="J104" s="14">
        <v>0</v>
      </c>
      <c r="K104" s="14">
        <v>0</v>
      </c>
      <c r="L104" s="14">
        <v>0</v>
      </c>
      <c r="M104" s="14">
        <v>0</v>
      </c>
      <c r="N104" s="14">
        <v>0</v>
      </c>
      <c r="O104" s="14">
        <v>0</v>
      </c>
      <c r="P104" s="14">
        <v>0</v>
      </c>
      <c r="Q104" s="14">
        <v>0</v>
      </c>
      <c r="R104" s="14">
        <v>0</v>
      </c>
      <c r="S104" s="14">
        <v>0</v>
      </c>
      <c r="T104" s="14">
        <v>0</v>
      </c>
      <c r="U104" s="14">
        <v>0</v>
      </c>
      <c r="V104" s="14">
        <v>0</v>
      </c>
      <c r="W104" s="14">
        <v>0</v>
      </c>
      <c r="X104" s="14">
        <v>0</v>
      </c>
      <c r="Y104" s="23">
        <v>0</v>
      </c>
      <c r="Z104" s="23">
        <v>0</v>
      </c>
      <c r="AA104" s="24">
        <v>0</v>
      </c>
      <c r="AB104" s="24">
        <v>0</v>
      </c>
      <c r="AC104" s="24">
        <v>0</v>
      </c>
      <c r="AD104" s="24"/>
      <c r="AE104" s="24">
        <v>0</v>
      </c>
      <c r="AF104" s="24">
        <v>0</v>
      </c>
      <c r="AG104" s="24">
        <v>0</v>
      </c>
      <c r="AH104" s="24">
        <v>0</v>
      </c>
      <c r="AI104" s="24">
        <v>0</v>
      </c>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row>
    <row r="105" spans="1:256" ht="10.5" customHeight="1">
      <c r="A105" s="10"/>
      <c r="B105" s="10" t="s">
        <v>214</v>
      </c>
      <c r="C105" s="14"/>
      <c r="D105" s="14">
        <v>0</v>
      </c>
      <c r="E105" s="14">
        <v>0</v>
      </c>
      <c r="F105" s="14">
        <v>0</v>
      </c>
      <c r="G105" s="14">
        <v>0</v>
      </c>
      <c r="H105" s="14">
        <v>0</v>
      </c>
      <c r="I105" s="14">
        <v>0</v>
      </c>
      <c r="J105" s="14">
        <v>0</v>
      </c>
      <c r="K105" s="14">
        <v>0</v>
      </c>
      <c r="L105" s="14">
        <v>0</v>
      </c>
      <c r="M105" s="14">
        <v>0</v>
      </c>
      <c r="N105" s="14">
        <v>0</v>
      </c>
      <c r="O105" s="14">
        <v>0</v>
      </c>
      <c r="P105" s="14">
        <v>0</v>
      </c>
      <c r="Q105" s="14">
        <v>0</v>
      </c>
      <c r="R105" s="14">
        <v>0</v>
      </c>
      <c r="S105" s="14">
        <v>0</v>
      </c>
      <c r="T105" s="14">
        <v>0</v>
      </c>
      <c r="U105" s="14">
        <v>0</v>
      </c>
      <c r="V105" s="14">
        <v>0</v>
      </c>
      <c r="W105" s="14">
        <v>0</v>
      </c>
      <c r="X105" s="14">
        <v>0</v>
      </c>
      <c r="Y105" s="23">
        <v>0</v>
      </c>
      <c r="Z105" s="23">
        <v>0</v>
      </c>
      <c r="AA105" s="24">
        <v>0</v>
      </c>
      <c r="AB105" s="24">
        <v>0</v>
      </c>
      <c r="AC105" s="24">
        <v>0</v>
      </c>
      <c r="AD105" s="24"/>
      <c r="AE105" s="24">
        <v>0</v>
      </c>
      <c r="AF105" s="24">
        <v>0</v>
      </c>
      <c r="AG105" s="24">
        <v>0</v>
      </c>
      <c r="AH105" s="24">
        <v>0</v>
      </c>
      <c r="AI105" s="24">
        <v>0</v>
      </c>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row>
    <row r="106" spans="1:256" ht="10.5" customHeight="1">
      <c r="A106" s="10"/>
      <c r="B106" s="10" t="s">
        <v>364</v>
      </c>
      <c r="C106" s="14"/>
      <c r="D106" s="14">
        <v>0</v>
      </c>
      <c r="E106" s="14">
        <v>0</v>
      </c>
      <c r="F106" s="14">
        <v>0</v>
      </c>
      <c r="G106" s="14">
        <v>0</v>
      </c>
      <c r="H106" s="14">
        <v>0</v>
      </c>
      <c r="I106" s="14">
        <v>0</v>
      </c>
      <c r="J106" s="14">
        <v>0</v>
      </c>
      <c r="K106" s="14">
        <v>0</v>
      </c>
      <c r="L106" s="14">
        <v>0</v>
      </c>
      <c r="M106" s="14">
        <v>0</v>
      </c>
      <c r="N106" s="14">
        <v>0</v>
      </c>
      <c r="O106" s="14">
        <v>0</v>
      </c>
      <c r="P106" s="14">
        <v>0</v>
      </c>
      <c r="Q106" s="14">
        <v>0</v>
      </c>
      <c r="R106" s="14">
        <v>0</v>
      </c>
      <c r="S106" s="14">
        <v>0</v>
      </c>
      <c r="T106" s="14">
        <v>0</v>
      </c>
      <c r="U106" s="14">
        <v>0</v>
      </c>
      <c r="V106" s="14">
        <v>0</v>
      </c>
      <c r="W106" s="14">
        <v>0</v>
      </c>
      <c r="X106" s="14">
        <v>0</v>
      </c>
      <c r="Y106" s="23">
        <v>0</v>
      </c>
      <c r="Z106" s="23">
        <v>0</v>
      </c>
      <c r="AA106" s="24">
        <v>0</v>
      </c>
      <c r="AB106" s="24">
        <v>0</v>
      </c>
      <c r="AC106" s="24">
        <v>0</v>
      </c>
      <c r="AD106" s="24"/>
      <c r="AE106" s="24">
        <v>0</v>
      </c>
      <c r="AF106" s="24">
        <v>0</v>
      </c>
      <c r="AG106" s="24">
        <v>0</v>
      </c>
      <c r="AH106" s="24">
        <v>0</v>
      </c>
      <c r="AI106" s="24">
        <v>0</v>
      </c>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row>
    <row r="107" spans="1:256" ht="10.5" customHeight="1">
      <c r="A107" s="10"/>
      <c r="B107" s="27" t="s">
        <v>301</v>
      </c>
      <c r="C107" s="14"/>
      <c r="D107" s="14">
        <v>0</v>
      </c>
      <c r="E107" s="14">
        <v>0</v>
      </c>
      <c r="F107" s="14">
        <v>0</v>
      </c>
      <c r="G107" s="14">
        <v>0</v>
      </c>
      <c r="H107" s="14">
        <v>0</v>
      </c>
      <c r="I107" s="14">
        <v>0</v>
      </c>
      <c r="J107" s="14">
        <v>0</v>
      </c>
      <c r="K107" s="14">
        <v>0</v>
      </c>
      <c r="L107" s="14">
        <v>0</v>
      </c>
      <c r="M107" s="14">
        <v>0</v>
      </c>
      <c r="N107" s="14">
        <v>0</v>
      </c>
      <c r="O107" s="14">
        <v>0</v>
      </c>
      <c r="P107" s="14">
        <v>0</v>
      </c>
      <c r="Q107" s="14">
        <v>0</v>
      </c>
      <c r="R107" s="14">
        <v>0</v>
      </c>
      <c r="S107" s="14">
        <v>0</v>
      </c>
      <c r="T107" s="14">
        <v>0</v>
      </c>
      <c r="U107" s="14">
        <v>0</v>
      </c>
      <c r="V107" s="14">
        <v>0</v>
      </c>
      <c r="W107" s="14">
        <v>0</v>
      </c>
      <c r="X107" s="14">
        <v>0</v>
      </c>
      <c r="Y107" s="23">
        <v>0</v>
      </c>
      <c r="Z107" s="23">
        <v>0</v>
      </c>
      <c r="AA107" s="24">
        <v>0</v>
      </c>
      <c r="AB107" s="24">
        <v>0</v>
      </c>
      <c r="AC107" s="24">
        <v>0</v>
      </c>
      <c r="AD107" s="24"/>
      <c r="AE107" s="24">
        <v>0</v>
      </c>
      <c r="AF107" s="24">
        <v>0</v>
      </c>
      <c r="AG107" s="24">
        <v>0</v>
      </c>
      <c r="AH107" s="24">
        <v>0</v>
      </c>
      <c r="AI107" s="24">
        <v>0</v>
      </c>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row>
    <row r="108" spans="1:256" ht="10.5" customHeight="1">
      <c r="A108" s="10"/>
      <c r="B108" s="10" t="s">
        <v>365</v>
      </c>
      <c r="C108" s="14"/>
      <c r="D108" s="14">
        <v>0</v>
      </c>
      <c r="E108" s="14">
        <v>0</v>
      </c>
      <c r="F108" s="14">
        <v>0</v>
      </c>
      <c r="G108" s="14">
        <v>0</v>
      </c>
      <c r="H108" s="14">
        <v>0</v>
      </c>
      <c r="I108" s="14">
        <v>0</v>
      </c>
      <c r="J108" s="14">
        <v>0</v>
      </c>
      <c r="K108" s="14">
        <v>0</v>
      </c>
      <c r="L108" s="14">
        <v>0</v>
      </c>
      <c r="M108" s="14">
        <v>0</v>
      </c>
      <c r="N108" s="14">
        <v>0</v>
      </c>
      <c r="O108" s="14">
        <v>0</v>
      </c>
      <c r="P108" s="14">
        <v>0</v>
      </c>
      <c r="Q108" s="14">
        <v>0</v>
      </c>
      <c r="R108" s="14">
        <v>0</v>
      </c>
      <c r="S108" s="14">
        <v>0</v>
      </c>
      <c r="T108" s="14">
        <v>0</v>
      </c>
      <c r="U108" s="14">
        <v>0</v>
      </c>
      <c r="V108" s="14">
        <v>0</v>
      </c>
      <c r="W108" s="14">
        <v>0</v>
      </c>
      <c r="X108" s="14">
        <v>0</v>
      </c>
      <c r="Y108" s="23">
        <v>0</v>
      </c>
      <c r="Z108" s="23">
        <v>0</v>
      </c>
      <c r="AA108" s="24">
        <v>0</v>
      </c>
      <c r="AB108" s="24">
        <v>0</v>
      </c>
      <c r="AC108" s="24">
        <v>0</v>
      </c>
      <c r="AD108" s="24"/>
      <c r="AE108" s="24">
        <v>0</v>
      </c>
      <c r="AF108" s="24">
        <v>0</v>
      </c>
      <c r="AG108" s="24">
        <v>0</v>
      </c>
      <c r="AH108" s="24">
        <v>0</v>
      </c>
      <c r="AI108" s="24">
        <v>0</v>
      </c>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row>
    <row r="109" spans="1:256" ht="10.5" customHeight="1">
      <c r="A109" s="10"/>
      <c r="B109" s="10" t="s">
        <v>215</v>
      </c>
      <c r="C109" s="14"/>
      <c r="D109" s="14">
        <v>0</v>
      </c>
      <c r="E109" s="14">
        <v>0</v>
      </c>
      <c r="F109" s="14">
        <v>0</v>
      </c>
      <c r="G109" s="14">
        <v>0</v>
      </c>
      <c r="H109" s="14">
        <v>0</v>
      </c>
      <c r="I109" s="14">
        <v>0</v>
      </c>
      <c r="J109" s="14">
        <v>0</v>
      </c>
      <c r="K109" s="14">
        <v>0</v>
      </c>
      <c r="L109" s="14">
        <v>0</v>
      </c>
      <c r="M109" s="14">
        <v>0</v>
      </c>
      <c r="N109" s="14">
        <v>0</v>
      </c>
      <c r="O109" s="14">
        <v>0</v>
      </c>
      <c r="P109" s="14">
        <v>0</v>
      </c>
      <c r="Q109" s="14">
        <v>0</v>
      </c>
      <c r="R109" s="14">
        <v>0</v>
      </c>
      <c r="S109" s="14">
        <v>0</v>
      </c>
      <c r="T109" s="14">
        <v>0</v>
      </c>
      <c r="U109" s="14">
        <v>0</v>
      </c>
      <c r="V109" s="14">
        <v>0</v>
      </c>
      <c r="W109" s="14">
        <v>0</v>
      </c>
      <c r="X109" s="14">
        <v>0</v>
      </c>
      <c r="Y109" s="23">
        <v>116900</v>
      </c>
      <c r="Z109" s="23">
        <v>114200</v>
      </c>
      <c r="AA109" s="24">
        <v>125500</v>
      </c>
      <c r="AB109" s="24">
        <v>130900</v>
      </c>
      <c r="AC109" s="24">
        <v>134900</v>
      </c>
      <c r="AD109" s="24"/>
      <c r="AE109" s="24">
        <v>136400</v>
      </c>
      <c r="AF109" s="24">
        <v>163400</v>
      </c>
      <c r="AG109" s="24">
        <v>151500</v>
      </c>
      <c r="AH109" s="24">
        <v>167300</v>
      </c>
      <c r="AI109" s="24">
        <v>167300</v>
      </c>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row>
    <row r="110" spans="1:256" ht="10.5" customHeight="1">
      <c r="A110" s="10"/>
      <c r="B110" s="10" t="s">
        <v>216</v>
      </c>
      <c r="C110" s="14"/>
      <c r="D110" s="14">
        <v>0</v>
      </c>
      <c r="E110" s="14">
        <v>0</v>
      </c>
      <c r="F110" s="14">
        <v>0</v>
      </c>
      <c r="G110" s="14">
        <v>0</v>
      </c>
      <c r="H110" s="14">
        <v>0</v>
      </c>
      <c r="I110" s="14">
        <v>0</v>
      </c>
      <c r="J110" s="14">
        <v>0</v>
      </c>
      <c r="K110" s="14">
        <v>0</v>
      </c>
      <c r="L110" s="14">
        <v>0</v>
      </c>
      <c r="M110" s="14">
        <v>0</v>
      </c>
      <c r="N110" s="14">
        <v>0</v>
      </c>
      <c r="O110" s="14">
        <v>16500</v>
      </c>
      <c r="P110" s="14">
        <v>3700</v>
      </c>
      <c r="Q110" s="14">
        <v>0</v>
      </c>
      <c r="R110" s="14">
        <v>0</v>
      </c>
      <c r="S110" s="14">
        <v>0</v>
      </c>
      <c r="T110" s="14">
        <v>0</v>
      </c>
      <c r="U110" s="14">
        <v>0</v>
      </c>
      <c r="V110" s="14">
        <v>0</v>
      </c>
      <c r="W110" s="14">
        <v>0</v>
      </c>
      <c r="X110" s="14">
        <v>0</v>
      </c>
      <c r="Y110" s="23">
        <v>0</v>
      </c>
      <c r="Z110" s="23">
        <v>0</v>
      </c>
      <c r="AA110" s="24">
        <v>0</v>
      </c>
      <c r="AB110" s="24">
        <v>0</v>
      </c>
      <c r="AC110" s="24">
        <v>0</v>
      </c>
      <c r="AD110" s="24"/>
      <c r="AE110" s="24">
        <v>0</v>
      </c>
      <c r="AF110" s="24">
        <v>0</v>
      </c>
      <c r="AG110" s="24">
        <v>0</v>
      </c>
      <c r="AH110" s="24">
        <v>0</v>
      </c>
      <c r="AI110" s="24">
        <v>0</v>
      </c>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row>
    <row r="111" spans="1:256" ht="10.5" customHeight="1">
      <c r="A111" s="10"/>
      <c r="B111" s="14" t="s">
        <v>217</v>
      </c>
      <c r="C111" s="14"/>
      <c r="D111" s="14">
        <v>0</v>
      </c>
      <c r="E111" s="14">
        <v>0</v>
      </c>
      <c r="F111" s="14">
        <v>0</v>
      </c>
      <c r="G111" s="14">
        <v>0</v>
      </c>
      <c r="H111" s="14">
        <v>0</v>
      </c>
      <c r="I111" s="14">
        <v>0</v>
      </c>
      <c r="J111" s="14">
        <v>0</v>
      </c>
      <c r="K111" s="14">
        <v>0</v>
      </c>
      <c r="L111" s="14">
        <v>0</v>
      </c>
      <c r="M111" s="14">
        <v>0</v>
      </c>
      <c r="N111" s="14">
        <v>0</v>
      </c>
      <c r="O111" s="14">
        <v>0</v>
      </c>
      <c r="P111" s="14">
        <v>2300</v>
      </c>
      <c r="Q111" s="14">
        <v>21400</v>
      </c>
      <c r="R111" s="14">
        <v>0</v>
      </c>
      <c r="S111" s="14">
        <v>0</v>
      </c>
      <c r="T111" s="14">
        <v>0</v>
      </c>
      <c r="U111" s="14">
        <v>0</v>
      </c>
      <c r="V111" s="14">
        <v>0</v>
      </c>
      <c r="W111" s="14">
        <v>0</v>
      </c>
      <c r="X111" s="14">
        <v>0</v>
      </c>
      <c r="Y111" s="23">
        <v>0</v>
      </c>
      <c r="Z111" s="23">
        <v>36400</v>
      </c>
      <c r="AA111" s="24">
        <v>0</v>
      </c>
      <c r="AB111" s="24">
        <v>0</v>
      </c>
      <c r="AC111" s="24">
        <v>0</v>
      </c>
      <c r="AD111" s="24"/>
      <c r="AE111" s="24">
        <v>0</v>
      </c>
      <c r="AF111" s="24">
        <v>0</v>
      </c>
      <c r="AG111" s="24">
        <v>0</v>
      </c>
      <c r="AH111" s="24">
        <v>0</v>
      </c>
      <c r="AI111" s="24">
        <v>0</v>
      </c>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row>
    <row r="112" spans="1:256" ht="10.5" customHeight="1">
      <c r="A112" s="10"/>
      <c r="B112" s="10" t="s">
        <v>218</v>
      </c>
      <c r="C112" s="14"/>
      <c r="D112" s="14">
        <v>0</v>
      </c>
      <c r="E112" s="14">
        <v>0</v>
      </c>
      <c r="F112" s="14">
        <v>0</v>
      </c>
      <c r="G112" s="14">
        <v>0</v>
      </c>
      <c r="H112" s="14">
        <v>0</v>
      </c>
      <c r="I112" s="14">
        <v>0</v>
      </c>
      <c r="J112" s="14">
        <v>0</v>
      </c>
      <c r="K112" s="14">
        <v>0</v>
      </c>
      <c r="L112" s="14">
        <v>0</v>
      </c>
      <c r="M112" s="14">
        <v>0</v>
      </c>
      <c r="N112" s="14">
        <v>0</v>
      </c>
      <c r="O112" s="14">
        <v>0</v>
      </c>
      <c r="P112" s="14">
        <v>0</v>
      </c>
      <c r="Q112" s="14">
        <v>0</v>
      </c>
      <c r="R112" s="14">
        <v>0</v>
      </c>
      <c r="S112" s="14">
        <v>0</v>
      </c>
      <c r="T112" s="14">
        <v>0</v>
      </c>
      <c r="U112" s="14">
        <v>0</v>
      </c>
      <c r="V112" s="14">
        <v>0</v>
      </c>
      <c r="W112" s="14">
        <v>0</v>
      </c>
      <c r="X112" s="14">
        <v>0</v>
      </c>
      <c r="Y112" s="23">
        <v>0</v>
      </c>
      <c r="Z112" s="23">
        <v>0</v>
      </c>
      <c r="AA112" s="24">
        <v>0</v>
      </c>
      <c r="AB112" s="24">
        <v>0</v>
      </c>
      <c r="AC112" s="24">
        <v>0</v>
      </c>
      <c r="AD112" s="24"/>
      <c r="AE112" s="24">
        <v>0</v>
      </c>
      <c r="AF112" s="24">
        <v>0</v>
      </c>
      <c r="AG112" s="24">
        <v>0</v>
      </c>
      <c r="AH112" s="24">
        <v>0</v>
      </c>
      <c r="AI112" s="24">
        <v>0</v>
      </c>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row>
    <row r="113" spans="1:256" ht="10.5" customHeight="1">
      <c r="A113" s="10"/>
      <c r="B113" s="10" t="s">
        <v>219</v>
      </c>
      <c r="C113" s="14"/>
      <c r="D113" s="14">
        <v>14200</v>
      </c>
      <c r="E113" s="14">
        <v>17495</v>
      </c>
      <c r="F113" s="14">
        <v>27990</v>
      </c>
      <c r="G113" s="14">
        <v>47300</v>
      </c>
      <c r="H113" s="14">
        <v>42800</v>
      </c>
      <c r="I113" s="14">
        <v>0</v>
      </c>
      <c r="J113" s="14">
        <v>0</v>
      </c>
      <c r="K113" s="14">
        <v>0</v>
      </c>
      <c r="L113" s="14">
        <v>0</v>
      </c>
      <c r="M113" s="14">
        <v>0</v>
      </c>
      <c r="N113" s="14">
        <v>0</v>
      </c>
      <c r="O113" s="14">
        <v>0</v>
      </c>
      <c r="P113" s="14">
        <v>0</v>
      </c>
      <c r="Q113" s="14">
        <v>0</v>
      </c>
      <c r="R113" s="14">
        <v>0</v>
      </c>
      <c r="S113" s="14">
        <v>0</v>
      </c>
      <c r="T113" s="14">
        <v>0</v>
      </c>
      <c r="U113" s="14">
        <v>0</v>
      </c>
      <c r="V113" s="14">
        <v>0</v>
      </c>
      <c r="W113" s="14">
        <v>0</v>
      </c>
      <c r="X113" s="14">
        <v>0</v>
      </c>
      <c r="Y113" s="23">
        <v>0</v>
      </c>
      <c r="Z113" s="23">
        <v>0</v>
      </c>
      <c r="AA113" s="24">
        <v>0</v>
      </c>
      <c r="AB113" s="24">
        <v>0</v>
      </c>
      <c r="AC113" s="24">
        <v>0</v>
      </c>
      <c r="AD113" s="24"/>
      <c r="AE113" s="24">
        <v>0</v>
      </c>
      <c r="AF113" s="24">
        <v>0</v>
      </c>
      <c r="AG113" s="24">
        <v>0</v>
      </c>
      <c r="AH113" s="24">
        <v>0</v>
      </c>
      <c r="AI113" s="24">
        <v>0</v>
      </c>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row>
    <row r="114" spans="1:256" ht="10.5" customHeight="1">
      <c r="A114" s="10"/>
      <c r="B114" s="10" t="s">
        <v>220</v>
      </c>
      <c r="C114" s="14"/>
      <c r="D114" s="14">
        <v>0</v>
      </c>
      <c r="E114" s="14">
        <v>0</v>
      </c>
      <c r="F114" s="14">
        <v>0</v>
      </c>
      <c r="G114" s="14">
        <v>0</v>
      </c>
      <c r="H114" s="14">
        <v>0</v>
      </c>
      <c r="I114" s="14">
        <v>0</v>
      </c>
      <c r="J114" s="14">
        <v>0</v>
      </c>
      <c r="K114" s="14">
        <v>0</v>
      </c>
      <c r="L114" s="14">
        <v>0</v>
      </c>
      <c r="M114" s="14">
        <v>0</v>
      </c>
      <c r="N114" s="14">
        <v>0</v>
      </c>
      <c r="O114" s="14">
        <v>0</v>
      </c>
      <c r="P114" s="14">
        <v>0</v>
      </c>
      <c r="Q114" s="14">
        <v>0</v>
      </c>
      <c r="R114" s="14">
        <v>0</v>
      </c>
      <c r="S114" s="14">
        <v>0</v>
      </c>
      <c r="T114" s="14">
        <v>0</v>
      </c>
      <c r="U114" s="14">
        <v>0</v>
      </c>
      <c r="V114" s="14">
        <v>0</v>
      </c>
      <c r="W114" s="14">
        <v>0</v>
      </c>
      <c r="X114" s="14">
        <v>0</v>
      </c>
      <c r="Y114" s="23">
        <v>0</v>
      </c>
      <c r="Z114" s="23">
        <v>0</v>
      </c>
      <c r="AA114" s="24">
        <v>0</v>
      </c>
      <c r="AB114" s="24">
        <v>0</v>
      </c>
      <c r="AC114" s="24">
        <v>0</v>
      </c>
      <c r="AD114" s="24"/>
      <c r="AE114" s="24">
        <v>0</v>
      </c>
      <c r="AF114" s="24">
        <v>0</v>
      </c>
      <c r="AG114" s="24">
        <v>0</v>
      </c>
      <c r="AH114" s="24">
        <v>0</v>
      </c>
      <c r="AI114" s="24">
        <v>0</v>
      </c>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row>
    <row r="115" spans="1:256" ht="10.5" customHeight="1">
      <c r="A115" s="10"/>
      <c r="B115" s="10" t="s">
        <v>366</v>
      </c>
      <c r="C115" s="14"/>
      <c r="D115" s="14">
        <v>0</v>
      </c>
      <c r="E115" s="14">
        <v>0</v>
      </c>
      <c r="F115" s="14">
        <v>0</v>
      </c>
      <c r="G115" s="14">
        <v>0</v>
      </c>
      <c r="H115" s="14">
        <v>0</v>
      </c>
      <c r="I115" s="14">
        <v>0</v>
      </c>
      <c r="J115" s="14">
        <v>0</v>
      </c>
      <c r="K115" s="14">
        <v>0</v>
      </c>
      <c r="L115" s="14">
        <v>0</v>
      </c>
      <c r="M115" s="14">
        <v>0</v>
      </c>
      <c r="N115" s="14">
        <v>0</v>
      </c>
      <c r="O115" s="14">
        <v>0</v>
      </c>
      <c r="P115" s="14">
        <v>0</v>
      </c>
      <c r="Q115" s="14">
        <v>0</v>
      </c>
      <c r="R115" s="14">
        <v>0</v>
      </c>
      <c r="S115" s="14">
        <v>0</v>
      </c>
      <c r="T115" s="14">
        <v>0</v>
      </c>
      <c r="U115" s="14">
        <v>0</v>
      </c>
      <c r="V115" s="14">
        <v>0</v>
      </c>
      <c r="W115" s="14">
        <v>0</v>
      </c>
      <c r="X115" s="14">
        <v>0</v>
      </c>
      <c r="Y115" s="23">
        <v>0</v>
      </c>
      <c r="Z115" s="23">
        <v>0</v>
      </c>
      <c r="AA115" s="24">
        <v>0</v>
      </c>
      <c r="AB115" s="24">
        <v>0</v>
      </c>
      <c r="AC115" s="24">
        <v>0</v>
      </c>
      <c r="AD115" s="30"/>
      <c r="AE115" s="24">
        <v>0</v>
      </c>
      <c r="AF115" s="24">
        <v>0</v>
      </c>
      <c r="AG115" s="24">
        <v>0</v>
      </c>
      <c r="AH115" s="24">
        <v>0</v>
      </c>
      <c r="AI115" s="24">
        <v>0</v>
      </c>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row>
    <row r="116" spans="1:256" ht="10.5" customHeight="1">
      <c r="A116" s="10"/>
      <c r="B116" s="10" t="s">
        <v>221</v>
      </c>
      <c r="C116" s="14"/>
      <c r="D116" s="14">
        <v>0</v>
      </c>
      <c r="E116" s="14">
        <v>0</v>
      </c>
      <c r="F116" s="14">
        <v>0</v>
      </c>
      <c r="G116" s="14">
        <v>0</v>
      </c>
      <c r="H116" s="14">
        <v>0</v>
      </c>
      <c r="I116" s="14">
        <v>0</v>
      </c>
      <c r="J116" s="14">
        <v>0</v>
      </c>
      <c r="K116" s="14">
        <v>0</v>
      </c>
      <c r="L116" s="14">
        <v>0</v>
      </c>
      <c r="M116" s="14">
        <v>0</v>
      </c>
      <c r="N116" s="14">
        <v>0</v>
      </c>
      <c r="O116" s="14">
        <v>0</v>
      </c>
      <c r="P116" s="14">
        <v>0</v>
      </c>
      <c r="Q116" s="14">
        <v>0</v>
      </c>
      <c r="R116" s="14">
        <v>0</v>
      </c>
      <c r="S116" s="14">
        <v>0</v>
      </c>
      <c r="T116" s="14">
        <v>0</v>
      </c>
      <c r="U116" s="14">
        <v>0</v>
      </c>
      <c r="V116" s="14">
        <v>0</v>
      </c>
      <c r="W116" s="14">
        <v>0</v>
      </c>
      <c r="X116" s="14">
        <v>0</v>
      </c>
      <c r="Y116" s="23">
        <v>0</v>
      </c>
      <c r="Z116" s="23">
        <v>0</v>
      </c>
      <c r="AA116" s="24">
        <v>0</v>
      </c>
      <c r="AB116" s="24">
        <v>0</v>
      </c>
      <c r="AC116" s="24">
        <v>0</v>
      </c>
      <c r="AD116" s="24"/>
      <c r="AE116" s="24">
        <v>0</v>
      </c>
      <c r="AF116" s="24">
        <v>0</v>
      </c>
      <c r="AG116" s="24">
        <v>0</v>
      </c>
      <c r="AH116" s="24">
        <v>0</v>
      </c>
      <c r="AI116" s="24">
        <v>0</v>
      </c>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row>
    <row r="117" spans="1:256" ht="10.5" customHeight="1">
      <c r="A117" s="10"/>
      <c r="B117" s="10" t="s">
        <v>222</v>
      </c>
      <c r="C117" s="14"/>
      <c r="D117" s="14">
        <v>0</v>
      </c>
      <c r="E117" s="14">
        <v>0</v>
      </c>
      <c r="F117" s="14">
        <v>0</v>
      </c>
      <c r="G117" s="14">
        <v>0</v>
      </c>
      <c r="H117" s="14">
        <v>0</v>
      </c>
      <c r="I117" s="14">
        <v>0</v>
      </c>
      <c r="J117" s="14">
        <v>0</v>
      </c>
      <c r="K117" s="14">
        <v>0</v>
      </c>
      <c r="L117" s="14">
        <v>0</v>
      </c>
      <c r="M117" s="14">
        <v>0</v>
      </c>
      <c r="N117" s="14">
        <v>0</v>
      </c>
      <c r="O117" s="14">
        <v>0</v>
      </c>
      <c r="P117" s="14">
        <v>0</v>
      </c>
      <c r="Q117" s="14">
        <v>0</v>
      </c>
      <c r="R117" s="14">
        <v>0</v>
      </c>
      <c r="S117" s="14">
        <v>0</v>
      </c>
      <c r="T117" s="14">
        <v>0</v>
      </c>
      <c r="U117" s="14">
        <v>0</v>
      </c>
      <c r="V117" s="14">
        <v>0</v>
      </c>
      <c r="W117" s="14">
        <v>0</v>
      </c>
      <c r="X117" s="14">
        <v>0</v>
      </c>
      <c r="Y117" s="23">
        <v>0</v>
      </c>
      <c r="Z117" s="23">
        <v>0</v>
      </c>
      <c r="AA117" s="24">
        <v>0</v>
      </c>
      <c r="AB117" s="24">
        <v>0</v>
      </c>
      <c r="AC117" s="24">
        <v>0</v>
      </c>
      <c r="AD117" s="24"/>
      <c r="AE117" s="24">
        <v>0</v>
      </c>
      <c r="AF117" s="24">
        <v>0</v>
      </c>
      <c r="AG117" s="24">
        <v>0</v>
      </c>
      <c r="AH117" s="24">
        <v>0</v>
      </c>
      <c r="AI117" s="24">
        <v>0</v>
      </c>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row>
    <row r="118" spans="1:256" ht="10.5" customHeight="1">
      <c r="A118" s="10"/>
      <c r="B118" s="10" t="s">
        <v>223</v>
      </c>
      <c r="C118" s="14"/>
      <c r="D118" s="14">
        <v>0</v>
      </c>
      <c r="E118" s="14">
        <v>0</v>
      </c>
      <c r="F118" s="14">
        <v>0</v>
      </c>
      <c r="G118" s="14">
        <v>0</v>
      </c>
      <c r="H118" s="14">
        <v>0</v>
      </c>
      <c r="I118" s="14">
        <v>0</v>
      </c>
      <c r="J118" s="14">
        <v>0</v>
      </c>
      <c r="K118" s="14">
        <v>0</v>
      </c>
      <c r="L118" s="14">
        <v>0</v>
      </c>
      <c r="M118" s="14">
        <v>0</v>
      </c>
      <c r="N118" s="14">
        <v>0</v>
      </c>
      <c r="O118" s="14">
        <v>0</v>
      </c>
      <c r="P118" s="14">
        <v>0</v>
      </c>
      <c r="Q118" s="14">
        <v>0</v>
      </c>
      <c r="R118" s="14">
        <v>0</v>
      </c>
      <c r="S118" s="14">
        <v>0</v>
      </c>
      <c r="T118" s="14">
        <v>0</v>
      </c>
      <c r="U118" s="14">
        <v>0</v>
      </c>
      <c r="V118" s="14">
        <v>0</v>
      </c>
      <c r="W118" s="14">
        <v>0</v>
      </c>
      <c r="X118" s="14">
        <v>0</v>
      </c>
      <c r="Y118" s="23">
        <v>0</v>
      </c>
      <c r="Z118" s="23">
        <v>0</v>
      </c>
      <c r="AA118" s="24">
        <v>0</v>
      </c>
      <c r="AB118" s="24">
        <v>0</v>
      </c>
      <c r="AC118" s="24">
        <v>0</v>
      </c>
      <c r="AD118" s="24"/>
      <c r="AE118" s="24">
        <v>0</v>
      </c>
      <c r="AF118" s="24">
        <v>0</v>
      </c>
      <c r="AG118" s="24">
        <v>0</v>
      </c>
      <c r="AH118" s="24">
        <v>0</v>
      </c>
      <c r="AI118" s="24">
        <v>0</v>
      </c>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row>
    <row r="119" spans="1:256" ht="10.5" customHeight="1">
      <c r="A119" s="10"/>
      <c r="B119" s="10" t="s">
        <v>224</v>
      </c>
      <c r="C119" s="14"/>
      <c r="D119" s="14">
        <v>0</v>
      </c>
      <c r="E119" s="14">
        <v>0</v>
      </c>
      <c r="F119" s="14">
        <v>0</v>
      </c>
      <c r="G119" s="14">
        <v>0</v>
      </c>
      <c r="H119" s="14">
        <v>0</v>
      </c>
      <c r="I119" s="14">
        <v>0</v>
      </c>
      <c r="J119" s="14">
        <v>0</v>
      </c>
      <c r="K119" s="14">
        <v>0</v>
      </c>
      <c r="L119" s="14">
        <v>0</v>
      </c>
      <c r="M119" s="14">
        <v>0</v>
      </c>
      <c r="N119" s="14">
        <v>0</v>
      </c>
      <c r="O119" s="14">
        <v>0</v>
      </c>
      <c r="P119" s="14">
        <v>0</v>
      </c>
      <c r="Q119" s="14">
        <v>0</v>
      </c>
      <c r="R119" s="14">
        <v>0</v>
      </c>
      <c r="S119" s="14">
        <v>0</v>
      </c>
      <c r="T119" s="14">
        <v>0</v>
      </c>
      <c r="U119" s="14">
        <v>0</v>
      </c>
      <c r="V119" s="14">
        <v>0</v>
      </c>
      <c r="W119" s="14">
        <v>0</v>
      </c>
      <c r="X119" s="14">
        <v>0</v>
      </c>
      <c r="Y119" s="23">
        <v>0</v>
      </c>
      <c r="Z119" s="23">
        <v>0</v>
      </c>
      <c r="AA119" s="24">
        <v>0</v>
      </c>
      <c r="AB119" s="24">
        <v>0</v>
      </c>
      <c r="AC119" s="24">
        <v>0</v>
      </c>
      <c r="AD119" s="24"/>
      <c r="AE119" s="24">
        <v>0</v>
      </c>
      <c r="AF119" s="24">
        <v>0</v>
      </c>
      <c r="AG119" s="24">
        <v>0</v>
      </c>
      <c r="AH119" s="24">
        <v>0</v>
      </c>
      <c r="AI119" s="24">
        <v>0</v>
      </c>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row>
    <row r="120" spans="1:256" ht="10.5" customHeight="1">
      <c r="A120" s="10"/>
      <c r="B120" s="10" t="s">
        <v>225</v>
      </c>
      <c r="C120" s="14"/>
      <c r="D120" s="14">
        <v>0</v>
      </c>
      <c r="E120" s="14">
        <v>0</v>
      </c>
      <c r="F120" s="14">
        <v>0</v>
      </c>
      <c r="G120" s="14">
        <v>0</v>
      </c>
      <c r="H120" s="14">
        <v>0</v>
      </c>
      <c r="I120" s="14">
        <v>0</v>
      </c>
      <c r="J120" s="14">
        <v>0</v>
      </c>
      <c r="K120" s="14">
        <v>0</v>
      </c>
      <c r="L120" s="14">
        <v>0</v>
      </c>
      <c r="M120" s="14">
        <v>0</v>
      </c>
      <c r="N120" s="14">
        <v>0</v>
      </c>
      <c r="O120" s="14">
        <v>0</v>
      </c>
      <c r="P120" s="14">
        <v>0</v>
      </c>
      <c r="Q120" s="14">
        <v>0</v>
      </c>
      <c r="R120" s="14">
        <v>0</v>
      </c>
      <c r="S120" s="14">
        <v>0</v>
      </c>
      <c r="T120" s="14">
        <v>0</v>
      </c>
      <c r="U120" s="14">
        <v>0</v>
      </c>
      <c r="V120" s="14">
        <v>0</v>
      </c>
      <c r="W120" s="14">
        <v>0</v>
      </c>
      <c r="X120" s="14">
        <v>0</v>
      </c>
      <c r="Y120" s="23">
        <v>0</v>
      </c>
      <c r="Z120" s="23">
        <v>0</v>
      </c>
      <c r="AA120" s="24">
        <v>0</v>
      </c>
      <c r="AB120" s="24">
        <v>0</v>
      </c>
      <c r="AC120" s="24">
        <v>0</v>
      </c>
      <c r="AD120" s="24"/>
      <c r="AE120" s="24">
        <v>0</v>
      </c>
      <c r="AF120" s="24">
        <v>0</v>
      </c>
      <c r="AG120" s="24">
        <v>0</v>
      </c>
      <c r="AH120" s="24">
        <v>0</v>
      </c>
      <c r="AI120" s="24">
        <v>0</v>
      </c>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row>
    <row r="121" spans="1:256" ht="10.5" customHeight="1">
      <c r="A121" s="10"/>
      <c r="B121" s="10" t="s">
        <v>226</v>
      </c>
      <c r="C121" s="10"/>
      <c r="D121" s="14">
        <v>0</v>
      </c>
      <c r="E121" s="14">
        <v>0</v>
      </c>
      <c r="F121" s="14">
        <v>0</v>
      </c>
      <c r="G121" s="14">
        <v>0</v>
      </c>
      <c r="H121" s="14">
        <v>0</v>
      </c>
      <c r="I121" s="14">
        <v>0</v>
      </c>
      <c r="J121" s="14">
        <v>0</v>
      </c>
      <c r="K121" s="14">
        <v>0</v>
      </c>
      <c r="L121" s="14">
        <v>0</v>
      </c>
      <c r="M121" s="14">
        <v>0</v>
      </c>
      <c r="N121" s="14">
        <v>0</v>
      </c>
      <c r="O121" s="14">
        <v>0</v>
      </c>
      <c r="P121" s="14">
        <v>0</v>
      </c>
      <c r="Q121" s="14">
        <v>49900</v>
      </c>
      <c r="R121" s="14">
        <v>0</v>
      </c>
      <c r="S121" s="14">
        <v>0</v>
      </c>
      <c r="T121" s="14">
        <v>0</v>
      </c>
      <c r="U121" s="14">
        <v>0</v>
      </c>
      <c r="V121" s="14">
        <v>0</v>
      </c>
      <c r="W121" s="14">
        <v>0</v>
      </c>
      <c r="X121" s="14">
        <v>0</v>
      </c>
      <c r="Y121" s="23">
        <v>0</v>
      </c>
      <c r="Z121" s="23">
        <v>0</v>
      </c>
      <c r="AA121" s="24">
        <v>0</v>
      </c>
      <c r="AB121" s="24">
        <v>0</v>
      </c>
      <c r="AC121" s="24">
        <v>0</v>
      </c>
      <c r="AD121" s="30"/>
      <c r="AE121" s="24">
        <v>0</v>
      </c>
      <c r="AF121" s="24">
        <v>0</v>
      </c>
      <c r="AG121" s="24">
        <v>0</v>
      </c>
      <c r="AH121" s="24">
        <v>0</v>
      </c>
      <c r="AI121" s="24">
        <v>0</v>
      </c>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row>
    <row r="122" spans="1:256" ht="10.5" customHeight="1">
      <c r="A122" s="10"/>
      <c r="B122" s="10" t="s">
        <v>227</v>
      </c>
      <c r="C122" s="10"/>
      <c r="D122" s="14">
        <v>0</v>
      </c>
      <c r="E122" s="14">
        <v>0</v>
      </c>
      <c r="F122" s="14">
        <v>0</v>
      </c>
      <c r="G122" s="14">
        <v>0</v>
      </c>
      <c r="H122" s="14">
        <v>0</v>
      </c>
      <c r="I122" s="14">
        <v>0</v>
      </c>
      <c r="J122" s="14">
        <v>0</v>
      </c>
      <c r="K122" s="14">
        <v>0</v>
      </c>
      <c r="L122" s="14">
        <v>0</v>
      </c>
      <c r="M122" s="14">
        <v>0</v>
      </c>
      <c r="N122" s="14">
        <v>0</v>
      </c>
      <c r="O122" s="14">
        <v>0</v>
      </c>
      <c r="P122" s="14">
        <v>0</v>
      </c>
      <c r="Q122" s="14">
        <v>0</v>
      </c>
      <c r="R122" s="14">
        <v>0</v>
      </c>
      <c r="S122" s="14">
        <v>0</v>
      </c>
      <c r="T122" s="14">
        <v>0</v>
      </c>
      <c r="U122" s="14">
        <v>0</v>
      </c>
      <c r="V122" s="14">
        <v>0</v>
      </c>
      <c r="W122" s="14">
        <v>0</v>
      </c>
      <c r="X122" s="14">
        <v>0</v>
      </c>
      <c r="Y122" s="23">
        <v>0</v>
      </c>
      <c r="Z122" s="23">
        <v>0</v>
      </c>
      <c r="AA122" s="24">
        <v>0</v>
      </c>
      <c r="AB122" s="24">
        <v>0</v>
      </c>
      <c r="AC122" s="24">
        <v>0</v>
      </c>
      <c r="AD122" s="24"/>
      <c r="AE122" s="24">
        <v>0</v>
      </c>
      <c r="AF122" s="24">
        <v>0</v>
      </c>
      <c r="AG122" s="24">
        <v>0</v>
      </c>
      <c r="AH122" s="24">
        <v>0</v>
      </c>
      <c r="AI122" s="24">
        <v>0</v>
      </c>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row>
    <row r="123" spans="1:256" ht="10.5" customHeight="1">
      <c r="A123" s="10"/>
      <c r="B123" s="10" t="s">
        <v>228</v>
      </c>
      <c r="C123" s="14"/>
      <c r="D123" s="14">
        <v>0</v>
      </c>
      <c r="E123" s="14">
        <v>0</v>
      </c>
      <c r="F123" s="14">
        <v>0</v>
      </c>
      <c r="G123" s="14">
        <v>0</v>
      </c>
      <c r="H123" s="14">
        <v>0</v>
      </c>
      <c r="I123" s="14">
        <v>0</v>
      </c>
      <c r="J123" s="14">
        <v>0</v>
      </c>
      <c r="K123" s="14">
        <v>0</v>
      </c>
      <c r="L123" s="14">
        <v>0</v>
      </c>
      <c r="M123" s="14">
        <v>0</v>
      </c>
      <c r="N123" s="14">
        <v>0</v>
      </c>
      <c r="O123" s="14">
        <v>0</v>
      </c>
      <c r="P123" s="14">
        <v>0</v>
      </c>
      <c r="Q123" s="14">
        <v>0</v>
      </c>
      <c r="R123" s="14">
        <v>0</v>
      </c>
      <c r="S123" s="14">
        <v>0</v>
      </c>
      <c r="T123" s="14">
        <v>0</v>
      </c>
      <c r="U123" s="14">
        <v>0</v>
      </c>
      <c r="V123" s="14">
        <v>0</v>
      </c>
      <c r="W123" s="14">
        <v>2000</v>
      </c>
      <c r="X123" s="14">
        <v>8000</v>
      </c>
      <c r="Y123" s="23">
        <v>0</v>
      </c>
      <c r="Z123" s="23">
        <v>0</v>
      </c>
      <c r="AA123" s="24">
        <v>0</v>
      </c>
      <c r="AB123" s="24">
        <v>0</v>
      </c>
      <c r="AC123" s="24">
        <v>0</v>
      </c>
      <c r="AD123" s="24"/>
      <c r="AE123" s="24">
        <v>0</v>
      </c>
      <c r="AF123" s="24">
        <v>0</v>
      </c>
      <c r="AG123" s="24">
        <v>0</v>
      </c>
      <c r="AH123" s="24">
        <v>0</v>
      </c>
      <c r="AI123" s="24">
        <v>0</v>
      </c>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row>
    <row r="124" spans="1:256" ht="10.5" customHeight="1">
      <c r="A124" s="10"/>
      <c r="B124" s="10" t="s">
        <v>229</v>
      </c>
      <c r="C124" s="14"/>
      <c r="D124" s="17">
        <v>0</v>
      </c>
      <c r="E124" s="17">
        <v>0</v>
      </c>
      <c r="F124" s="17">
        <v>0</v>
      </c>
      <c r="G124" s="17">
        <v>0</v>
      </c>
      <c r="H124" s="17">
        <v>0</v>
      </c>
      <c r="I124" s="17">
        <v>0</v>
      </c>
      <c r="J124" s="17">
        <v>0</v>
      </c>
      <c r="K124" s="17">
        <v>0</v>
      </c>
      <c r="L124" s="17">
        <v>0</v>
      </c>
      <c r="M124" s="17">
        <v>0</v>
      </c>
      <c r="N124" s="17">
        <v>134400</v>
      </c>
      <c r="O124" s="17">
        <v>0</v>
      </c>
      <c r="P124" s="17">
        <v>0</v>
      </c>
      <c r="Q124" s="17">
        <v>0</v>
      </c>
      <c r="R124" s="17">
        <v>0</v>
      </c>
      <c r="S124" s="17">
        <v>0</v>
      </c>
      <c r="T124" s="17">
        <v>0</v>
      </c>
      <c r="U124" s="17">
        <v>0</v>
      </c>
      <c r="V124" s="17">
        <v>0</v>
      </c>
      <c r="W124" s="17">
        <v>0</v>
      </c>
      <c r="X124" s="17">
        <v>0</v>
      </c>
      <c r="Y124" s="25">
        <v>0</v>
      </c>
      <c r="Z124" s="25">
        <v>0</v>
      </c>
      <c r="AA124" s="29">
        <v>0</v>
      </c>
      <c r="AB124" s="29">
        <v>0</v>
      </c>
      <c r="AC124" s="29">
        <v>0</v>
      </c>
      <c r="AD124" s="29"/>
      <c r="AE124" s="29">
        <v>0</v>
      </c>
      <c r="AF124" s="29">
        <v>0</v>
      </c>
      <c r="AG124" s="29">
        <v>0</v>
      </c>
      <c r="AH124" s="29">
        <v>0</v>
      </c>
      <c r="AI124" s="29">
        <v>0</v>
      </c>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row>
    <row r="125" spans="1:256" ht="10.5" customHeight="1">
      <c r="A125" s="10"/>
      <c r="B125" s="10"/>
      <c r="C125" s="14"/>
      <c r="D125" s="14"/>
      <c r="E125" s="14"/>
      <c r="F125" s="14"/>
      <c r="G125" s="14"/>
      <c r="H125" s="14"/>
      <c r="I125" s="14"/>
      <c r="J125" s="14"/>
      <c r="K125" s="14"/>
      <c r="L125" s="14"/>
      <c r="M125" s="14"/>
      <c r="N125" s="14"/>
      <c r="O125" s="14"/>
      <c r="P125" s="14"/>
      <c r="Q125" s="14"/>
      <c r="R125" s="14"/>
      <c r="S125" s="14"/>
      <c r="T125" s="14"/>
      <c r="U125" s="14"/>
      <c r="V125" s="14"/>
      <c r="W125" s="14"/>
      <c r="X125" s="14"/>
      <c r="Y125" s="23"/>
      <c r="Z125" s="23"/>
      <c r="AA125" s="24"/>
      <c r="AB125" s="24"/>
      <c r="AC125" s="24"/>
      <c r="AD125" s="24"/>
      <c r="AE125" s="24"/>
      <c r="AF125" s="23"/>
      <c r="AG125" s="14"/>
      <c r="AH125" s="14"/>
      <c r="AI125" s="14"/>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row>
    <row r="126" spans="1:256" ht="10.5" customHeight="1">
      <c r="A126" s="10"/>
      <c r="B126" s="10" t="s">
        <v>230</v>
      </c>
      <c r="C126" s="14"/>
      <c r="D126" s="17">
        <f aca="true" t="shared" si="6" ref="D126:X126">SUM(D96:D124)</f>
        <v>14200</v>
      </c>
      <c r="E126" s="17">
        <f t="shared" si="6"/>
        <v>17495</v>
      </c>
      <c r="F126" s="17">
        <f t="shared" si="6"/>
        <v>27990</v>
      </c>
      <c r="G126" s="17">
        <f t="shared" si="6"/>
        <v>47300</v>
      </c>
      <c r="H126" s="17">
        <f t="shared" si="6"/>
        <v>42800</v>
      </c>
      <c r="I126" s="17">
        <f t="shared" si="6"/>
        <v>0</v>
      </c>
      <c r="J126" s="17">
        <f t="shared" si="6"/>
        <v>0</v>
      </c>
      <c r="K126" s="17">
        <f t="shared" si="6"/>
        <v>0</v>
      </c>
      <c r="L126" s="17">
        <f t="shared" si="6"/>
        <v>0</v>
      </c>
      <c r="M126" s="17">
        <f t="shared" si="6"/>
        <v>0</v>
      </c>
      <c r="N126" s="17">
        <f t="shared" si="6"/>
        <v>134400</v>
      </c>
      <c r="O126" s="17">
        <f t="shared" si="6"/>
        <v>139300</v>
      </c>
      <c r="P126" s="17">
        <f t="shared" si="6"/>
        <v>6000</v>
      </c>
      <c r="Q126" s="17">
        <f t="shared" si="6"/>
        <v>71300</v>
      </c>
      <c r="R126" s="17">
        <f t="shared" si="6"/>
        <v>0</v>
      </c>
      <c r="S126" s="17">
        <f t="shared" si="6"/>
        <v>0</v>
      </c>
      <c r="T126" s="17">
        <f t="shared" si="6"/>
        <v>0</v>
      </c>
      <c r="U126" s="17">
        <f t="shared" si="6"/>
        <v>0</v>
      </c>
      <c r="V126" s="17">
        <f t="shared" si="6"/>
        <v>0</v>
      </c>
      <c r="W126" s="17">
        <f>SUM(W96:W124)</f>
        <v>2000</v>
      </c>
      <c r="X126" s="17">
        <f t="shared" si="6"/>
        <v>25500</v>
      </c>
      <c r="Y126" s="25">
        <f aca="true" t="shared" si="7" ref="Y126:AE126">SUM(Y96:Y124)</f>
        <v>116900</v>
      </c>
      <c r="Z126" s="25">
        <f t="shared" si="7"/>
        <v>150600</v>
      </c>
      <c r="AA126" s="25">
        <f t="shared" si="7"/>
        <v>125500</v>
      </c>
      <c r="AB126" s="25">
        <f t="shared" si="7"/>
        <v>130900</v>
      </c>
      <c r="AC126" s="25">
        <f t="shared" si="7"/>
        <v>134900</v>
      </c>
      <c r="AD126" s="25"/>
      <c r="AE126" s="25">
        <f t="shared" si="7"/>
        <v>136400</v>
      </c>
      <c r="AF126" s="25">
        <f>SUM(AF96:AF124)</f>
        <v>163400</v>
      </c>
      <c r="AG126" s="25">
        <f>SUM(AG96:AG124)</f>
        <v>151500</v>
      </c>
      <c r="AH126" s="25">
        <f>SUM(AH96:AH124)</f>
        <v>167300</v>
      </c>
      <c r="AI126" s="25">
        <f>SUM(AI96:AI124)</f>
        <v>167300</v>
      </c>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row>
    <row r="127" spans="1:256" ht="10.5" customHeight="1">
      <c r="A127" s="10"/>
      <c r="B127" s="10"/>
      <c r="C127" s="14"/>
      <c r="D127" s="14"/>
      <c r="E127" s="14"/>
      <c r="F127" s="14"/>
      <c r="G127" s="14"/>
      <c r="H127" s="14"/>
      <c r="I127" s="14"/>
      <c r="J127" s="14"/>
      <c r="K127" s="14"/>
      <c r="L127" s="14"/>
      <c r="M127" s="14"/>
      <c r="N127" s="14"/>
      <c r="O127" s="14"/>
      <c r="P127" s="14"/>
      <c r="Q127" s="14"/>
      <c r="R127" s="14"/>
      <c r="S127" s="14"/>
      <c r="T127" s="14"/>
      <c r="U127" s="14"/>
      <c r="V127" s="14" t="s">
        <v>29</v>
      </c>
      <c r="W127" s="14"/>
      <c r="X127" s="14"/>
      <c r="Y127" s="23"/>
      <c r="Z127" s="23"/>
      <c r="AA127" s="24"/>
      <c r="AB127" s="24"/>
      <c r="AC127" s="24"/>
      <c r="AD127" s="24"/>
      <c r="AE127" s="24"/>
      <c r="AF127" s="24"/>
      <c r="AG127" s="24"/>
      <c r="AH127" s="24"/>
      <c r="AI127" s="24"/>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row>
    <row r="128" spans="1:256" ht="10.5" customHeight="1">
      <c r="A128" s="10"/>
      <c r="B128" s="10" t="s">
        <v>30</v>
      </c>
      <c r="C128" s="14"/>
      <c r="D128" s="14">
        <f aca="true" t="shared" si="8" ref="D128:AC128">SUM(D72:D93)+D126</f>
        <v>20783189</v>
      </c>
      <c r="E128" s="14">
        <f t="shared" si="8"/>
        <v>22359384</v>
      </c>
      <c r="F128" s="14">
        <f t="shared" si="8"/>
        <v>28189001</v>
      </c>
      <c r="G128" s="14">
        <f t="shared" si="8"/>
        <v>23263800</v>
      </c>
      <c r="H128" s="14">
        <f t="shared" si="8"/>
        <v>20533800</v>
      </c>
      <c r="I128" s="14">
        <f t="shared" si="8"/>
        <v>21501049</v>
      </c>
      <c r="J128" s="14">
        <f t="shared" si="8"/>
        <v>23875539</v>
      </c>
      <c r="K128" s="14">
        <f t="shared" si="8"/>
        <v>29778700</v>
      </c>
      <c r="L128" s="14">
        <f t="shared" si="8"/>
        <v>32275261</v>
      </c>
      <c r="M128" s="14">
        <f t="shared" si="8"/>
        <v>34748800</v>
      </c>
      <c r="N128" s="14">
        <f t="shared" si="8"/>
        <v>36640300</v>
      </c>
      <c r="O128" s="14">
        <f t="shared" si="8"/>
        <v>37483600</v>
      </c>
      <c r="P128" s="14">
        <f t="shared" si="8"/>
        <v>38217800</v>
      </c>
      <c r="Q128" s="14">
        <f t="shared" si="8"/>
        <v>37976100</v>
      </c>
      <c r="R128" s="14">
        <f t="shared" si="8"/>
        <v>36111800</v>
      </c>
      <c r="S128" s="14">
        <f t="shared" si="8"/>
        <v>37019500</v>
      </c>
      <c r="T128" s="14">
        <f t="shared" si="8"/>
        <v>35370500</v>
      </c>
      <c r="U128" s="14">
        <f t="shared" si="8"/>
        <v>37116400</v>
      </c>
      <c r="V128" s="14">
        <f t="shared" si="8"/>
        <v>36509100</v>
      </c>
      <c r="W128" s="14">
        <f t="shared" si="8"/>
        <v>38927500</v>
      </c>
      <c r="X128" s="14">
        <f t="shared" si="8"/>
        <v>41165400</v>
      </c>
      <c r="Y128" s="23">
        <f t="shared" si="8"/>
        <v>41748700</v>
      </c>
      <c r="Z128" s="23">
        <f t="shared" si="8"/>
        <v>42883300</v>
      </c>
      <c r="AA128" s="23">
        <f t="shared" si="8"/>
        <v>41766000</v>
      </c>
      <c r="AB128" s="23">
        <f t="shared" si="8"/>
        <v>37946000</v>
      </c>
      <c r="AC128" s="23">
        <f t="shared" si="8"/>
        <v>38281300</v>
      </c>
      <c r="AD128" s="23"/>
      <c r="AE128" s="23">
        <f>SUM(AE72:AE93)+AE126</f>
        <v>40097800</v>
      </c>
      <c r="AF128" s="23">
        <f>SUM(AF72:AF93)+AF126</f>
        <v>44097900</v>
      </c>
      <c r="AG128" s="23">
        <f>SUM(AG72:AG93)+AG126</f>
        <v>45932400</v>
      </c>
      <c r="AH128" s="23">
        <f>SUM(AH72:AH93)+AH126</f>
        <v>48868500</v>
      </c>
      <c r="AI128" s="23">
        <f>SUM(AI72:AI93)+AI126</f>
        <v>46637100</v>
      </c>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row>
    <row r="129" spans="1:256" ht="10.5" customHeight="1">
      <c r="A129" s="10"/>
      <c r="B129" s="10"/>
      <c r="C129" s="14"/>
      <c r="D129" s="14"/>
      <c r="E129" s="14"/>
      <c r="F129" s="14"/>
      <c r="G129" s="14"/>
      <c r="H129" s="14"/>
      <c r="I129" s="14"/>
      <c r="J129" s="14"/>
      <c r="K129" s="14"/>
      <c r="L129" s="14"/>
      <c r="M129" s="14"/>
      <c r="N129" s="14"/>
      <c r="O129" s="14"/>
      <c r="P129" s="14"/>
      <c r="Q129" s="14"/>
      <c r="R129" s="14"/>
      <c r="S129" s="14"/>
      <c r="T129" s="14"/>
      <c r="U129" s="14"/>
      <c r="V129" s="14"/>
      <c r="W129" s="14"/>
      <c r="X129" s="14"/>
      <c r="Y129" s="23"/>
      <c r="Z129" s="23"/>
      <c r="AA129" s="24"/>
      <c r="AB129" s="24"/>
      <c r="AC129" s="24"/>
      <c r="AD129" s="24"/>
      <c r="AE129" s="24"/>
      <c r="AF129" s="23"/>
      <c r="AG129" s="14"/>
      <c r="AH129" s="14"/>
      <c r="AI129" s="14"/>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row>
    <row r="130" spans="1:256" ht="10.5" customHeight="1">
      <c r="A130" s="13" t="s">
        <v>31</v>
      </c>
      <c r="B130" s="13"/>
      <c r="C130" s="14"/>
      <c r="D130" s="14"/>
      <c r="E130" s="14"/>
      <c r="F130" s="14"/>
      <c r="G130" s="14"/>
      <c r="H130" s="14"/>
      <c r="I130" s="14"/>
      <c r="J130" s="14"/>
      <c r="K130" s="14"/>
      <c r="L130" s="14"/>
      <c r="M130" s="14"/>
      <c r="N130" s="14"/>
      <c r="O130" s="14"/>
      <c r="P130" s="14"/>
      <c r="Q130" s="14"/>
      <c r="R130" s="14"/>
      <c r="S130" s="14"/>
      <c r="T130" s="14"/>
      <c r="U130" s="14"/>
      <c r="V130" s="14"/>
      <c r="W130" s="14"/>
      <c r="X130" s="14"/>
      <c r="Y130" s="23"/>
      <c r="Z130" s="23"/>
      <c r="AA130" s="24"/>
      <c r="AB130" s="24"/>
      <c r="AC130" s="24"/>
      <c r="AD130" s="24"/>
      <c r="AE130" s="24"/>
      <c r="AF130" s="23"/>
      <c r="AG130" s="14"/>
      <c r="AH130" s="14"/>
      <c r="AI130" s="14"/>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row>
    <row r="131" spans="1:256" ht="10.5" customHeight="1">
      <c r="A131" s="10"/>
      <c r="B131" s="10" t="s">
        <v>231</v>
      </c>
      <c r="C131" s="14"/>
      <c r="D131" s="14">
        <v>213661</v>
      </c>
      <c r="E131" s="14">
        <v>231424</v>
      </c>
      <c r="F131" s="14">
        <v>249300</v>
      </c>
      <c r="G131" s="14">
        <v>433300</v>
      </c>
      <c r="H131" s="14">
        <v>416900</v>
      </c>
      <c r="I131" s="14">
        <v>426000</v>
      </c>
      <c r="J131" s="14">
        <v>614300</v>
      </c>
      <c r="K131" s="14">
        <v>1010300</v>
      </c>
      <c r="L131" s="14">
        <v>1140100</v>
      </c>
      <c r="M131" s="14">
        <v>1319200</v>
      </c>
      <c r="N131" s="14">
        <v>1545000</v>
      </c>
      <c r="O131" s="14">
        <v>1570400</v>
      </c>
      <c r="P131" s="14">
        <v>1512500</v>
      </c>
      <c r="Q131" s="14">
        <v>1345900</v>
      </c>
      <c r="R131" s="14">
        <v>1305300</v>
      </c>
      <c r="S131" s="14">
        <v>1258600</v>
      </c>
      <c r="T131" s="14">
        <v>1492600</v>
      </c>
      <c r="U131" s="14">
        <v>1508900</v>
      </c>
      <c r="V131" s="14">
        <v>1526000</v>
      </c>
      <c r="W131" s="14">
        <v>3950200</v>
      </c>
      <c r="X131" s="14">
        <v>6359800</v>
      </c>
      <c r="Y131" s="23">
        <v>4365900</v>
      </c>
      <c r="Z131" s="23">
        <v>4376100</v>
      </c>
      <c r="AA131" s="24">
        <v>2372600</v>
      </c>
      <c r="AB131" s="24">
        <v>2073300</v>
      </c>
      <c r="AC131" s="24">
        <v>3795000</v>
      </c>
      <c r="AD131" s="24"/>
      <c r="AE131" s="24">
        <v>3818800</v>
      </c>
      <c r="AF131" s="23">
        <v>3847700</v>
      </c>
      <c r="AG131" s="23">
        <v>3916500</v>
      </c>
      <c r="AH131" s="23">
        <v>2030700</v>
      </c>
      <c r="AI131" s="23">
        <v>1930800</v>
      </c>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row>
    <row r="132" spans="1:256" ht="10.5" customHeight="1">
      <c r="A132" s="10"/>
      <c r="B132" s="10" t="s">
        <v>232</v>
      </c>
      <c r="C132" s="14"/>
      <c r="D132" s="14">
        <v>0</v>
      </c>
      <c r="E132" s="14">
        <v>0</v>
      </c>
      <c r="F132" s="14">
        <v>0</v>
      </c>
      <c r="G132" s="14">
        <v>0</v>
      </c>
      <c r="H132" s="14">
        <v>0</v>
      </c>
      <c r="I132" s="14">
        <v>0</v>
      </c>
      <c r="J132" s="14">
        <v>0</v>
      </c>
      <c r="K132" s="14">
        <v>0</v>
      </c>
      <c r="L132" s="14">
        <v>0</v>
      </c>
      <c r="M132" s="14">
        <v>0</v>
      </c>
      <c r="N132" s="14">
        <v>0</v>
      </c>
      <c r="O132" s="14">
        <v>0</v>
      </c>
      <c r="P132" s="14">
        <v>0</v>
      </c>
      <c r="Q132" s="14">
        <v>0</v>
      </c>
      <c r="R132" s="14">
        <v>0</v>
      </c>
      <c r="S132" s="14">
        <v>0</v>
      </c>
      <c r="T132" s="14">
        <v>0</v>
      </c>
      <c r="U132" s="14">
        <v>0</v>
      </c>
      <c r="V132" s="14">
        <v>0</v>
      </c>
      <c r="W132" s="14">
        <v>172900</v>
      </c>
      <c r="X132" s="14">
        <v>292500</v>
      </c>
      <c r="Y132" s="23">
        <v>437300</v>
      </c>
      <c r="Z132" s="23">
        <v>555100</v>
      </c>
      <c r="AA132" s="24">
        <v>561700</v>
      </c>
      <c r="AB132" s="24">
        <v>432900</v>
      </c>
      <c r="AC132" s="24">
        <v>594200</v>
      </c>
      <c r="AD132" s="24"/>
      <c r="AE132" s="24">
        <v>692700</v>
      </c>
      <c r="AF132" s="23">
        <v>720100</v>
      </c>
      <c r="AG132" s="23">
        <v>735100</v>
      </c>
      <c r="AH132" s="23">
        <v>1131800</v>
      </c>
      <c r="AI132" s="23">
        <v>828700</v>
      </c>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row>
    <row r="133" spans="1:256" ht="10.5" customHeight="1">
      <c r="A133" s="10"/>
      <c r="B133" s="27" t="s">
        <v>299</v>
      </c>
      <c r="C133" s="14"/>
      <c r="D133" s="14">
        <v>35934917</v>
      </c>
      <c r="E133" s="14">
        <v>37182676</v>
      </c>
      <c r="F133" s="14">
        <v>42092200</v>
      </c>
      <c r="G133" s="14">
        <v>40034300</v>
      </c>
      <c r="H133" s="14">
        <v>41140500</v>
      </c>
      <c r="I133" s="14">
        <v>41988950</v>
      </c>
      <c r="J133" s="14">
        <v>42473000</v>
      </c>
      <c r="K133" s="14">
        <v>53203600</v>
      </c>
      <c r="L133" s="14">
        <v>63302400</v>
      </c>
      <c r="M133" s="14">
        <v>68092200</v>
      </c>
      <c r="N133" s="14">
        <v>75118300</v>
      </c>
      <c r="O133" s="14">
        <v>66993100</v>
      </c>
      <c r="P133" s="14">
        <v>81138400</v>
      </c>
      <c r="Q133" s="14">
        <v>84173000</v>
      </c>
      <c r="R133" s="14">
        <v>86266500</v>
      </c>
      <c r="S133" s="14">
        <v>86726800</v>
      </c>
      <c r="T133" s="14">
        <v>98045600</v>
      </c>
      <c r="U133" s="14">
        <v>102189600</v>
      </c>
      <c r="V133" s="14">
        <v>111079900</v>
      </c>
      <c r="W133" s="14">
        <v>118001700</v>
      </c>
      <c r="X133" s="14">
        <v>124105100</v>
      </c>
      <c r="Y133" s="23">
        <v>135918500</v>
      </c>
      <c r="Z133" s="23">
        <v>137401200</v>
      </c>
      <c r="AA133" s="24">
        <v>137240100</v>
      </c>
      <c r="AB133" s="24">
        <v>132628800</v>
      </c>
      <c r="AC133" s="24">
        <v>132646300</v>
      </c>
      <c r="AD133" s="24"/>
      <c r="AE133" s="24">
        <v>147739000</v>
      </c>
      <c r="AF133" s="23">
        <v>157139200</v>
      </c>
      <c r="AG133" s="23">
        <v>168724600</v>
      </c>
      <c r="AH133" s="23">
        <v>167744800</v>
      </c>
      <c r="AI133" s="23">
        <v>147679800</v>
      </c>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row>
    <row r="134" spans="1:256" ht="10.5" customHeight="1">
      <c r="A134" s="10"/>
      <c r="B134" s="10" t="s">
        <v>233</v>
      </c>
      <c r="C134" s="14"/>
      <c r="D134" s="14">
        <v>5013422</v>
      </c>
      <c r="E134" s="14">
        <v>3775991</v>
      </c>
      <c r="F134" s="14">
        <v>5123300</v>
      </c>
      <c r="G134" s="14">
        <v>5830300</v>
      </c>
      <c r="H134" s="14">
        <v>5833500</v>
      </c>
      <c r="I134" s="14">
        <v>6114100</v>
      </c>
      <c r="J134" s="14">
        <v>7157200</v>
      </c>
      <c r="K134" s="14">
        <v>8985500</v>
      </c>
      <c r="L134" s="14">
        <v>8969900</v>
      </c>
      <c r="M134" s="14">
        <v>9441100</v>
      </c>
      <c r="N134" s="14">
        <v>10858200</v>
      </c>
      <c r="O134" s="14">
        <v>11762700</v>
      </c>
      <c r="P134" s="14">
        <v>11684000</v>
      </c>
      <c r="Q134" s="14">
        <v>13210700</v>
      </c>
      <c r="R134" s="14">
        <v>14778700</v>
      </c>
      <c r="S134" s="14">
        <v>15263700</v>
      </c>
      <c r="T134" s="14">
        <v>16169000</v>
      </c>
      <c r="U134" s="14">
        <v>16706600</v>
      </c>
      <c r="V134" s="14">
        <v>16695700</v>
      </c>
      <c r="W134" s="14">
        <v>17517700</v>
      </c>
      <c r="X134" s="14">
        <v>17788200</v>
      </c>
      <c r="Y134" s="23">
        <v>17189300</v>
      </c>
      <c r="Z134" s="23">
        <v>17625900</v>
      </c>
      <c r="AA134" s="24">
        <v>17273300</v>
      </c>
      <c r="AB134" s="24">
        <v>16020400</v>
      </c>
      <c r="AC134" s="24">
        <v>13737600</v>
      </c>
      <c r="AD134" s="24"/>
      <c r="AE134" s="24">
        <v>14473100</v>
      </c>
      <c r="AF134" s="23">
        <v>16766400</v>
      </c>
      <c r="AG134" s="23">
        <v>19790300</v>
      </c>
      <c r="AH134" s="23">
        <v>21946600</v>
      </c>
      <c r="AI134" s="23">
        <v>22011700</v>
      </c>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row>
    <row r="135" spans="1:256" ht="10.5" customHeight="1">
      <c r="A135" s="10"/>
      <c r="B135" s="10" t="s">
        <v>234</v>
      </c>
      <c r="C135" s="14"/>
      <c r="D135" s="14">
        <v>441483240</v>
      </c>
      <c r="E135" s="14">
        <v>461184015</v>
      </c>
      <c r="F135" s="14">
        <f>630140300+69664000</f>
        <v>699804300</v>
      </c>
      <c r="G135" s="14">
        <f>675980600+74800000</f>
        <v>750780600</v>
      </c>
      <c r="H135" s="14">
        <f>723813700+86020000</f>
        <v>809833700</v>
      </c>
      <c r="I135" s="14">
        <f>752807450+95384800</f>
        <v>848192250</v>
      </c>
      <c r="J135" s="14">
        <v>935991600</v>
      </c>
      <c r="K135" s="14">
        <v>986802700</v>
      </c>
      <c r="L135" s="14">
        <v>991862500</v>
      </c>
      <c r="M135" s="14">
        <v>1021804100</v>
      </c>
      <c r="N135" s="14">
        <v>1109149800</v>
      </c>
      <c r="O135" s="14">
        <v>1147205500</v>
      </c>
      <c r="P135" s="14">
        <v>1206961400</v>
      </c>
      <c r="Q135" s="14">
        <v>1312581700</v>
      </c>
      <c r="R135" s="14">
        <v>1381802900</v>
      </c>
      <c r="S135" s="14">
        <v>1540216000</v>
      </c>
      <c r="T135" s="14">
        <v>1675516100</v>
      </c>
      <c r="U135" s="14">
        <v>1791576400</v>
      </c>
      <c r="V135" s="14">
        <v>1966014600</v>
      </c>
      <c r="W135" s="14">
        <v>2061741700</v>
      </c>
      <c r="X135" s="14">
        <v>2224316000</v>
      </c>
      <c r="Y135" s="23">
        <v>2382513100</v>
      </c>
      <c r="Z135" s="23">
        <v>2443110700</v>
      </c>
      <c r="AA135" s="24">
        <v>2601900000</v>
      </c>
      <c r="AB135" s="24">
        <v>2598171700</v>
      </c>
      <c r="AC135" s="24">
        <v>2959417900</v>
      </c>
      <c r="AD135" s="24"/>
      <c r="AE135" s="24">
        <v>3130204100</v>
      </c>
      <c r="AF135" s="23">
        <v>3555287500</v>
      </c>
      <c r="AG135" s="23">
        <v>3959861200</v>
      </c>
      <c r="AH135" s="23">
        <v>4027156200</v>
      </c>
      <c r="AI135" s="23">
        <v>4141201000</v>
      </c>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row>
    <row r="136" spans="1:256" ht="10.5" customHeight="1">
      <c r="A136" s="10"/>
      <c r="B136" s="10" t="s">
        <v>274</v>
      </c>
      <c r="C136" s="14"/>
      <c r="D136" s="14">
        <v>912200</v>
      </c>
      <c r="E136" s="14">
        <v>1080059</v>
      </c>
      <c r="F136" s="14">
        <v>1243800</v>
      </c>
      <c r="G136" s="14">
        <v>1359200</v>
      </c>
      <c r="H136" s="14">
        <v>1296900</v>
      </c>
      <c r="I136" s="14">
        <v>1368500</v>
      </c>
      <c r="J136" s="14">
        <v>1480300</v>
      </c>
      <c r="K136" s="14">
        <v>1624400</v>
      </c>
      <c r="L136" s="14">
        <v>1646500</v>
      </c>
      <c r="M136" s="14">
        <v>1748300</v>
      </c>
      <c r="N136" s="14">
        <v>1828200</v>
      </c>
      <c r="O136" s="14">
        <v>1956700</v>
      </c>
      <c r="P136" s="14">
        <v>3153200</v>
      </c>
      <c r="Q136" s="14">
        <v>3208500</v>
      </c>
      <c r="R136" s="14">
        <v>3242500</v>
      </c>
      <c r="S136" s="14">
        <v>3276500</v>
      </c>
      <c r="T136" s="14">
        <v>3639100</v>
      </c>
      <c r="U136" s="14">
        <v>3785700</v>
      </c>
      <c r="V136" s="14">
        <v>4153000</v>
      </c>
      <c r="W136" s="14">
        <v>4288600</v>
      </c>
      <c r="X136" s="14">
        <v>4660600</v>
      </c>
      <c r="Y136" s="23">
        <v>4447900</v>
      </c>
      <c r="Z136" s="23">
        <v>4497900</v>
      </c>
      <c r="AA136" s="24">
        <v>4497900</v>
      </c>
      <c r="AB136" s="24">
        <v>4192300</v>
      </c>
      <c r="AC136" s="24">
        <v>3395600</v>
      </c>
      <c r="AD136" s="24"/>
      <c r="AE136" s="24">
        <v>3462100</v>
      </c>
      <c r="AF136" s="23">
        <v>4114600</v>
      </c>
      <c r="AG136" s="23">
        <v>4287400</v>
      </c>
      <c r="AH136" s="23">
        <v>4430200</v>
      </c>
      <c r="AI136" s="23">
        <v>4430900</v>
      </c>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row>
    <row r="137" spans="1:256" ht="10.5" customHeight="1">
      <c r="A137" s="10"/>
      <c r="B137" s="10" t="s">
        <v>235</v>
      </c>
      <c r="C137" s="14"/>
      <c r="D137" s="14">
        <v>195073</v>
      </c>
      <c r="E137" s="14">
        <v>239011</v>
      </c>
      <c r="F137" s="14">
        <v>288400</v>
      </c>
      <c r="G137" s="14">
        <v>307000</v>
      </c>
      <c r="H137" s="14">
        <v>312000</v>
      </c>
      <c r="I137" s="14">
        <v>342900</v>
      </c>
      <c r="J137" s="14">
        <v>374900</v>
      </c>
      <c r="K137" s="14">
        <v>402000</v>
      </c>
      <c r="L137" s="14">
        <v>397900</v>
      </c>
      <c r="M137" s="14">
        <v>442500</v>
      </c>
      <c r="N137" s="14">
        <v>481000</v>
      </c>
      <c r="O137" s="14">
        <v>513900</v>
      </c>
      <c r="P137" s="14">
        <v>506900</v>
      </c>
      <c r="Q137" s="14">
        <v>517400</v>
      </c>
      <c r="R137" s="14">
        <v>506200</v>
      </c>
      <c r="S137" s="14">
        <v>543600</v>
      </c>
      <c r="T137" s="14">
        <v>563000</v>
      </c>
      <c r="U137" s="14">
        <v>609400</v>
      </c>
      <c r="V137" s="14">
        <v>617700</v>
      </c>
      <c r="W137" s="14">
        <v>681200</v>
      </c>
      <c r="X137" s="14">
        <v>703000</v>
      </c>
      <c r="Y137" s="23">
        <v>727400</v>
      </c>
      <c r="Z137" s="23">
        <v>752500</v>
      </c>
      <c r="AA137" s="24">
        <v>732200</v>
      </c>
      <c r="AB137" s="24">
        <v>669900</v>
      </c>
      <c r="AC137" s="24">
        <v>612600</v>
      </c>
      <c r="AD137" s="24"/>
      <c r="AE137" s="24">
        <v>627700</v>
      </c>
      <c r="AF137" s="23">
        <v>678000</v>
      </c>
      <c r="AG137" s="23">
        <v>749000</v>
      </c>
      <c r="AH137" s="23">
        <v>762600</v>
      </c>
      <c r="AI137" s="23">
        <v>762800</v>
      </c>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c r="HE137" s="10"/>
      <c r="HF137" s="10"/>
      <c r="HG137" s="10"/>
      <c r="HH137" s="10"/>
      <c r="HI137" s="10"/>
      <c r="HJ137" s="10"/>
      <c r="HK137" s="10"/>
      <c r="HL137" s="10"/>
      <c r="HM137" s="10"/>
      <c r="HN137" s="10"/>
      <c r="HO137" s="10"/>
      <c r="HP137" s="10"/>
      <c r="HQ137" s="10"/>
      <c r="HR137" s="10"/>
      <c r="HS137" s="10"/>
      <c r="HT137" s="10"/>
      <c r="HU137" s="10"/>
      <c r="HV137" s="10"/>
      <c r="HW137" s="10"/>
      <c r="HX137" s="10"/>
      <c r="HY137" s="10"/>
      <c r="HZ137" s="10"/>
      <c r="IA137" s="10"/>
      <c r="IB137" s="10"/>
      <c r="IC137" s="10"/>
      <c r="ID137" s="10"/>
      <c r="IE137" s="10"/>
      <c r="IF137" s="10"/>
      <c r="IG137" s="10"/>
      <c r="IH137" s="10"/>
      <c r="II137" s="10"/>
      <c r="IJ137" s="10"/>
      <c r="IK137" s="10"/>
      <c r="IL137" s="10"/>
      <c r="IM137" s="10"/>
      <c r="IN137" s="10"/>
      <c r="IO137" s="10"/>
      <c r="IP137" s="10"/>
      <c r="IQ137" s="10"/>
      <c r="IR137" s="10"/>
      <c r="IS137" s="10"/>
      <c r="IT137" s="10"/>
      <c r="IU137" s="10"/>
      <c r="IV137" s="10"/>
    </row>
    <row r="138" spans="1:256" ht="10.5" customHeight="1">
      <c r="A138" s="10"/>
      <c r="B138" s="10" t="s">
        <v>236</v>
      </c>
      <c r="C138" s="14"/>
      <c r="D138" s="14">
        <v>60300</v>
      </c>
      <c r="E138" s="14">
        <v>60000</v>
      </c>
      <c r="F138" s="14">
        <v>117000</v>
      </c>
      <c r="G138" s="14">
        <v>180000</v>
      </c>
      <c r="H138" s="14">
        <v>174000</v>
      </c>
      <c r="I138" s="14">
        <v>156000</v>
      </c>
      <c r="J138" s="14">
        <v>108000</v>
      </c>
      <c r="K138" s="14">
        <v>18000</v>
      </c>
      <c r="L138" s="14">
        <v>84000</v>
      </c>
      <c r="M138" s="14">
        <v>75000</v>
      </c>
      <c r="N138" s="14">
        <v>10000</v>
      </c>
      <c r="O138" s="14">
        <v>64900</v>
      </c>
      <c r="P138" s="14">
        <v>3000</v>
      </c>
      <c r="Q138" s="14">
        <v>1000</v>
      </c>
      <c r="R138" s="14">
        <v>1000</v>
      </c>
      <c r="S138" s="14">
        <v>1000</v>
      </c>
      <c r="T138" s="14">
        <v>114600</v>
      </c>
      <c r="U138" s="14">
        <v>113900</v>
      </c>
      <c r="V138" s="14">
        <v>236600</v>
      </c>
      <c r="W138" s="14">
        <v>286200</v>
      </c>
      <c r="X138" s="14">
        <v>239000</v>
      </c>
      <c r="Y138" s="23">
        <v>276400</v>
      </c>
      <c r="Z138" s="23">
        <v>322100</v>
      </c>
      <c r="AA138" s="24">
        <v>283400</v>
      </c>
      <c r="AB138" s="24">
        <v>283400</v>
      </c>
      <c r="AC138" s="24">
        <v>0</v>
      </c>
      <c r="AD138" s="24"/>
      <c r="AE138" s="24">
        <v>0</v>
      </c>
      <c r="AF138" s="23">
        <v>1500000</v>
      </c>
      <c r="AG138" s="14">
        <v>1440900</v>
      </c>
      <c r="AH138" s="14">
        <v>1500000</v>
      </c>
      <c r="AI138" s="14">
        <v>1121000</v>
      </c>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c r="ID138" s="10"/>
      <c r="IE138" s="10"/>
      <c r="IF138" s="10"/>
      <c r="IG138" s="10"/>
      <c r="IH138" s="10"/>
      <c r="II138" s="10"/>
      <c r="IJ138" s="10"/>
      <c r="IK138" s="10"/>
      <c r="IL138" s="10"/>
      <c r="IM138" s="10"/>
      <c r="IN138" s="10"/>
      <c r="IO138" s="10"/>
      <c r="IP138" s="10"/>
      <c r="IQ138" s="10"/>
      <c r="IR138" s="10"/>
      <c r="IS138" s="10"/>
      <c r="IT138" s="10"/>
      <c r="IU138" s="10"/>
      <c r="IV138" s="10"/>
    </row>
    <row r="139" spans="1:256" ht="10.5" customHeight="1">
      <c r="A139" s="10"/>
      <c r="B139" s="10" t="s">
        <v>237</v>
      </c>
      <c r="C139" s="14"/>
      <c r="D139" s="14">
        <v>0</v>
      </c>
      <c r="E139" s="14">
        <v>0</v>
      </c>
      <c r="F139" s="14">
        <v>0</v>
      </c>
      <c r="G139" s="14">
        <v>0</v>
      </c>
      <c r="H139" s="14">
        <v>0</v>
      </c>
      <c r="I139" s="14">
        <v>0</v>
      </c>
      <c r="J139" s="14">
        <v>0</v>
      </c>
      <c r="K139" s="14">
        <v>0</v>
      </c>
      <c r="L139" s="14">
        <v>0</v>
      </c>
      <c r="M139" s="14">
        <v>0</v>
      </c>
      <c r="N139" s="14">
        <v>0</v>
      </c>
      <c r="O139" s="14">
        <v>0</v>
      </c>
      <c r="P139" s="14">
        <v>0</v>
      </c>
      <c r="Q139" s="14">
        <v>0</v>
      </c>
      <c r="R139" s="14">
        <v>0</v>
      </c>
      <c r="S139" s="14">
        <v>0</v>
      </c>
      <c r="T139" s="14">
        <v>0</v>
      </c>
      <c r="U139" s="14">
        <v>1221600</v>
      </c>
      <c r="V139" s="14">
        <v>1282500</v>
      </c>
      <c r="W139" s="14">
        <v>1609700</v>
      </c>
      <c r="X139" s="14">
        <v>1730900</v>
      </c>
      <c r="Y139" s="23">
        <v>1733400</v>
      </c>
      <c r="Z139" s="23">
        <v>1734800</v>
      </c>
      <c r="AA139" s="24">
        <v>1643200</v>
      </c>
      <c r="AB139" s="24">
        <v>1391300</v>
      </c>
      <c r="AC139" s="24">
        <v>1391300</v>
      </c>
      <c r="AD139" s="24"/>
      <c r="AE139" s="24">
        <v>1342900</v>
      </c>
      <c r="AF139" s="23">
        <v>1354200</v>
      </c>
      <c r="AG139" s="14">
        <v>3445800</v>
      </c>
      <c r="AH139" s="14">
        <v>3727300</v>
      </c>
      <c r="AI139" s="14">
        <v>4377400</v>
      </c>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c r="HE139" s="10"/>
      <c r="HF139" s="10"/>
      <c r="HG139" s="10"/>
      <c r="HH139" s="10"/>
      <c r="HI139" s="10"/>
      <c r="HJ139" s="10"/>
      <c r="HK139" s="10"/>
      <c r="HL139" s="10"/>
      <c r="HM139" s="10"/>
      <c r="HN139" s="10"/>
      <c r="HO139" s="10"/>
      <c r="HP139" s="10"/>
      <c r="HQ139" s="10"/>
      <c r="HR139" s="10"/>
      <c r="HS139" s="10"/>
      <c r="HT139" s="10"/>
      <c r="HU139" s="10"/>
      <c r="HV139" s="10"/>
      <c r="HW139" s="10"/>
      <c r="HX139" s="10"/>
      <c r="HY139" s="10"/>
      <c r="HZ139" s="10"/>
      <c r="IA139" s="10"/>
      <c r="IB139" s="10"/>
      <c r="IC139" s="10"/>
      <c r="ID139" s="10"/>
      <c r="IE139" s="10"/>
      <c r="IF139" s="10"/>
      <c r="IG139" s="10"/>
      <c r="IH139" s="10"/>
      <c r="II139" s="10"/>
      <c r="IJ139" s="10"/>
      <c r="IK139" s="10"/>
      <c r="IL139" s="10"/>
      <c r="IM139" s="10"/>
      <c r="IN139" s="10"/>
      <c r="IO139" s="10"/>
      <c r="IP139" s="10"/>
      <c r="IQ139" s="10"/>
      <c r="IR139" s="10"/>
      <c r="IS139" s="10"/>
      <c r="IT139" s="10"/>
      <c r="IU139" s="10"/>
      <c r="IV139" s="10"/>
    </row>
    <row r="140" spans="1:256" ht="10.5" customHeight="1">
      <c r="A140" s="10"/>
      <c r="B140" s="10" t="s">
        <v>238</v>
      </c>
      <c r="C140" s="14"/>
      <c r="D140" s="14">
        <v>0</v>
      </c>
      <c r="E140" s="14">
        <v>0</v>
      </c>
      <c r="F140" s="14">
        <v>0</v>
      </c>
      <c r="G140" s="14">
        <v>0</v>
      </c>
      <c r="H140" s="14">
        <v>0</v>
      </c>
      <c r="I140" s="14">
        <v>0</v>
      </c>
      <c r="J140" s="14">
        <v>0</v>
      </c>
      <c r="K140" s="14">
        <v>0</v>
      </c>
      <c r="L140" s="14">
        <v>0</v>
      </c>
      <c r="M140" s="14">
        <v>0</v>
      </c>
      <c r="N140" s="14">
        <v>0</v>
      </c>
      <c r="O140" s="14">
        <v>0</v>
      </c>
      <c r="P140" s="14">
        <v>0</v>
      </c>
      <c r="Q140" s="14">
        <v>0</v>
      </c>
      <c r="R140" s="14">
        <v>0</v>
      </c>
      <c r="S140" s="14">
        <v>0</v>
      </c>
      <c r="T140" s="14">
        <v>0</v>
      </c>
      <c r="U140" s="14">
        <v>0</v>
      </c>
      <c r="V140" s="14">
        <v>0</v>
      </c>
      <c r="W140" s="19">
        <v>70000000</v>
      </c>
      <c r="X140" s="14">
        <v>0</v>
      </c>
      <c r="Y140" s="23">
        <v>0</v>
      </c>
      <c r="Z140" s="23">
        <v>0</v>
      </c>
      <c r="AA140" s="24">
        <v>0</v>
      </c>
      <c r="AB140" s="24">
        <v>0</v>
      </c>
      <c r="AC140" s="24">
        <v>0</v>
      </c>
      <c r="AD140" s="24"/>
      <c r="AE140" s="24">
        <v>0</v>
      </c>
      <c r="AF140" s="23">
        <v>0</v>
      </c>
      <c r="AG140" s="14">
        <v>0</v>
      </c>
      <c r="AH140" s="14">
        <v>0</v>
      </c>
      <c r="AI140" s="14">
        <v>0</v>
      </c>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c r="HE140" s="10"/>
      <c r="HF140" s="10"/>
      <c r="HG140" s="10"/>
      <c r="HH140" s="10"/>
      <c r="HI140" s="10"/>
      <c r="HJ140" s="10"/>
      <c r="HK140" s="10"/>
      <c r="HL140" s="10"/>
      <c r="HM140" s="10"/>
      <c r="HN140" s="10"/>
      <c r="HO140" s="10"/>
      <c r="HP140" s="10"/>
      <c r="HQ140" s="10"/>
      <c r="HR140" s="10"/>
      <c r="HS140" s="10"/>
      <c r="HT140" s="10"/>
      <c r="HU140" s="10"/>
      <c r="HV140" s="10"/>
      <c r="HW140" s="10"/>
      <c r="HX140" s="10"/>
      <c r="HY140" s="10"/>
      <c r="HZ140" s="10"/>
      <c r="IA140" s="10"/>
      <c r="IB140" s="10"/>
      <c r="IC140" s="10"/>
      <c r="ID140" s="10"/>
      <c r="IE140" s="10"/>
      <c r="IF140" s="10"/>
      <c r="IG140" s="10"/>
      <c r="IH140" s="10"/>
      <c r="II140" s="10"/>
      <c r="IJ140" s="10"/>
      <c r="IK140" s="10"/>
      <c r="IL140" s="10"/>
      <c r="IM140" s="10"/>
      <c r="IN140" s="10"/>
      <c r="IO140" s="10"/>
      <c r="IP140" s="10"/>
      <c r="IQ140" s="10"/>
      <c r="IR140" s="10"/>
      <c r="IS140" s="10"/>
      <c r="IT140" s="10"/>
      <c r="IU140" s="10"/>
      <c r="IV140" s="10"/>
    </row>
    <row r="141" spans="1:256" ht="10.5" customHeight="1">
      <c r="A141" s="10"/>
      <c r="B141" s="10" t="s">
        <v>239</v>
      </c>
      <c r="C141" s="14"/>
      <c r="D141" s="14">
        <v>0</v>
      </c>
      <c r="E141" s="14">
        <v>0</v>
      </c>
      <c r="F141" s="14">
        <v>0</v>
      </c>
      <c r="G141" s="14">
        <v>0</v>
      </c>
      <c r="H141" s="14">
        <v>0</v>
      </c>
      <c r="I141" s="14">
        <v>0</v>
      </c>
      <c r="J141" s="14">
        <v>0</v>
      </c>
      <c r="K141" s="14">
        <v>0</v>
      </c>
      <c r="L141" s="14">
        <v>0</v>
      </c>
      <c r="M141" s="14">
        <v>0</v>
      </c>
      <c r="N141" s="14">
        <v>0</v>
      </c>
      <c r="O141" s="14">
        <v>0</v>
      </c>
      <c r="P141" s="14">
        <v>0</v>
      </c>
      <c r="Q141" s="14">
        <v>0</v>
      </c>
      <c r="R141" s="14">
        <v>0</v>
      </c>
      <c r="S141" s="14">
        <v>0</v>
      </c>
      <c r="T141" s="14">
        <v>0</v>
      </c>
      <c r="U141" s="14">
        <v>0</v>
      </c>
      <c r="V141" s="14">
        <v>0</v>
      </c>
      <c r="W141" s="14">
        <v>0</v>
      </c>
      <c r="X141" s="14">
        <v>310893300</v>
      </c>
      <c r="Y141" s="23">
        <v>319062300</v>
      </c>
      <c r="Z141" s="23">
        <v>473965100</v>
      </c>
      <c r="AA141" s="24">
        <v>383591800</v>
      </c>
      <c r="AB141" s="24">
        <v>39821200</v>
      </c>
      <c r="AC141" s="24">
        <v>21375300</v>
      </c>
      <c r="AD141" s="24"/>
      <c r="AE141" s="24">
        <v>218616100</v>
      </c>
      <c r="AF141" s="23">
        <v>392464500</v>
      </c>
      <c r="AG141" s="14">
        <v>413676300</v>
      </c>
      <c r="AH141" s="14">
        <v>479101400</v>
      </c>
      <c r="AI141" s="14">
        <v>101217200</v>
      </c>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c r="HE141" s="10"/>
      <c r="HF141" s="10"/>
      <c r="HG141" s="10"/>
      <c r="HH141" s="10"/>
      <c r="HI141" s="10"/>
      <c r="HJ141" s="10"/>
      <c r="HK141" s="10"/>
      <c r="HL141" s="10"/>
      <c r="HM141" s="10"/>
      <c r="HN141" s="10"/>
      <c r="HO141" s="10"/>
      <c r="HP141" s="10"/>
      <c r="HQ141" s="10"/>
      <c r="HR141" s="10"/>
      <c r="HS141" s="10"/>
      <c r="HT141" s="10"/>
      <c r="HU141" s="10"/>
      <c r="HV141" s="10"/>
      <c r="HW141" s="10"/>
      <c r="HX141" s="10"/>
      <c r="HY141" s="10"/>
      <c r="HZ141" s="10"/>
      <c r="IA141" s="10"/>
      <c r="IB141" s="10"/>
      <c r="IC141" s="10"/>
      <c r="ID141" s="10"/>
      <c r="IE141" s="10"/>
      <c r="IF141" s="10"/>
      <c r="IG141" s="10"/>
      <c r="IH141" s="10"/>
      <c r="II141" s="10"/>
      <c r="IJ141" s="10"/>
      <c r="IK141" s="10"/>
      <c r="IL141" s="10"/>
      <c r="IM141" s="10"/>
      <c r="IN141" s="10"/>
      <c r="IO141" s="10"/>
      <c r="IP141" s="10"/>
      <c r="IQ141" s="10"/>
      <c r="IR141" s="10"/>
      <c r="IS141" s="10"/>
      <c r="IT141" s="10"/>
      <c r="IU141" s="10"/>
      <c r="IV141" s="10"/>
    </row>
    <row r="142" spans="1:256" ht="10.5" customHeight="1">
      <c r="A142" s="10"/>
      <c r="B142" s="10" t="s">
        <v>240</v>
      </c>
      <c r="C142" s="14"/>
      <c r="D142" s="14"/>
      <c r="E142" s="14"/>
      <c r="F142" s="14"/>
      <c r="G142" s="14"/>
      <c r="H142" s="14"/>
      <c r="I142" s="14"/>
      <c r="J142" s="14"/>
      <c r="K142" s="14"/>
      <c r="L142" s="14"/>
      <c r="M142" s="14"/>
      <c r="N142" s="14"/>
      <c r="O142" s="14"/>
      <c r="P142" s="14"/>
      <c r="Q142" s="14"/>
      <c r="R142" s="14"/>
      <c r="S142" s="14"/>
      <c r="T142" s="14"/>
      <c r="U142" s="14"/>
      <c r="V142" s="14"/>
      <c r="W142" s="14"/>
      <c r="X142" s="14"/>
      <c r="Y142" s="23"/>
      <c r="Z142" s="23"/>
      <c r="AA142" s="24"/>
      <c r="AB142" s="24"/>
      <c r="AC142" s="24"/>
      <c r="AD142" s="24"/>
      <c r="AE142" s="24"/>
      <c r="AF142" s="23"/>
      <c r="AG142" s="14"/>
      <c r="AH142" s="14"/>
      <c r="AI142" s="14"/>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c r="HE142" s="10"/>
      <c r="HF142" s="10"/>
      <c r="HG142" s="10"/>
      <c r="HH142" s="10"/>
      <c r="HI142" s="10"/>
      <c r="HJ142" s="10"/>
      <c r="HK142" s="10"/>
      <c r="HL142" s="10"/>
      <c r="HM142" s="10"/>
      <c r="HN142" s="10"/>
      <c r="HO142" s="10"/>
      <c r="HP142" s="10"/>
      <c r="HQ142" s="10"/>
      <c r="HR142" s="10"/>
      <c r="HS142" s="10"/>
      <c r="HT142" s="10"/>
      <c r="HU142" s="10"/>
      <c r="HV142" s="10"/>
      <c r="HW142" s="10"/>
      <c r="HX142" s="10"/>
      <c r="HY142" s="10"/>
      <c r="HZ142" s="10"/>
      <c r="IA142" s="10"/>
      <c r="IB142" s="10"/>
      <c r="IC142" s="10"/>
      <c r="ID142" s="10"/>
      <c r="IE142" s="10"/>
      <c r="IF142" s="10"/>
      <c r="IG142" s="10"/>
      <c r="IH142" s="10"/>
      <c r="II142" s="10"/>
      <c r="IJ142" s="10"/>
      <c r="IK142" s="10"/>
      <c r="IL142" s="10"/>
      <c r="IM142" s="10"/>
      <c r="IN142" s="10"/>
      <c r="IO142" s="10"/>
      <c r="IP142" s="10"/>
      <c r="IQ142" s="10"/>
      <c r="IR142" s="10"/>
      <c r="IS142" s="10"/>
      <c r="IT142" s="10"/>
      <c r="IU142" s="10"/>
      <c r="IV142" s="10"/>
    </row>
    <row r="143" spans="1:256" ht="10.5" customHeight="1">
      <c r="A143" s="10"/>
      <c r="B143" s="10" t="s">
        <v>241</v>
      </c>
      <c r="C143" s="14"/>
      <c r="D143" s="14">
        <v>2753358</v>
      </c>
      <c r="E143" s="14">
        <v>2947304</v>
      </c>
      <c r="F143" s="14">
        <v>3256300</v>
      </c>
      <c r="G143" s="14">
        <v>3270000</v>
      </c>
      <c r="H143" s="14">
        <v>3095652</v>
      </c>
      <c r="I143" s="14">
        <v>3385906</v>
      </c>
      <c r="J143" s="14">
        <v>3089156</v>
      </c>
      <c r="K143" s="14">
        <v>3458400</v>
      </c>
      <c r="L143" s="14">
        <v>3893300</v>
      </c>
      <c r="M143" s="14">
        <v>4865400</v>
      </c>
      <c r="N143" s="14">
        <v>5198400</v>
      </c>
      <c r="O143" s="14">
        <v>6536500</v>
      </c>
      <c r="P143" s="14">
        <v>6499200</v>
      </c>
      <c r="Q143" s="14">
        <v>6577200</v>
      </c>
      <c r="R143" s="14">
        <v>6987100</v>
      </c>
      <c r="S143" s="14">
        <v>7131100</v>
      </c>
      <c r="T143" s="14">
        <v>7460200</v>
      </c>
      <c r="U143" s="14">
        <v>5826100</v>
      </c>
      <c r="V143" s="14">
        <v>6047100</v>
      </c>
      <c r="W143" s="14">
        <v>6451600</v>
      </c>
      <c r="X143" s="14">
        <v>6832200</v>
      </c>
      <c r="Y143" s="23">
        <v>7054100</v>
      </c>
      <c r="Z143" s="23">
        <v>7300900</v>
      </c>
      <c r="AA143" s="24">
        <v>7581500</v>
      </c>
      <c r="AB143" s="24">
        <v>7424600</v>
      </c>
      <c r="AC143" s="24">
        <v>7537500</v>
      </c>
      <c r="AD143" s="24"/>
      <c r="AE143" s="24">
        <v>7574300</v>
      </c>
      <c r="AF143" s="23">
        <v>9127300</v>
      </c>
      <c r="AG143" s="14">
        <v>14775700</v>
      </c>
      <c r="AH143" s="14">
        <v>19717500</v>
      </c>
      <c r="AI143" s="14">
        <v>20342400</v>
      </c>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c r="HE143" s="10"/>
      <c r="HF143" s="10"/>
      <c r="HG143" s="10"/>
      <c r="HH143" s="10"/>
      <c r="HI143" s="10"/>
      <c r="HJ143" s="10"/>
      <c r="HK143" s="10"/>
      <c r="HL143" s="10"/>
      <c r="HM143" s="10"/>
      <c r="HN143" s="10"/>
      <c r="HO143" s="10"/>
      <c r="HP143" s="10"/>
      <c r="HQ143" s="10"/>
      <c r="HR143" s="10"/>
      <c r="HS143" s="10"/>
      <c r="HT143" s="10"/>
      <c r="HU143" s="10"/>
      <c r="HV143" s="10"/>
      <c r="HW143" s="10"/>
      <c r="HX143" s="10"/>
      <c r="HY143" s="10"/>
      <c r="HZ143" s="10"/>
      <c r="IA143" s="10"/>
      <c r="IB143" s="10"/>
      <c r="IC143" s="10"/>
      <c r="ID143" s="10"/>
      <c r="IE143" s="10"/>
      <c r="IF143" s="10"/>
      <c r="IG143" s="10"/>
      <c r="IH143" s="10"/>
      <c r="II143" s="10"/>
      <c r="IJ143" s="10"/>
      <c r="IK143" s="10"/>
      <c r="IL143" s="10"/>
      <c r="IM143" s="10"/>
      <c r="IN143" s="10"/>
      <c r="IO143" s="10"/>
      <c r="IP143" s="10"/>
      <c r="IQ143" s="10"/>
      <c r="IR143" s="10"/>
      <c r="IS143" s="10"/>
      <c r="IT143" s="10"/>
      <c r="IU143" s="10"/>
      <c r="IV143" s="10"/>
    </row>
    <row r="144" spans="1:256" ht="10.5" customHeight="1">
      <c r="A144" s="10"/>
      <c r="B144" s="10" t="s">
        <v>242</v>
      </c>
      <c r="C144" s="10"/>
      <c r="D144" s="14">
        <v>0</v>
      </c>
      <c r="E144" s="14">
        <v>0</v>
      </c>
      <c r="F144" s="14">
        <v>0</v>
      </c>
      <c r="G144" s="14">
        <v>0</v>
      </c>
      <c r="H144" s="14">
        <v>0</v>
      </c>
      <c r="I144" s="14">
        <v>0</v>
      </c>
      <c r="J144" s="14">
        <v>0</v>
      </c>
      <c r="K144" s="14">
        <v>0</v>
      </c>
      <c r="L144" s="14">
        <v>0</v>
      </c>
      <c r="M144" s="14">
        <v>0</v>
      </c>
      <c r="N144" s="14">
        <v>0</v>
      </c>
      <c r="O144" s="14">
        <v>0</v>
      </c>
      <c r="P144" s="14">
        <v>0</v>
      </c>
      <c r="Q144" s="14">
        <v>0</v>
      </c>
      <c r="R144" s="14">
        <v>0</v>
      </c>
      <c r="S144" s="14">
        <v>0</v>
      </c>
      <c r="T144" s="14">
        <v>2122600</v>
      </c>
      <c r="U144" s="14">
        <v>1842700</v>
      </c>
      <c r="V144" s="14">
        <v>5023600</v>
      </c>
      <c r="W144" s="14">
        <v>7054300</v>
      </c>
      <c r="X144" s="14">
        <v>10401800</v>
      </c>
      <c r="Y144" s="23">
        <v>11297300</v>
      </c>
      <c r="Z144" s="23">
        <v>11337300</v>
      </c>
      <c r="AA144" s="24">
        <v>12971200</v>
      </c>
      <c r="AB144" s="24">
        <v>12425600</v>
      </c>
      <c r="AC144" s="24">
        <v>12460000</v>
      </c>
      <c r="AD144" s="24"/>
      <c r="AE144" s="24">
        <v>13040200</v>
      </c>
      <c r="AF144" s="23">
        <v>15811700</v>
      </c>
      <c r="AG144" s="14">
        <v>19980900</v>
      </c>
      <c r="AH144" s="14">
        <v>25471200</v>
      </c>
      <c r="AI144" s="14">
        <v>30489200</v>
      </c>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c r="HE144" s="10"/>
      <c r="HF144" s="10"/>
      <c r="HG144" s="10"/>
      <c r="HH144" s="10"/>
      <c r="HI144" s="10"/>
      <c r="HJ144" s="10"/>
      <c r="HK144" s="10"/>
      <c r="HL144" s="10"/>
      <c r="HM144" s="10"/>
      <c r="HN144" s="10"/>
      <c r="HO144" s="10"/>
      <c r="HP144" s="10"/>
      <c r="HQ144" s="10"/>
      <c r="HR144" s="10"/>
      <c r="HS144" s="10"/>
      <c r="HT144" s="10"/>
      <c r="HU144" s="10"/>
      <c r="HV144" s="10"/>
      <c r="HW144" s="10"/>
      <c r="HX144" s="10"/>
      <c r="HY144" s="10"/>
      <c r="HZ144" s="10"/>
      <c r="IA144" s="10"/>
      <c r="IB144" s="10"/>
      <c r="IC144" s="10"/>
      <c r="ID144" s="10"/>
      <c r="IE144" s="10"/>
      <c r="IF144" s="10"/>
      <c r="IG144" s="10"/>
      <c r="IH144" s="10"/>
      <c r="II144" s="10"/>
      <c r="IJ144" s="10"/>
      <c r="IK144" s="10"/>
      <c r="IL144" s="10"/>
      <c r="IM144" s="10"/>
      <c r="IN144" s="10"/>
      <c r="IO144" s="10"/>
      <c r="IP144" s="10"/>
      <c r="IQ144" s="10"/>
      <c r="IR144" s="10"/>
      <c r="IS144" s="10"/>
      <c r="IT144" s="10"/>
      <c r="IU144" s="10"/>
      <c r="IV144" s="10"/>
    </row>
    <row r="145" spans="1:256" ht="10.5" customHeight="1">
      <c r="A145" s="10"/>
      <c r="B145" s="10" t="s">
        <v>243</v>
      </c>
      <c r="C145" s="14"/>
      <c r="D145" s="14">
        <v>63545300</v>
      </c>
      <c r="E145" s="14">
        <v>65393700</v>
      </c>
      <c r="F145" s="14">
        <v>79931800</v>
      </c>
      <c r="G145" s="14">
        <v>94049400</v>
      </c>
      <c r="H145" s="14">
        <v>89226500</v>
      </c>
      <c r="I145" s="14">
        <v>98463300</v>
      </c>
      <c r="J145" s="14">
        <v>117209300</v>
      </c>
      <c r="K145" s="14">
        <v>132748900</v>
      </c>
      <c r="L145" s="14">
        <v>138772300</v>
      </c>
      <c r="M145" s="14">
        <v>151521600</v>
      </c>
      <c r="N145" s="14">
        <v>167001500</v>
      </c>
      <c r="O145" s="14">
        <v>174620300</v>
      </c>
      <c r="P145" s="14">
        <v>181966100</v>
      </c>
      <c r="Q145" s="14">
        <v>178079800</v>
      </c>
      <c r="R145" s="14">
        <v>181778600</v>
      </c>
      <c r="S145" s="14">
        <v>184324700</v>
      </c>
      <c r="T145" s="14">
        <v>198293900</v>
      </c>
      <c r="U145" s="14">
        <v>209999300</v>
      </c>
      <c r="V145" s="14">
        <v>216693100</v>
      </c>
      <c r="W145" s="14">
        <v>236145200</v>
      </c>
      <c r="X145" s="14">
        <v>257284100</v>
      </c>
      <c r="Y145" s="23">
        <v>265228600</v>
      </c>
      <c r="Z145" s="23">
        <v>273605200</v>
      </c>
      <c r="AA145" s="24">
        <v>268213200</v>
      </c>
      <c r="AB145" s="24">
        <v>263293700</v>
      </c>
      <c r="AC145" s="24">
        <v>263943900</v>
      </c>
      <c r="AD145" s="24"/>
      <c r="AE145" s="24">
        <v>282510500</v>
      </c>
      <c r="AF145" s="23">
        <v>307911900</v>
      </c>
      <c r="AG145" s="14">
        <v>354043300</v>
      </c>
      <c r="AH145" s="14">
        <v>404668100</v>
      </c>
      <c r="AI145" s="14">
        <v>396428700</v>
      </c>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c r="HE145" s="10"/>
      <c r="HF145" s="10"/>
      <c r="HG145" s="10"/>
      <c r="HH145" s="10"/>
      <c r="HI145" s="10"/>
      <c r="HJ145" s="10"/>
      <c r="HK145" s="10"/>
      <c r="HL145" s="10"/>
      <c r="HM145" s="10"/>
      <c r="HN145" s="10"/>
      <c r="HO145" s="10"/>
      <c r="HP145" s="10"/>
      <c r="HQ145" s="10"/>
      <c r="HR145" s="10"/>
      <c r="HS145" s="10"/>
      <c r="HT145" s="10"/>
      <c r="HU145" s="10"/>
      <c r="HV145" s="10"/>
      <c r="HW145" s="10"/>
      <c r="HX145" s="10"/>
      <c r="HY145" s="10"/>
      <c r="HZ145" s="10"/>
      <c r="IA145" s="10"/>
      <c r="IB145" s="10"/>
      <c r="IC145" s="10"/>
      <c r="ID145" s="10"/>
      <c r="IE145" s="10"/>
      <c r="IF145" s="10"/>
      <c r="IG145" s="10"/>
      <c r="IH145" s="10"/>
      <c r="II145" s="10"/>
      <c r="IJ145" s="10"/>
      <c r="IK145" s="10"/>
      <c r="IL145" s="10"/>
      <c r="IM145" s="10"/>
      <c r="IN145" s="10"/>
      <c r="IO145" s="10"/>
      <c r="IP145" s="10"/>
      <c r="IQ145" s="10"/>
      <c r="IR145" s="10"/>
      <c r="IS145" s="10"/>
      <c r="IT145" s="10"/>
      <c r="IU145" s="10"/>
      <c r="IV145" s="10"/>
    </row>
    <row r="146" spans="1:256" ht="10.5" customHeight="1">
      <c r="A146" s="10"/>
      <c r="B146" s="10" t="s">
        <v>244</v>
      </c>
      <c r="C146" s="14"/>
      <c r="D146" s="14">
        <v>0</v>
      </c>
      <c r="E146" s="14">
        <v>0</v>
      </c>
      <c r="F146" s="14">
        <v>0</v>
      </c>
      <c r="G146" s="14">
        <v>0</v>
      </c>
      <c r="H146" s="14">
        <v>0</v>
      </c>
      <c r="I146" s="14">
        <v>0</v>
      </c>
      <c r="J146" s="14">
        <v>869600</v>
      </c>
      <c r="K146" s="14">
        <v>4321700</v>
      </c>
      <c r="L146" s="14">
        <v>5169000</v>
      </c>
      <c r="M146" s="14">
        <v>7463700</v>
      </c>
      <c r="N146" s="14">
        <v>10649500</v>
      </c>
      <c r="O146" s="14">
        <v>14281900</v>
      </c>
      <c r="P146" s="14">
        <v>24557000</v>
      </c>
      <c r="Q146" s="14">
        <v>26946600</v>
      </c>
      <c r="R146" s="14">
        <v>26775000</v>
      </c>
      <c r="S146" s="14">
        <v>29602800</v>
      </c>
      <c r="T146" s="14">
        <v>32235700</v>
      </c>
      <c r="U146" s="14">
        <v>33438800</v>
      </c>
      <c r="V146" s="14">
        <v>34354000</v>
      </c>
      <c r="W146" s="14">
        <v>35945700</v>
      </c>
      <c r="X146" s="14">
        <v>37662900</v>
      </c>
      <c r="Y146" s="23">
        <v>38524400</v>
      </c>
      <c r="Z146" s="23">
        <v>39473600</v>
      </c>
      <c r="AA146" s="24">
        <v>37991000</v>
      </c>
      <c r="AB146" s="24">
        <v>36116500</v>
      </c>
      <c r="AC146" s="24">
        <v>36190400</v>
      </c>
      <c r="AD146" s="24"/>
      <c r="AE146" s="24">
        <v>40323100</v>
      </c>
      <c r="AF146" s="23">
        <v>44844300</v>
      </c>
      <c r="AG146" s="14">
        <v>49095800</v>
      </c>
      <c r="AH146" s="14">
        <v>52739000</v>
      </c>
      <c r="AI146" s="14">
        <v>53279700</v>
      </c>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c r="HE146" s="10"/>
      <c r="HF146" s="10"/>
      <c r="HG146" s="10"/>
      <c r="HH146" s="10"/>
      <c r="HI146" s="10"/>
      <c r="HJ146" s="10"/>
      <c r="HK146" s="10"/>
      <c r="HL146" s="10"/>
      <c r="HM146" s="10"/>
      <c r="HN146" s="10"/>
      <c r="HO146" s="10"/>
      <c r="HP146" s="10"/>
      <c r="HQ146" s="10"/>
      <c r="HR146" s="10"/>
      <c r="HS146" s="10"/>
      <c r="HT146" s="10"/>
      <c r="HU146" s="10"/>
      <c r="HV146" s="10"/>
      <c r="HW146" s="10"/>
      <c r="HX146" s="10"/>
      <c r="HY146" s="10"/>
      <c r="HZ146" s="10"/>
      <c r="IA146" s="10"/>
      <c r="IB146" s="10"/>
      <c r="IC146" s="10"/>
      <c r="ID146" s="10"/>
      <c r="IE146" s="10"/>
      <c r="IF146" s="10"/>
      <c r="IG146" s="10"/>
      <c r="IH146" s="10"/>
      <c r="II146" s="10"/>
      <c r="IJ146" s="10"/>
      <c r="IK146" s="10"/>
      <c r="IL146" s="10"/>
      <c r="IM146" s="10"/>
      <c r="IN146" s="10"/>
      <c r="IO146" s="10"/>
      <c r="IP146" s="10"/>
      <c r="IQ146" s="10"/>
      <c r="IR146" s="10"/>
      <c r="IS146" s="10"/>
      <c r="IT146" s="10"/>
      <c r="IU146" s="10"/>
      <c r="IV146" s="10"/>
    </row>
    <row r="147" spans="1:256" ht="10.5" customHeight="1">
      <c r="A147" s="10"/>
      <c r="B147" s="10" t="s">
        <v>332</v>
      </c>
      <c r="C147" s="14"/>
      <c r="D147" s="14">
        <v>0</v>
      </c>
      <c r="E147" s="14">
        <v>0</v>
      </c>
      <c r="F147" s="14">
        <v>0</v>
      </c>
      <c r="G147" s="14">
        <v>0</v>
      </c>
      <c r="H147" s="14">
        <v>0</v>
      </c>
      <c r="I147" s="14">
        <v>0</v>
      </c>
      <c r="J147" s="14">
        <v>0</v>
      </c>
      <c r="K147" s="14">
        <v>0</v>
      </c>
      <c r="L147" s="14">
        <v>0</v>
      </c>
      <c r="M147" s="14">
        <v>0</v>
      </c>
      <c r="N147" s="14">
        <v>0</v>
      </c>
      <c r="O147" s="14">
        <v>0</v>
      </c>
      <c r="P147" s="14">
        <v>0</v>
      </c>
      <c r="Q147" s="14">
        <v>0</v>
      </c>
      <c r="R147" s="14">
        <v>0</v>
      </c>
      <c r="S147" s="14">
        <v>0</v>
      </c>
      <c r="T147" s="14">
        <v>0</v>
      </c>
      <c r="U147" s="14">
        <v>0</v>
      </c>
      <c r="V147" s="14">
        <v>0</v>
      </c>
      <c r="W147" s="14">
        <v>0</v>
      </c>
      <c r="X147" s="14">
        <v>0</v>
      </c>
      <c r="Y147" s="14">
        <v>0</v>
      </c>
      <c r="Z147" s="14">
        <v>0</v>
      </c>
      <c r="AA147" s="14">
        <v>0</v>
      </c>
      <c r="AB147" s="14">
        <v>0</v>
      </c>
      <c r="AC147" s="14">
        <v>0</v>
      </c>
      <c r="AD147" s="24"/>
      <c r="AE147" s="24">
        <v>0</v>
      </c>
      <c r="AF147" s="23">
        <v>0</v>
      </c>
      <c r="AG147" s="14">
        <v>0</v>
      </c>
      <c r="AH147" s="14">
        <v>0</v>
      </c>
      <c r="AI147" s="14">
        <v>0</v>
      </c>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c r="HE147" s="10"/>
      <c r="HF147" s="10"/>
      <c r="HG147" s="10"/>
      <c r="HH147" s="10"/>
      <c r="HI147" s="10"/>
      <c r="HJ147" s="10"/>
      <c r="HK147" s="10"/>
      <c r="HL147" s="10"/>
      <c r="HM147" s="10"/>
      <c r="HN147" s="10"/>
      <c r="HO147" s="10"/>
      <c r="HP147" s="10"/>
      <c r="HQ147" s="10"/>
      <c r="HR147" s="10"/>
      <c r="HS147" s="10"/>
      <c r="HT147" s="10"/>
      <c r="HU147" s="10"/>
      <c r="HV147" s="10"/>
      <c r="HW147" s="10"/>
      <c r="HX147" s="10"/>
      <c r="HY147" s="10"/>
      <c r="HZ147" s="10"/>
      <c r="IA147" s="10"/>
      <c r="IB147" s="10"/>
      <c r="IC147" s="10"/>
      <c r="ID147" s="10"/>
      <c r="IE147" s="10"/>
      <c r="IF147" s="10"/>
      <c r="IG147" s="10"/>
      <c r="IH147" s="10"/>
      <c r="II147" s="10"/>
      <c r="IJ147" s="10"/>
      <c r="IK147" s="10"/>
      <c r="IL147" s="10"/>
      <c r="IM147" s="10"/>
      <c r="IN147" s="10"/>
      <c r="IO147" s="10"/>
      <c r="IP147" s="10"/>
      <c r="IQ147" s="10"/>
      <c r="IR147" s="10"/>
      <c r="IS147" s="10"/>
      <c r="IT147" s="10"/>
      <c r="IU147" s="10"/>
      <c r="IV147" s="10"/>
    </row>
    <row r="148" spans="1:256" ht="10.5" customHeight="1">
      <c r="A148" s="10"/>
      <c r="B148" s="10" t="s">
        <v>245</v>
      </c>
      <c r="C148" s="14"/>
      <c r="D148" s="14">
        <v>22637500</v>
      </c>
      <c r="E148" s="14">
        <v>25185600</v>
      </c>
      <c r="F148" s="14">
        <v>28590300</v>
      </c>
      <c r="G148" s="14">
        <v>34741000</v>
      </c>
      <c r="H148" s="14">
        <v>33511100</v>
      </c>
      <c r="I148" s="14">
        <v>37905800</v>
      </c>
      <c r="J148" s="14">
        <v>41966000</v>
      </c>
      <c r="K148" s="14">
        <v>48208700</v>
      </c>
      <c r="L148" s="14">
        <v>49531600</v>
      </c>
      <c r="M148" s="14">
        <v>54515500</v>
      </c>
      <c r="N148" s="14">
        <v>60730600</v>
      </c>
      <c r="O148" s="14">
        <v>62646900</v>
      </c>
      <c r="P148" s="14">
        <v>67984300</v>
      </c>
      <c r="Q148" s="14">
        <v>70503100</v>
      </c>
      <c r="R148" s="14">
        <v>73489200</v>
      </c>
      <c r="S148" s="14">
        <v>75531200</v>
      </c>
      <c r="T148" s="14">
        <v>81583400</v>
      </c>
      <c r="U148" s="14">
        <v>86473300</v>
      </c>
      <c r="V148" s="14">
        <v>90922200</v>
      </c>
      <c r="W148" s="14">
        <v>98145700</v>
      </c>
      <c r="X148" s="14">
        <v>103318000</v>
      </c>
      <c r="Y148" s="23">
        <v>108429800</v>
      </c>
      <c r="Z148" s="23">
        <v>113169800</v>
      </c>
      <c r="AA148" s="24">
        <v>111974900</v>
      </c>
      <c r="AB148" s="24">
        <v>110980300</v>
      </c>
      <c r="AC148" s="24">
        <v>111437300</v>
      </c>
      <c r="AD148" s="24"/>
      <c r="AE148" s="24">
        <v>114964200</v>
      </c>
      <c r="AF148" s="23">
        <v>122653600</v>
      </c>
      <c r="AG148" s="14">
        <v>128262400</v>
      </c>
      <c r="AH148" s="14">
        <v>158273500</v>
      </c>
      <c r="AI148" s="14">
        <v>161560900</v>
      </c>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row>
    <row r="149" spans="1:256" ht="10.5" customHeight="1">
      <c r="A149" s="10"/>
      <c r="B149" s="10" t="s">
        <v>315</v>
      </c>
      <c r="C149" s="14"/>
      <c r="D149" s="14">
        <v>80179800</v>
      </c>
      <c r="E149" s="14">
        <v>83194400</v>
      </c>
      <c r="F149" s="14">
        <v>96357500</v>
      </c>
      <c r="G149" s="14">
        <v>112649100</v>
      </c>
      <c r="H149" s="14">
        <v>103949100</v>
      </c>
      <c r="I149" s="14">
        <v>120673700</v>
      </c>
      <c r="J149" s="14">
        <v>134274700</v>
      </c>
      <c r="K149" s="14">
        <v>152848900</v>
      </c>
      <c r="L149" s="14">
        <v>158268900</v>
      </c>
      <c r="M149" s="14">
        <v>171353800</v>
      </c>
      <c r="N149" s="14">
        <v>186099400</v>
      </c>
      <c r="O149" s="14">
        <v>187818900</v>
      </c>
      <c r="P149" s="14">
        <v>196975100</v>
      </c>
      <c r="Q149" s="14">
        <v>196596500</v>
      </c>
      <c r="R149" s="14">
        <v>199336000</v>
      </c>
      <c r="S149" s="14">
        <v>198968000</v>
      </c>
      <c r="T149" s="14">
        <v>214823400</v>
      </c>
      <c r="U149" s="14">
        <v>225182800</v>
      </c>
      <c r="V149" s="14">
        <v>232910100</v>
      </c>
      <c r="W149" s="14">
        <v>245641100</v>
      </c>
      <c r="X149" s="14">
        <v>258789500</v>
      </c>
      <c r="Y149" s="23">
        <v>263345400</v>
      </c>
      <c r="Z149" s="23">
        <v>270248100</v>
      </c>
      <c r="AA149" s="24">
        <v>271132500</v>
      </c>
      <c r="AB149" s="24">
        <v>263687900</v>
      </c>
      <c r="AC149" s="24">
        <v>264308000</v>
      </c>
      <c r="AD149" s="24"/>
      <c r="AE149" s="24">
        <v>278843000</v>
      </c>
      <c r="AF149" s="23">
        <v>293785200</v>
      </c>
      <c r="AG149" s="14">
        <v>311624300</v>
      </c>
      <c r="AH149" s="14">
        <v>350606900</v>
      </c>
      <c r="AI149" s="14">
        <v>340316600</v>
      </c>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c r="HE149" s="10"/>
      <c r="HF149" s="10"/>
      <c r="HG149" s="10"/>
      <c r="HH149" s="10"/>
      <c r="HI149" s="10"/>
      <c r="HJ149" s="10"/>
      <c r="HK149" s="10"/>
      <c r="HL149" s="10"/>
      <c r="HM149" s="10"/>
      <c r="HN149" s="10"/>
      <c r="HO149" s="10"/>
      <c r="HP149" s="10"/>
      <c r="HQ149" s="10"/>
      <c r="HR149" s="10"/>
      <c r="HS149" s="10"/>
      <c r="HT149" s="10"/>
      <c r="HU149" s="10"/>
      <c r="HV149" s="10"/>
      <c r="HW149" s="10"/>
      <c r="HX149" s="10"/>
      <c r="HY149" s="10"/>
      <c r="HZ149" s="10"/>
      <c r="IA149" s="10"/>
      <c r="IB149" s="10"/>
      <c r="IC149" s="10"/>
      <c r="ID149" s="10"/>
      <c r="IE149" s="10"/>
      <c r="IF149" s="10"/>
      <c r="IG149" s="10"/>
      <c r="IH149" s="10"/>
      <c r="II149" s="10"/>
      <c r="IJ149" s="10"/>
      <c r="IK149" s="10"/>
      <c r="IL149" s="10"/>
      <c r="IM149" s="10"/>
      <c r="IN149" s="10"/>
      <c r="IO149" s="10"/>
      <c r="IP149" s="10"/>
      <c r="IQ149" s="10"/>
      <c r="IR149" s="10"/>
      <c r="IS149" s="10"/>
      <c r="IT149" s="10"/>
      <c r="IU149" s="10"/>
      <c r="IV149" s="10"/>
    </row>
    <row r="150" spans="1:256" ht="10.5" customHeight="1">
      <c r="A150" s="10"/>
      <c r="B150" s="10" t="s">
        <v>246</v>
      </c>
      <c r="C150" s="14"/>
      <c r="D150" s="14">
        <v>14339000</v>
      </c>
      <c r="E150" s="14">
        <v>14613900</v>
      </c>
      <c r="F150" s="14">
        <v>16708200</v>
      </c>
      <c r="G150" s="14">
        <v>20158900</v>
      </c>
      <c r="H150" s="14">
        <v>18265100</v>
      </c>
      <c r="I150" s="14">
        <v>22031500</v>
      </c>
      <c r="J150" s="14">
        <v>30826300</v>
      </c>
      <c r="K150" s="14">
        <v>33977000</v>
      </c>
      <c r="L150" s="14">
        <v>35871600</v>
      </c>
      <c r="M150" s="14">
        <v>39698600</v>
      </c>
      <c r="N150" s="14">
        <v>41056700</v>
      </c>
      <c r="O150" s="14">
        <v>42859400</v>
      </c>
      <c r="P150" s="14">
        <v>44169800</v>
      </c>
      <c r="Q150" s="14">
        <v>44561200</v>
      </c>
      <c r="R150" s="14">
        <v>44546100</v>
      </c>
      <c r="S150" s="14">
        <v>44738200</v>
      </c>
      <c r="T150" s="14">
        <v>44543200</v>
      </c>
      <c r="U150" s="14">
        <v>46407700</v>
      </c>
      <c r="V150" s="14">
        <v>48543100</v>
      </c>
      <c r="W150" s="14">
        <v>51389200</v>
      </c>
      <c r="X150" s="14">
        <v>54577000</v>
      </c>
      <c r="Y150" s="23">
        <v>56214600</v>
      </c>
      <c r="Z150" s="23">
        <v>57704000</v>
      </c>
      <c r="AA150" s="24">
        <v>55930000</v>
      </c>
      <c r="AB150" s="24">
        <v>52858400</v>
      </c>
      <c r="AC150" s="24">
        <v>52941800</v>
      </c>
      <c r="AD150" s="24"/>
      <c r="AE150" s="24">
        <v>54849100</v>
      </c>
      <c r="AF150" s="23">
        <v>64261300</v>
      </c>
      <c r="AG150" s="14">
        <v>67301000</v>
      </c>
      <c r="AH150" s="14">
        <v>80304200</v>
      </c>
      <c r="AI150" s="14">
        <v>77996600</v>
      </c>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row>
    <row r="151" spans="1:256" ht="10.5" customHeight="1">
      <c r="A151" s="10"/>
      <c r="B151" s="10" t="s">
        <v>333</v>
      </c>
      <c r="C151" s="14"/>
      <c r="D151" s="24">
        <v>0</v>
      </c>
      <c r="E151" s="24">
        <v>0</v>
      </c>
      <c r="F151" s="24">
        <v>0</v>
      </c>
      <c r="G151" s="24">
        <v>0</v>
      </c>
      <c r="H151" s="24">
        <v>0</v>
      </c>
      <c r="I151" s="24">
        <v>0</v>
      </c>
      <c r="J151" s="24">
        <v>0</v>
      </c>
      <c r="K151" s="24">
        <v>0</v>
      </c>
      <c r="L151" s="24">
        <v>0</v>
      </c>
      <c r="M151" s="24">
        <v>0</v>
      </c>
      <c r="N151" s="24">
        <v>0</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c r="AE151" s="24">
        <v>0</v>
      </c>
      <c r="AF151" s="23">
        <v>0</v>
      </c>
      <c r="AG151" s="14">
        <v>0</v>
      </c>
      <c r="AH151" s="14">
        <v>0</v>
      </c>
      <c r="AI151" s="14">
        <v>0</v>
      </c>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row>
    <row r="152" spans="1:256" ht="10.5" customHeight="1">
      <c r="A152" s="10"/>
      <c r="B152" s="10" t="s">
        <v>247</v>
      </c>
      <c r="C152" s="14"/>
      <c r="D152" s="17">
        <v>0</v>
      </c>
      <c r="E152" s="17">
        <v>0</v>
      </c>
      <c r="F152" s="17">
        <v>0</v>
      </c>
      <c r="G152" s="17">
        <v>0</v>
      </c>
      <c r="H152" s="17">
        <f>344000+3810900</f>
        <v>4154900</v>
      </c>
      <c r="I152" s="17">
        <v>0</v>
      </c>
      <c r="J152" s="17">
        <v>304100</v>
      </c>
      <c r="K152" s="17">
        <v>0</v>
      </c>
      <c r="L152" s="17">
        <v>0</v>
      </c>
      <c r="M152" s="17">
        <v>0</v>
      </c>
      <c r="N152" s="17">
        <v>0</v>
      </c>
      <c r="O152" s="17">
        <v>0</v>
      </c>
      <c r="P152" s="17">
        <v>0</v>
      </c>
      <c r="Q152" s="17">
        <v>0</v>
      </c>
      <c r="R152" s="17">
        <v>0</v>
      </c>
      <c r="S152" s="17">
        <v>0</v>
      </c>
      <c r="T152" s="17">
        <v>0</v>
      </c>
      <c r="U152" s="17">
        <v>0</v>
      </c>
      <c r="V152" s="17">
        <v>0</v>
      </c>
      <c r="W152" s="17">
        <v>0</v>
      </c>
      <c r="X152" s="17">
        <v>0</v>
      </c>
      <c r="Y152" s="25">
        <v>0</v>
      </c>
      <c r="Z152" s="25">
        <v>0</v>
      </c>
      <c r="AA152" s="29">
        <v>0</v>
      </c>
      <c r="AB152" s="29">
        <v>0</v>
      </c>
      <c r="AC152" s="29">
        <v>0</v>
      </c>
      <c r="AD152" s="29"/>
      <c r="AE152" s="29">
        <v>0</v>
      </c>
      <c r="AF152" s="25">
        <v>0</v>
      </c>
      <c r="AG152" s="17">
        <v>0</v>
      </c>
      <c r="AH152" s="17">
        <v>0</v>
      </c>
      <c r="AI152" s="17">
        <v>0</v>
      </c>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row>
    <row r="153" spans="1:256" ht="10.5" customHeight="1">
      <c r="A153" s="10"/>
      <c r="B153" s="10" t="s">
        <v>248</v>
      </c>
      <c r="C153" s="14"/>
      <c r="D153" s="17">
        <f aca="true" t="shared" si="9" ref="D153:AB153">SUM(D143:D152)</f>
        <v>183454958</v>
      </c>
      <c r="E153" s="17">
        <f t="shared" si="9"/>
        <v>191334904</v>
      </c>
      <c r="F153" s="17">
        <f t="shared" si="9"/>
        <v>224844100</v>
      </c>
      <c r="G153" s="17">
        <f t="shared" si="9"/>
        <v>264868400</v>
      </c>
      <c r="H153" s="17">
        <f t="shared" si="9"/>
        <v>252202352</v>
      </c>
      <c r="I153" s="17">
        <f t="shared" si="9"/>
        <v>282460206</v>
      </c>
      <c r="J153" s="17">
        <f t="shared" si="9"/>
        <v>328539156</v>
      </c>
      <c r="K153" s="17">
        <f t="shared" si="9"/>
        <v>375563600</v>
      </c>
      <c r="L153" s="17">
        <f t="shared" si="9"/>
        <v>391506700</v>
      </c>
      <c r="M153" s="17">
        <f t="shared" si="9"/>
        <v>429418600</v>
      </c>
      <c r="N153" s="17">
        <f t="shared" si="9"/>
        <v>470736100</v>
      </c>
      <c r="O153" s="17">
        <f t="shared" si="9"/>
        <v>488763900</v>
      </c>
      <c r="P153" s="17">
        <f t="shared" si="9"/>
        <v>522151500</v>
      </c>
      <c r="Q153" s="17">
        <f t="shared" si="9"/>
        <v>523264400</v>
      </c>
      <c r="R153" s="17">
        <f t="shared" si="9"/>
        <v>532912000</v>
      </c>
      <c r="S153" s="17">
        <f t="shared" si="9"/>
        <v>540296000</v>
      </c>
      <c r="T153" s="17">
        <f t="shared" si="9"/>
        <v>581062400</v>
      </c>
      <c r="U153" s="17">
        <f t="shared" si="9"/>
        <v>609170700</v>
      </c>
      <c r="V153" s="17">
        <f t="shared" si="9"/>
        <v>634493200</v>
      </c>
      <c r="W153" s="17">
        <f t="shared" si="9"/>
        <v>680772800</v>
      </c>
      <c r="X153" s="17">
        <f t="shared" si="9"/>
        <v>728865500</v>
      </c>
      <c r="Y153" s="25">
        <f t="shared" si="9"/>
        <v>750094200</v>
      </c>
      <c r="Z153" s="25">
        <f t="shared" si="9"/>
        <v>772838900</v>
      </c>
      <c r="AA153" s="25">
        <f t="shared" si="9"/>
        <v>765794300</v>
      </c>
      <c r="AB153" s="25">
        <f t="shared" si="9"/>
        <v>746787000</v>
      </c>
      <c r="AC153" s="25">
        <f>SUM(AC143:AC152)</f>
        <v>748818900</v>
      </c>
      <c r="AD153" s="25"/>
      <c r="AE153" s="25">
        <f>SUM(AE143:AE152)</f>
        <v>792104400</v>
      </c>
      <c r="AF153" s="25">
        <f>SUM(AF143:AF152)</f>
        <v>858395300</v>
      </c>
      <c r="AG153" s="25">
        <f>SUM(AG143:AG152)</f>
        <v>945083400</v>
      </c>
      <c r="AH153" s="25">
        <f>SUM(AH143:AH152)</f>
        <v>1091780400</v>
      </c>
      <c r="AI153" s="25">
        <f>SUM(AI143:AI152)</f>
        <v>1080414100</v>
      </c>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row>
    <row r="154" spans="1:256" ht="10.5" customHeight="1">
      <c r="A154" s="10"/>
      <c r="B154" s="10"/>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24"/>
      <c r="AB154" s="24"/>
      <c r="AC154" s="24"/>
      <c r="AD154" s="24"/>
      <c r="AE154" s="24"/>
      <c r="AF154" s="24"/>
      <c r="AG154" s="24"/>
      <c r="AH154" s="24"/>
      <c r="AI154" s="24"/>
      <c r="AJ154" s="10"/>
      <c r="AK154" s="10"/>
      <c r="AL154" s="10"/>
      <c r="AM154" s="10"/>
      <c r="AN154" s="10"/>
      <c r="AO154" s="10"/>
      <c r="AP154" s="10"/>
      <c r="AQ154" s="10"/>
      <c r="AR154" s="10"/>
      <c r="AS154" s="10"/>
      <c r="AT154" s="10"/>
      <c r="AU154" s="10"/>
      <c r="AV154" s="14" t="s">
        <v>25</v>
      </c>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row>
    <row r="155" spans="1:256" ht="10.5" customHeight="1">
      <c r="A155" s="10"/>
      <c r="B155" s="10" t="s">
        <v>32</v>
      </c>
      <c r="C155" s="14"/>
      <c r="D155" s="14">
        <f aca="true" t="shared" si="10" ref="D155:X155">SUM(D130:D152)</f>
        <v>667267771</v>
      </c>
      <c r="E155" s="14">
        <f t="shared" si="10"/>
        <v>695088080</v>
      </c>
      <c r="F155" s="14">
        <f t="shared" si="10"/>
        <v>973762400</v>
      </c>
      <c r="G155" s="14">
        <f t="shared" si="10"/>
        <v>1063793100</v>
      </c>
      <c r="H155" s="14">
        <f t="shared" si="10"/>
        <v>1111209852</v>
      </c>
      <c r="I155" s="14">
        <f t="shared" si="10"/>
        <v>1181048906</v>
      </c>
      <c r="J155" s="14">
        <f t="shared" si="10"/>
        <v>1316738456</v>
      </c>
      <c r="K155" s="14">
        <f t="shared" si="10"/>
        <v>1427610100</v>
      </c>
      <c r="L155" s="14">
        <f t="shared" si="10"/>
        <v>1458910000</v>
      </c>
      <c r="M155" s="14">
        <f t="shared" si="10"/>
        <v>1532341000</v>
      </c>
      <c r="N155" s="14">
        <f t="shared" si="10"/>
        <v>1669726600</v>
      </c>
      <c r="O155" s="14">
        <f t="shared" si="10"/>
        <v>1718831100</v>
      </c>
      <c r="P155" s="14">
        <f t="shared" si="10"/>
        <v>1827110900</v>
      </c>
      <c r="Q155" s="14">
        <f t="shared" si="10"/>
        <v>1938302600</v>
      </c>
      <c r="R155" s="14">
        <f t="shared" si="10"/>
        <v>2020815100</v>
      </c>
      <c r="S155" s="14">
        <f t="shared" si="10"/>
        <v>2187582200</v>
      </c>
      <c r="T155" s="14">
        <f t="shared" si="10"/>
        <v>2376602400</v>
      </c>
      <c r="U155" s="14">
        <f t="shared" si="10"/>
        <v>2526882800</v>
      </c>
      <c r="V155" s="14">
        <f t="shared" si="10"/>
        <v>2736099200</v>
      </c>
      <c r="W155" s="14">
        <f>SUM(W130:W152)</f>
        <v>2959022700</v>
      </c>
      <c r="X155" s="14">
        <f t="shared" si="10"/>
        <v>3419953900</v>
      </c>
      <c r="Y155" s="14">
        <f aca="true" t="shared" si="11" ref="Y155:AE155">SUM(Y130:Y152)</f>
        <v>3616765700</v>
      </c>
      <c r="Z155" s="14">
        <f t="shared" si="11"/>
        <v>3857180300</v>
      </c>
      <c r="AA155" s="23">
        <f t="shared" si="11"/>
        <v>3915890500</v>
      </c>
      <c r="AB155" s="23">
        <f t="shared" si="11"/>
        <v>3542472200</v>
      </c>
      <c r="AC155" s="23">
        <f t="shared" si="11"/>
        <v>3885784700</v>
      </c>
      <c r="AD155" s="23"/>
      <c r="AE155" s="23">
        <f t="shared" si="11"/>
        <v>4313080900</v>
      </c>
      <c r="AF155" s="23">
        <f>SUM(AF130:AF152)</f>
        <v>4992267500</v>
      </c>
      <c r="AG155" s="23">
        <f>SUM(AG130:AG152)</f>
        <v>5521710500</v>
      </c>
      <c r="AH155" s="23">
        <f>SUM(AH130:AH152)</f>
        <v>5801312000</v>
      </c>
      <c r="AI155" s="23">
        <f>SUM(AI130:AI152)</f>
        <v>5505975400</v>
      </c>
      <c r="AJ155" s="10"/>
      <c r="AK155" s="10"/>
      <c r="AL155" s="10"/>
      <c r="AM155" s="10"/>
      <c r="AN155" s="10"/>
      <c r="AO155" s="10"/>
      <c r="AP155" s="10"/>
      <c r="AQ155" s="10"/>
      <c r="AR155" s="10"/>
      <c r="AS155" s="10"/>
      <c r="AT155" s="10"/>
      <c r="AU155" s="10"/>
      <c r="AV155" s="14" t="s">
        <v>14</v>
      </c>
      <c r="AW155" s="14" t="s">
        <v>15</v>
      </c>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c r="HE155" s="10"/>
      <c r="HF155" s="10"/>
      <c r="HG155" s="10"/>
      <c r="HH155" s="10"/>
      <c r="HI155" s="10"/>
      <c r="HJ155" s="10"/>
      <c r="HK155" s="10"/>
      <c r="HL155" s="10"/>
      <c r="HM155" s="10"/>
      <c r="HN155" s="10"/>
      <c r="HO155" s="10"/>
      <c r="HP155" s="10"/>
      <c r="HQ155" s="10"/>
      <c r="HR155" s="10"/>
      <c r="HS155" s="10"/>
      <c r="HT155" s="10"/>
      <c r="HU155" s="10"/>
      <c r="HV155" s="10"/>
      <c r="HW155" s="10"/>
      <c r="HX155" s="10"/>
      <c r="HY155" s="10"/>
      <c r="HZ155" s="10"/>
      <c r="IA155" s="10"/>
      <c r="IB155" s="10"/>
      <c r="IC155" s="10"/>
      <c r="ID155" s="10"/>
      <c r="IE155" s="10"/>
      <c r="IF155" s="10"/>
      <c r="IG155" s="10"/>
      <c r="IH155" s="10"/>
      <c r="II155" s="10"/>
      <c r="IJ155" s="10"/>
      <c r="IK155" s="10"/>
      <c r="IL155" s="10"/>
      <c r="IM155" s="10"/>
      <c r="IN155" s="10"/>
      <c r="IO155" s="10"/>
      <c r="IP155" s="10"/>
      <c r="IQ155" s="10"/>
      <c r="IR155" s="10"/>
      <c r="IS155" s="10"/>
      <c r="IT155" s="10"/>
      <c r="IU155" s="10"/>
      <c r="IV155" s="10"/>
    </row>
    <row r="156" spans="1:256" ht="10.5" customHeight="1">
      <c r="A156" s="10"/>
      <c r="B156" s="10"/>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24"/>
      <c r="AB156" s="24"/>
      <c r="AC156" s="24"/>
      <c r="AD156" s="24"/>
      <c r="AE156" s="24"/>
      <c r="AF156" s="23"/>
      <c r="AG156" s="14"/>
      <c r="AH156" s="14"/>
      <c r="AI156" s="14"/>
      <c r="AJ156" s="10"/>
      <c r="AK156" s="10"/>
      <c r="AL156" s="10"/>
      <c r="AM156" s="10"/>
      <c r="AN156" s="10"/>
      <c r="AO156" s="10"/>
      <c r="AP156" s="10"/>
      <c r="AQ156" s="10"/>
      <c r="AR156" s="10"/>
      <c r="AS156" s="10"/>
      <c r="AT156" s="10"/>
      <c r="AU156" s="10"/>
      <c r="AV156" s="14">
        <v>1949720200</v>
      </c>
      <c r="AW156" s="14">
        <v>2010962000</v>
      </c>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c r="HE156" s="10"/>
      <c r="HF156" s="10"/>
      <c r="HG156" s="10"/>
      <c r="HH156" s="10"/>
      <c r="HI156" s="10"/>
      <c r="HJ156" s="10"/>
      <c r="HK156" s="10"/>
      <c r="HL156" s="10"/>
      <c r="HM156" s="10"/>
      <c r="HN156" s="10"/>
      <c r="HO156" s="10"/>
      <c r="HP156" s="10"/>
      <c r="HQ156" s="10"/>
      <c r="HR156" s="10"/>
      <c r="HS156" s="10"/>
      <c r="HT156" s="10"/>
      <c r="HU156" s="10"/>
      <c r="HV156" s="10"/>
      <c r="HW156" s="10"/>
      <c r="HX156" s="10"/>
      <c r="HY156" s="10"/>
      <c r="HZ156" s="10"/>
      <c r="IA156" s="10"/>
      <c r="IB156" s="10"/>
      <c r="IC156" s="10"/>
      <c r="ID156" s="10"/>
      <c r="IE156" s="10"/>
      <c r="IF156" s="10"/>
      <c r="IG156" s="10"/>
      <c r="IH156" s="10"/>
      <c r="II156" s="10"/>
      <c r="IJ156" s="10"/>
      <c r="IK156" s="10"/>
      <c r="IL156" s="10"/>
      <c r="IM156" s="10"/>
      <c r="IN156" s="10"/>
      <c r="IO156" s="10"/>
      <c r="IP156" s="10"/>
      <c r="IQ156" s="10"/>
      <c r="IR156" s="10"/>
      <c r="IS156" s="10"/>
      <c r="IT156" s="10"/>
      <c r="IU156" s="10"/>
      <c r="IV156" s="10"/>
    </row>
    <row r="157" spans="1:256" ht="10.5" customHeight="1">
      <c r="A157" s="13" t="s">
        <v>33</v>
      </c>
      <c r="B157" s="13"/>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24"/>
      <c r="AB157" s="24"/>
      <c r="AC157" s="24"/>
      <c r="AD157" s="24"/>
      <c r="AE157" s="24"/>
      <c r="AF157" s="49"/>
      <c r="AG157" s="14"/>
      <c r="AH157" s="14"/>
      <c r="AI157" s="14"/>
      <c r="AJ157" s="10"/>
      <c r="AK157" s="10"/>
      <c r="AL157" s="10"/>
      <c r="AM157" s="10"/>
      <c r="AN157" s="10"/>
      <c r="AO157" s="10"/>
      <c r="AP157" s="10"/>
      <c r="AQ157" s="10"/>
      <c r="AR157" s="10"/>
      <c r="AS157" s="10"/>
      <c r="AT157" s="10"/>
      <c r="AU157" s="10"/>
      <c r="AV157" s="14">
        <f>AV156-$Q$155</f>
        <v>11417600</v>
      </c>
      <c r="AW157" s="14">
        <f>AW156-$R$155</f>
        <v>-9853100</v>
      </c>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c r="HE157" s="10"/>
      <c r="HF157" s="10"/>
      <c r="HG157" s="10"/>
      <c r="HH157" s="10"/>
      <c r="HI157" s="10"/>
      <c r="HJ157" s="10"/>
      <c r="HK157" s="10"/>
      <c r="HL157" s="10"/>
      <c r="HM157" s="10"/>
      <c r="HN157" s="10"/>
      <c r="HO157" s="10"/>
      <c r="HP157" s="10"/>
      <c r="HQ157" s="10"/>
      <c r="HR157" s="10"/>
      <c r="HS157" s="10"/>
      <c r="HT157" s="10"/>
      <c r="HU157" s="10"/>
      <c r="HV157" s="10"/>
      <c r="HW157" s="10"/>
      <c r="HX157" s="10"/>
      <c r="HY157" s="10"/>
      <c r="HZ157" s="10"/>
      <c r="IA157" s="10"/>
      <c r="IB157" s="10"/>
      <c r="IC157" s="10"/>
      <c r="ID157" s="10"/>
      <c r="IE157" s="10"/>
      <c r="IF157" s="10"/>
      <c r="IG157" s="10"/>
      <c r="IH157" s="10"/>
      <c r="II157" s="10"/>
      <c r="IJ157" s="10"/>
      <c r="IK157" s="10"/>
      <c r="IL157" s="10"/>
      <c r="IM157" s="10"/>
      <c r="IN157" s="10"/>
      <c r="IO157" s="10"/>
      <c r="IP157" s="10"/>
      <c r="IQ157" s="10"/>
      <c r="IR157" s="10"/>
      <c r="IS157" s="10"/>
      <c r="IT157" s="10"/>
      <c r="IU157" s="10"/>
      <c r="IV157" s="10"/>
    </row>
    <row r="158" spans="1:256" ht="10.5" customHeight="1">
      <c r="A158" s="10"/>
      <c r="B158" s="10" t="s">
        <v>305</v>
      </c>
      <c r="C158" s="14"/>
      <c r="D158" s="14">
        <v>0</v>
      </c>
      <c r="E158" s="14">
        <v>0</v>
      </c>
      <c r="F158" s="14">
        <v>0</v>
      </c>
      <c r="G158" s="14">
        <v>0</v>
      </c>
      <c r="H158" s="14">
        <v>0</v>
      </c>
      <c r="I158" s="14">
        <v>0</v>
      </c>
      <c r="J158" s="14">
        <v>0</v>
      </c>
      <c r="K158" s="14">
        <v>0</v>
      </c>
      <c r="L158" s="14">
        <v>0</v>
      </c>
      <c r="M158" s="14">
        <v>0</v>
      </c>
      <c r="N158" s="14">
        <v>0</v>
      </c>
      <c r="O158" s="14">
        <v>0</v>
      </c>
      <c r="P158" s="14">
        <v>0</v>
      </c>
      <c r="Q158" s="14">
        <v>0</v>
      </c>
      <c r="R158" s="14">
        <v>0</v>
      </c>
      <c r="S158" s="14">
        <v>0</v>
      </c>
      <c r="T158" s="14">
        <v>0</v>
      </c>
      <c r="U158" s="14">
        <v>0</v>
      </c>
      <c r="V158" s="14">
        <v>119800</v>
      </c>
      <c r="W158" s="14">
        <v>0</v>
      </c>
      <c r="X158" s="14">
        <v>77700</v>
      </c>
      <c r="Y158" s="23">
        <v>0</v>
      </c>
      <c r="Z158" s="23">
        <v>0</v>
      </c>
      <c r="AA158" s="24">
        <v>0</v>
      </c>
      <c r="AB158" s="24">
        <v>0</v>
      </c>
      <c r="AC158" s="24">
        <v>0</v>
      </c>
      <c r="AD158" s="24"/>
      <c r="AE158" s="24">
        <v>0</v>
      </c>
      <c r="AF158" s="23">
        <v>0</v>
      </c>
      <c r="AG158" s="14">
        <v>0</v>
      </c>
      <c r="AH158" s="14">
        <v>0</v>
      </c>
      <c r="AI158" s="14">
        <v>0</v>
      </c>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c r="HE158" s="10"/>
      <c r="HF158" s="10"/>
      <c r="HG158" s="10"/>
      <c r="HH158" s="10"/>
      <c r="HI158" s="10"/>
      <c r="HJ158" s="10"/>
      <c r="HK158" s="10"/>
      <c r="HL158" s="10"/>
      <c r="HM158" s="10"/>
      <c r="HN158" s="10"/>
      <c r="HO158" s="10"/>
      <c r="HP158" s="10"/>
      <c r="HQ158" s="10"/>
      <c r="HR158" s="10"/>
      <c r="HS158" s="10"/>
      <c r="HT158" s="10"/>
      <c r="HU158" s="10"/>
      <c r="HV158" s="10"/>
      <c r="HW158" s="10"/>
      <c r="HX158" s="10"/>
      <c r="HY158" s="10"/>
      <c r="HZ158" s="10"/>
      <c r="IA158" s="10"/>
      <c r="IB158" s="10"/>
      <c r="IC158" s="10"/>
      <c r="ID158" s="10"/>
      <c r="IE158" s="10"/>
      <c r="IF158" s="10"/>
      <c r="IG158" s="10"/>
      <c r="IH158" s="10"/>
      <c r="II158" s="10"/>
      <c r="IJ158" s="10"/>
      <c r="IK158" s="10"/>
      <c r="IL158" s="10"/>
      <c r="IM158" s="10"/>
      <c r="IN158" s="10"/>
      <c r="IO158" s="10"/>
      <c r="IP158" s="10"/>
      <c r="IQ158" s="10"/>
      <c r="IR158" s="10"/>
      <c r="IS158" s="10"/>
      <c r="IT158" s="10"/>
      <c r="IU158" s="10"/>
      <c r="IV158" s="10"/>
    </row>
    <row r="159" spans="1:256" ht="10.5" customHeight="1">
      <c r="A159" s="10"/>
      <c r="B159" s="10" t="s">
        <v>348</v>
      </c>
      <c r="C159" s="14"/>
      <c r="D159" s="24">
        <v>0</v>
      </c>
      <c r="E159" s="24">
        <v>0</v>
      </c>
      <c r="F159" s="24">
        <v>0</v>
      </c>
      <c r="G159" s="24">
        <v>0</v>
      </c>
      <c r="H159" s="24">
        <v>0</v>
      </c>
      <c r="I159" s="24">
        <v>0</v>
      </c>
      <c r="J159" s="24">
        <v>0</v>
      </c>
      <c r="K159" s="24">
        <v>0</v>
      </c>
      <c r="L159" s="24">
        <v>0</v>
      </c>
      <c r="M159" s="24">
        <v>0</v>
      </c>
      <c r="N159" s="24">
        <v>0</v>
      </c>
      <c r="O159" s="24">
        <v>0</v>
      </c>
      <c r="P159" s="24">
        <v>0</v>
      </c>
      <c r="Q159" s="24">
        <v>0</v>
      </c>
      <c r="R159" s="24">
        <v>0</v>
      </c>
      <c r="S159" s="24">
        <v>0</v>
      </c>
      <c r="T159" s="24">
        <v>0</v>
      </c>
      <c r="U159" s="24">
        <v>0</v>
      </c>
      <c r="V159" s="24">
        <v>0</v>
      </c>
      <c r="W159" s="24">
        <v>0</v>
      </c>
      <c r="X159" s="24">
        <v>0</v>
      </c>
      <c r="Y159" s="24">
        <v>0</v>
      </c>
      <c r="Z159" s="24">
        <v>0</v>
      </c>
      <c r="AA159" s="24">
        <v>0</v>
      </c>
      <c r="AB159" s="24">
        <v>0</v>
      </c>
      <c r="AC159" s="24">
        <v>0</v>
      </c>
      <c r="AD159" s="24"/>
      <c r="AE159" s="24">
        <v>0</v>
      </c>
      <c r="AF159" s="23">
        <v>0</v>
      </c>
      <c r="AG159" s="14">
        <v>25300</v>
      </c>
      <c r="AH159" s="14">
        <v>720800</v>
      </c>
      <c r="AI159" s="14">
        <v>870900</v>
      </c>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c r="HE159" s="10"/>
      <c r="HF159" s="10"/>
      <c r="HG159" s="10"/>
      <c r="HH159" s="10"/>
      <c r="HI159" s="10"/>
      <c r="HJ159" s="10"/>
      <c r="HK159" s="10"/>
      <c r="HL159" s="10"/>
      <c r="HM159" s="10"/>
      <c r="HN159" s="10"/>
      <c r="HO159" s="10"/>
      <c r="HP159" s="10"/>
      <c r="HQ159" s="10"/>
      <c r="HR159" s="10"/>
      <c r="HS159" s="10"/>
      <c r="HT159" s="10"/>
      <c r="HU159" s="10"/>
      <c r="HV159" s="10"/>
      <c r="HW159" s="10"/>
      <c r="HX159" s="10"/>
      <c r="HY159" s="10"/>
      <c r="HZ159" s="10"/>
      <c r="IA159" s="10"/>
      <c r="IB159" s="10"/>
      <c r="IC159" s="10"/>
      <c r="ID159" s="10"/>
      <c r="IE159" s="10"/>
      <c r="IF159" s="10"/>
      <c r="IG159" s="10"/>
      <c r="IH159" s="10"/>
      <c r="II159" s="10"/>
      <c r="IJ159" s="10"/>
      <c r="IK159" s="10"/>
      <c r="IL159" s="10"/>
      <c r="IM159" s="10"/>
      <c r="IN159" s="10"/>
      <c r="IO159" s="10"/>
      <c r="IP159" s="10"/>
      <c r="IQ159" s="10"/>
      <c r="IR159" s="10"/>
      <c r="IS159" s="10"/>
      <c r="IT159" s="10"/>
      <c r="IU159" s="10"/>
      <c r="IV159" s="10"/>
    </row>
    <row r="160" spans="1:256" ht="10.5" customHeight="1">
      <c r="A160" s="10"/>
      <c r="B160" s="10" t="s">
        <v>249</v>
      </c>
      <c r="C160" s="14"/>
      <c r="D160" s="14">
        <v>41184781</v>
      </c>
      <c r="E160" s="14">
        <v>50425283</v>
      </c>
      <c r="F160" s="14">
        <v>66292228</v>
      </c>
      <c r="G160" s="14">
        <v>88733500</v>
      </c>
      <c r="H160" s="14">
        <v>95483902</v>
      </c>
      <c r="I160" s="14">
        <v>109204100</v>
      </c>
      <c r="J160" s="14">
        <v>133707123</v>
      </c>
      <c r="K160" s="14">
        <v>163368000</v>
      </c>
      <c r="L160" s="14">
        <v>183493600</v>
      </c>
      <c r="M160" s="14">
        <v>206109700</v>
      </c>
      <c r="N160" s="14">
        <v>240166300</v>
      </c>
      <c r="O160" s="14">
        <v>221697800</v>
      </c>
      <c r="P160" s="14">
        <v>240383000</v>
      </c>
      <c r="Q160" s="14">
        <v>249785800</v>
      </c>
      <c r="R160" s="14">
        <v>250891100</v>
      </c>
      <c r="S160" s="14">
        <v>275543300</v>
      </c>
      <c r="T160" s="14">
        <v>333127700</v>
      </c>
      <c r="U160" s="14">
        <v>375365300</v>
      </c>
      <c r="V160" s="14">
        <v>409267100</v>
      </c>
      <c r="W160" s="14">
        <v>448561900</v>
      </c>
      <c r="X160" s="14">
        <v>512425700</v>
      </c>
      <c r="Y160" s="23">
        <v>549081200</v>
      </c>
      <c r="Z160" s="23">
        <v>571635200</v>
      </c>
      <c r="AA160" s="24">
        <v>541093100</v>
      </c>
      <c r="AB160" s="24">
        <v>574475200</v>
      </c>
      <c r="AC160" s="24">
        <v>604686800</v>
      </c>
      <c r="AD160" s="24"/>
      <c r="AE160" s="24">
        <v>641706500</v>
      </c>
      <c r="AF160" s="23">
        <v>707715300</v>
      </c>
      <c r="AG160" s="14">
        <v>815046200</v>
      </c>
      <c r="AH160" s="14">
        <v>890813900</v>
      </c>
      <c r="AI160" s="14">
        <v>947476000</v>
      </c>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c r="HE160" s="10"/>
      <c r="HF160" s="10"/>
      <c r="HG160" s="10"/>
      <c r="HH160" s="10"/>
      <c r="HI160" s="10"/>
      <c r="HJ160" s="10"/>
      <c r="HK160" s="10"/>
      <c r="HL160" s="10"/>
      <c r="HM160" s="10"/>
      <c r="HN160" s="10"/>
      <c r="HO160" s="10"/>
      <c r="HP160" s="10"/>
      <c r="HQ160" s="10"/>
      <c r="HR160" s="10"/>
      <c r="HS160" s="10"/>
      <c r="HT160" s="10"/>
      <c r="HU160" s="10"/>
      <c r="HV160" s="10"/>
      <c r="HW160" s="10"/>
      <c r="HX160" s="10"/>
      <c r="HY160" s="10"/>
      <c r="HZ160" s="10"/>
      <c r="IA160" s="10"/>
      <c r="IB160" s="10"/>
      <c r="IC160" s="10"/>
      <c r="ID160" s="10"/>
      <c r="IE160" s="10"/>
      <c r="IF160" s="10"/>
      <c r="IG160" s="10"/>
      <c r="IH160" s="10"/>
      <c r="II160" s="10"/>
      <c r="IJ160" s="10"/>
      <c r="IK160" s="10"/>
      <c r="IL160" s="10"/>
      <c r="IM160" s="10"/>
      <c r="IN160" s="10"/>
      <c r="IO160" s="10"/>
      <c r="IP160" s="10"/>
      <c r="IQ160" s="10"/>
      <c r="IR160" s="10"/>
      <c r="IS160" s="10"/>
      <c r="IT160" s="10"/>
      <c r="IU160" s="10"/>
      <c r="IV160" s="10"/>
    </row>
    <row r="161" spans="1:256" ht="10.5" customHeight="1">
      <c r="A161" s="10"/>
      <c r="B161" s="10" t="s">
        <v>250</v>
      </c>
      <c r="C161" s="14"/>
      <c r="D161" s="14">
        <v>0</v>
      </c>
      <c r="E161" s="14">
        <v>0</v>
      </c>
      <c r="F161" s="14">
        <v>2966166</v>
      </c>
      <c r="G161" s="14">
        <v>3380800</v>
      </c>
      <c r="H161" s="14">
        <v>2801200</v>
      </c>
      <c r="I161" s="14">
        <v>0</v>
      </c>
      <c r="J161" s="14">
        <v>0</v>
      </c>
      <c r="K161" s="14">
        <v>0</v>
      </c>
      <c r="L161" s="14">
        <v>0</v>
      </c>
      <c r="M161" s="14">
        <v>0</v>
      </c>
      <c r="N161" s="14">
        <v>0</v>
      </c>
      <c r="O161" s="14">
        <v>0</v>
      </c>
      <c r="P161" s="14">
        <v>0</v>
      </c>
      <c r="Q161" s="14">
        <v>0</v>
      </c>
      <c r="R161" s="14">
        <v>0</v>
      </c>
      <c r="S161" s="14">
        <v>0</v>
      </c>
      <c r="T161" s="14">
        <v>0</v>
      </c>
      <c r="U161" s="14">
        <v>0</v>
      </c>
      <c r="V161" s="14">
        <v>0</v>
      </c>
      <c r="W161" s="14">
        <v>0</v>
      </c>
      <c r="X161" s="14">
        <v>0</v>
      </c>
      <c r="Y161" s="23">
        <v>0</v>
      </c>
      <c r="Z161" s="23">
        <v>0</v>
      </c>
      <c r="AA161" s="24">
        <v>0</v>
      </c>
      <c r="AB161" s="24">
        <v>0</v>
      </c>
      <c r="AC161" s="24">
        <v>0</v>
      </c>
      <c r="AD161" s="24"/>
      <c r="AE161" s="24">
        <v>0</v>
      </c>
      <c r="AF161" s="23">
        <v>0</v>
      </c>
      <c r="AG161" s="23">
        <v>0</v>
      </c>
      <c r="AH161" s="23">
        <v>0</v>
      </c>
      <c r="AI161" s="23">
        <v>0</v>
      </c>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c r="HE161" s="10"/>
      <c r="HF161" s="10"/>
      <c r="HG161" s="10"/>
      <c r="HH161" s="10"/>
      <c r="HI161" s="10"/>
      <c r="HJ161" s="10"/>
      <c r="HK161" s="10"/>
      <c r="HL161" s="10"/>
      <c r="HM161" s="10"/>
      <c r="HN161" s="10"/>
      <c r="HO161" s="10"/>
      <c r="HP161" s="10"/>
      <c r="HQ161" s="10"/>
      <c r="HR161" s="10"/>
      <c r="HS161" s="10"/>
      <c r="HT161" s="10"/>
      <c r="HU161" s="10"/>
      <c r="HV161" s="10"/>
      <c r="HW161" s="10"/>
      <c r="HX161" s="10"/>
      <c r="HY161" s="10"/>
      <c r="HZ161" s="10"/>
      <c r="IA161" s="10"/>
      <c r="IB161" s="10"/>
      <c r="IC161" s="10"/>
      <c r="ID161" s="10"/>
      <c r="IE161" s="10"/>
      <c r="IF161" s="10"/>
      <c r="IG161" s="10"/>
      <c r="IH161" s="10"/>
      <c r="II161" s="10"/>
      <c r="IJ161" s="10"/>
      <c r="IK161" s="10"/>
      <c r="IL161" s="10"/>
      <c r="IM161" s="10"/>
      <c r="IN161" s="10"/>
      <c r="IO161" s="10"/>
      <c r="IP161" s="10"/>
      <c r="IQ161" s="10"/>
      <c r="IR161" s="10"/>
      <c r="IS161" s="10"/>
      <c r="IT161" s="10"/>
      <c r="IU161" s="10"/>
      <c r="IV161" s="10"/>
    </row>
    <row r="162" spans="1:256" ht="10.5" customHeight="1">
      <c r="A162" s="10"/>
      <c r="B162" s="10" t="s">
        <v>251</v>
      </c>
      <c r="C162" s="14"/>
      <c r="D162" s="14">
        <v>0</v>
      </c>
      <c r="E162" s="14">
        <v>0</v>
      </c>
      <c r="F162" s="14">
        <v>0</v>
      </c>
      <c r="G162" s="14">
        <v>0</v>
      </c>
      <c r="H162" s="14">
        <v>0</v>
      </c>
      <c r="I162" s="14">
        <v>0</v>
      </c>
      <c r="J162" s="14">
        <v>0</v>
      </c>
      <c r="K162" s="14">
        <v>0</v>
      </c>
      <c r="L162" s="14">
        <v>0</v>
      </c>
      <c r="M162" s="14">
        <v>0</v>
      </c>
      <c r="N162" s="14">
        <v>0</v>
      </c>
      <c r="O162" s="14">
        <v>900000</v>
      </c>
      <c r="P162" s="14">
        <v>971300</v>
      </c>
      <c r="Q162" s="14">
        <v>2500000</v>
      </c>
      <c r="R162" s="14">
        <v>2000000</v>
      </c>
      <c r="S162" s="14">
        <v>1000000</v>
      </c>
      <c r="T162" s="14">
        <v>6670000</v>
      </c>
      <c r="U162" s="14">
        <v>1099600</v>
      </c>
      <c r="V162" s="14">
        <v>500000</v>
      </c>
      <c r="W162" s="14">
        <v>1250000</v>
      </c>
      <c r="X162" s="14">
        <v>3391000</v>
      </c>
      <c r="Y162" s="23">
        <v>2230000</v>
      </c>
      <c r="Z162" s="23">
        <v>2614000</v>
      </c>
      <c r="AA162" s="24">
        <v>2738900</v>
      </c>
      <c r="AB162" s="24">
        <v>1484800</v>
      </c>
      <c r="AC162" s="24">
        <v>1264800</v>
      </c>
      <c r="AD162" s="24"/>
      <c r="AE162" s="24">
        <v>1280400</v>
      </c>
      <c r="AF162" s="23">
        <v>1148300</v>
      </c>
      <c r="AG162" s="23">
        <v>4103500</v>
      </c>
      <c r="AH162" s="23">
        <v>1202000</v>
      </c>
      <c r="AI162" s="23">
        <v>1172000</v>
      </c>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c r="HE162" s="10"/>
      <c r="HF162" s="10"/>
      <c r="HG162" s="10"/>
      <c r="HH162" s="10"/>
      <c r="HI162" s="10"/>
      <c r="HJ162" s="10"/>
      <c r="HK162" s="10"/>
      <c r="HL162" s="10"/>
      <c r="HM162" s="10"/>
      <c r="HN162" s="10"/>
      <c r="HO162" s="10"/>
      <c r="HP162" s="10"/>
      <c r="HQ162" s="10"/>
      <c r="HR162" s="10"/>
      <c r="HS162" s="10"/>
      <c r="HT162" s="10"/>
      <c r="HU162" s="10"/>
      <c r="HV162" s="10"/>
      <c r="HW162" s="10"/>
      <c r="HX162" s="10"/>
      <c r="HY162" s="10"/>
      <c r="HZ162" s="10"/>
      <c r="IA162" s="10"/>
      <c r="IB162" s="10"/>
      <c r="IC162" s="10"/>
      <c r="ID162" s="10"/>
      <c r="IE162" s="10"/>
      <c r="IF162" s="10"/>
      <c r="IG162" s="10"/>
      <c r="IH162" s="10"/>
      <c r="II162" s="10"/>
      <c r="IJ162" s="10"/>
      <c r="IK162" s="10"/>
      <c r="IL162" s="10"/>
      <c r="IM162" s="10"/>
      <c r="IN162" s="10"/>
      <c r="IO162" s="10"/>
      <c r="IP162" s="10"/>
      <c r="IQ162" s="10"/>
      <c r="IR162" s="10"/>
      <c r="IS162" s="10"/>
      <c r="IT162" s="10"/>
      <c r="IU162" s="10"/>
      <c r="IV162" s="10"/>
    </row>
    <row r="163" spans="1:256" ht="10.5" customHeight="1">
      <c r="A163" s="10"/>
      <c r="B163" s="10" t="s">
        <v>252</v>
      </c>
      <c r="C163" s="10"/>
      <c r="D163" s="14">
        <v>0</v>
      </c>
      <c r="E163" s="14">
        <v>0</v>
      </c>
      <c r="F163" s="14">
        <v>0</v>
      </c>
      <c r="G163" s="14">
        <v>0</v>
      </c>
      <c r="H163" s="14">
        <v>0</v>
      </c>
      <c r="I163" s="14">
        <v>0</v>
      </c>
      <c r="J163" s="14">
        <v>0</v>
      </c>
      <c r="K163" s="14">
        <v>0</v>
      </c>
      <c r="L163" s="14">
        <v>0</v>
      </c>
      <c r="M163" s="14">
        <v>0</v>
      </c>
      <c r="N163" s="14">
        <v>0</v>
      </c>
      <c r="O163" s="14">
        <v>0</v>
      </c>
      <c r="P163" s="14">
        <v>0</v>
      </c>
      <c r="Q163" s="14">
        <v>0</v>
      </c>
      <c r="R163" s="14">
        <v>0</v>
      </c>
      <c r="S163" s="14">
        <v>0</v>
      </c>
      <c r="T163" s="14">
        <v>0</v>
      </c>
      <c r="U163" s="14">
        <v>0</v>
      </c>
      <c r="V163" s="14">
        <v>0</v>
      </c>
      <c r="W163" s="14">
        <v>0</v>
      </c>
      <c r="X163" s="18">
        <v>0</v>
      </c>
      <c r="Y163" s="24">
        <v>0</v>
      </c>
      <c r="Z163" s="24">
        <v>0</v>
      </c>
      <c r="AA163" s="24">
        <v>0</v>
      </c>
      <c r="AB163" s="24">
        <v>0</v>
      </c>
      <c r="AC163" s="24">
        <v>0</v>
      </c>
      <c r="AD163" s="24"/>
      <c r="AE163" s="24">
        <v>0</v>
      </c>
      <c r="AF163" s="23">
        <v>0</v>
      </c>
      <c r="AG163" s="23">
        <v>0</v>
      </c>
      <c r="AH163" s="23">
        <v>0</v>
      </c>
      <c r="AI163" s="23">
        <v>0</v>
      </c>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c r="HE163" s="10"/>
      <c r="HF163" s="10"/>
      <c r="HG163" s="10"/>
      <c r="HH163" s="10"/>
      <c r="HI163" s="10"/>
      <c r="HJ163" s="10"/>
      <c r="HK163" s="10"/>
      <c r="HL163" s="10"/>
      <c r="HM163" s="10"/>
      <c r="HN163" s="10"/>
      <c r="HO163" s="10"/>
      <c r="HP163" s="10"/>
      <c r="HQ163" s="10"/>
      <c r="HR163" s="10"/>
      <c r="HS163" s="10"/>
      <c r="HT163" s="10"/>
      <c r="HU163" s="10"/>
      <c r="HV163" s="10"/>
      <c r="HW163" s="10"/>
      <c r="HX163" s="10"/>
      <c r="HY163" s="10"/>
      <c r="HZ163" s="10"/>
      <c r="IA163" s="10"/>
      <c r="IB163" s="10"/>
      <c r="IC163" s="10"/>
      <c r="ID163" s="10"/>
      <c r="IE163" s="10"/>
      <c r="IF163" s="10"/>
      <c r="IG163" s="10"/>
      <c r="IH163" s="10"/>
      <c r="II163" s="10"/>
      <c r="IJ163" s="10"/>
      <c r="IK163" s="10"/>
      <c r="IL163" s="10"/>
      <c r="IM163" s="10"/>
      <c r="IN163" s="10"/>
      <c r="IO163" s="10"/>
      <c r="IP163" s="10"/>
      <c r="IQ163" s="10"/>
      <c r="IR163" s="10"/>
      <c r="IS163" s="10"/>
      <c r="IT163" s="10"/>
      <c r="IU163" s="10"/>
      <c r="IV163" s="10"/>
    </row>
    <row r="164" spans="1:256" ht="10.5" customHeight="1">
      <c r="A164" s="10"/>
      <c r="B164" s="10" t="s">
        <v>253</v>
      </c>
      <c r="C164" s="10"/>
      <c r="D164" s="14">
        <v>2309738</v>
      </c>
      <c r="E164" s="14">
        <v>2253400</v>
      </c>
      <c r="F164" s="14">
        <v>0</v>
      </c>
      <c r="G164" s="14">
        <v>0</v>
      </c>
      <c r="H164" s="14">
        <v>0</v>
      </c>
      <c r="I164" s="14">
        <v>0</v>
      </c>
      <c r="J164" s="14">
        <v>0</v>
      </c>
      <c r="K164" s="14">
        <v>0</v>
      </c>
      <c r="L164" s="14">
        <v>0</v>
      </c>
      <c r="M164" s="14">
        <v>0</v>
      </c>
      <c r="N164" s="14">
        <v>0</v>
      </c>
      <c r="O164" s="14">
        <v>0</v>
      </c>
      <c r="P164" s="14">
        <v>0</v>
      </c>
      <c r="Q164" s="14">
        <v>0</v>
      </c>
      <c r="R164" s="14">
        <v>0</v>
      </c>
      <c r="S164" s="14">
        <v>0</v>
      </c>
      <c r="T164" s="14">
        <v>0</v>
      </c>
      <c r="U164" s="14">
        <v>0</v>
      </c>
      <c r="V164" s="14">
        <v>0</v>
      </c>
      <c r="W164" s="14">
        <v>0</v>
      </c>
      <c r="X164" s="14">
        <v>0</v>
      </c>
      <c r="Y164" s="23">
        <v>0</v>
      </c>
      <c r="Z164" s="23">
        <v>0</v>
      </c>
      <c r="AA164" s="24">
        <v>0</v>
      </c>
      <c r="AB164" s="24">
        <v>0</v>
      </c>
      <c r="AC164" s="24">
        <v>0</v>
      </c>
      <c r="AD164" s="24"/>
      <c r="AE164" s="24">
        <v>0</v>
      </c>
      <c r="AF164" s="23">
        <v>0</v>
      </c>
      <c r="AG164" s="23">
        <v>0</v>
      </c>
      <c r="AH164" s="23">
        <v>0</v>
      </c>
      <c r="AI164" s="23">
        <v>0</v>
      </c>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c r="HE164" s="10"/>
      <c r="HF164" s="10"/>
      <c r="HG164" s="10"/>
      <c r="HH164" s="10"/>
      <c r="HI164" s="10"/>
      <c r="HJ164" s="10"/>
      <c r="HK164" s="10"/>
      <c r="HL164" s="10"/>
      <c r="HM164" s="10"/>
      <c r="HN164" s="10"/>
      <c r="HO164" s="10"/>
      <c r="HP164" s="10"/>
      <c r="HQ164" s="10"/>
      <c r="HR164" s="10"/>
      <c r="HS164" s="10"/>
      <c r="HT164" s="10"/>
      <c r="HU164" s="10"/>
      <c r="HV164" s="10"/>
      <c r="HW164" s="10"/>
      <c r="HX164" s="10"/>
      <c r="HY164" s="10"/>
      <c r="HZ164" s="10"/>
      <c r="IA164" s="10"/>
      <c r="IB164" s="10"/>
      <c r="IC164" s="10"/>
      <c r="ID164" s="10"/>
      <c r="IE164" s="10"/>
      <c r="IF164" s="10"/>
      <c r="IG164" s="10"/>
      <c r="IH164" s="10"/>
      <c r="II164" s="10"/>
      <c r="IJ164" s="10"/>
      <c r="IK164" s="10"/>
      <c r="IL164" s="10"/>
      <c r="IM164" s="10"/>
      <c r="IN164" s="10"/>
      <c r="IO164" s="10"/>
      <c r="IP164" s="10"/>
      <c r="IQ164" s="10"/>
      <c r="IR164" s="10"/>
      <c r="IS164" s="10"/>
      <c r="IT164" s="10"/>
      <c r="IU164" s="10"/>
      <c r="IV164" s="10"/>
    </row>
    <row r="165" spans="1:256" ht="10.5" customHeight="1">
      <c r="A165" s="10"/>
      <c r="B165" s="14" t="s">
        <v>316</v>
      </c>
      <c r="C165" s="14"/>
      <c r="D165" s="14">
        <v>0</v>
      </c>
      <c r="E165" s="14">
        <v>0</v>
      </c>
      <c r="F165" s="14">
        <v>0</v>
      </c>
      <c r="G165" s="14">
        <v>0</v>
      </c>
      <c r="H165" s="14">
        <v>0</v>
      </c>
      <c r="I165" s="14">
        <v>0</v>
      </c>
      <c r="J165" s="14">
        <v>0</v>
      </c>
      <c r="K165" s="14">
        <v>0</v>
      </c>
      <c r="L165" s="14">
        <v>0</v>
      </c>
      <c r="M165" s="14">
        <v>0</v>
      </c>
      <c r="N165" s="14">
        <v>0</v>
      </c>
      <c r="O165" s="14">
        <v>28988800</v>
      </c>
      <c r="P165" s="14">
        <v>33020200</v>
      </c>
      <c r="Q165" s="14">
        <v>28055300</v>
      </c>
      <c r="R165" s="14">
        <v>28266800</v>
      </c>
      <c r="S165" s="14">
        <v>33069400</v>
      </c>
      <c r="T165" s="14">
        <v>37075000</v>
      </c>
      <c r="U165" s="14">
        <v>41710000</v>
      </c>
      <c r="V165" s="14">
        <v>48204300</v>
      </c>
      <c r="W165" s="14">
        <v>53735700</v>
      </c>
      <c r="X165" s="14">
        <v>66758200</v>
      </c>
      <c r="Y165" s="23">
        <v>64776700</v>
      </c>
      <c r="Z165" s="23">
        <v>68740700</v>
      </c>
      <c r="AA165" s="24">
        <v>62949200</v>
      </c>
      <c r="AB165" s="24">
        <v>63196400</v>
      </c>
      <c r="AC165" s="24">
        <v>63943800</v>
      </c>
      <c r="AD165" s="24"/>
      <c r="AE165" s="24">
        <v>68195100</v>
      </c>
      <c r="AF165" s="23">
        <v>70909800</v>
      </c>
      <c r="AG165" s="23">
        <v>79467600</v>
      </c>
      <c r="AH165" s="23">
        <v>80353700</v>
      </c>
      <c r="AI165" s="23">
        <v>74700400</v>
      </c>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c r="HE165" s="10"/>
      <c r="HF165" s="10"/>
      <c r="HG165" s="10"/>
      <c r="HH165" s="10"/>
      <c r="HI165" s="10"/>
      <c r="HJ165" s="10"/>
      <c r="HK165" s="10"/>
      <c r="HL165" s="10"/>
      <c r="HM165" s="10"/>
      <c r="HN165" s="10"/>
      <c r="HO165" s="10"/>
      <c r="HP165" s="10"/>
      <c r="HQ165" s="10"/>
      <c r="HR165" s="10"/>
      <c r="HS165" s="10"/>
      <c r="HT165" s="10"/>
      <c r="HU165" s="10"/>
      <c r="HV165" s="10"/>
      <c r="HW165" s="10"/>
      <c r="HX165" s="10"/>
      <c r="HY165" s="10"/>
      <c r="HZ165" s="10"/>
      <c r="IA165" s="10"/>
      <c r="IB165" s="10"/>
      <c r="IC165" s="10"/>
      <c r="ID165" s="10"/>
      <c r="IE165" s="10"/>
      <c r="IF165" s="10"/>
      <c r="IG165" s="10"/>
      <c r="IH165" s="10"/>
      <c r="II165" s="10"/>
      <c r="IJ165" s="10"/>
      <c r="IK165" s="10"/>
      <c r="IL165" s="10"/>
      <c r="IM165" s="10"/>
      <c r="IN165" s="10"/>
      <c r="IO165" s="10"/>
      <c r="IP165" s="10"/>
      <c r="IQ165" s="10"/>
      <c r="IR165" s="10"/>
      <c r="IS165" s="10"/>
      <c r="IT165" s="10"/>
      <c r="IU165" s="10"/>
      <c r="IV165" s="10"/>
    </row>
    <row r="166" spans="1:256" ht="10.5" customHeight="1">
      <c r="A166" s="10"/>
      <c r="B166" s="10" t="s">
        <v>254</v>
      </c>
      <c r="C166" s="14"/>
      <c r="D166" s="14">
        <v>1760195</v>
      </c>
      <c r="E166" s="14">
        <v>1890845</v>
      </c>
      <c r="F166" s="14">
        <v>2845000</v>
      </c>
      <c r="G166" s="14">
        <v>3327400</v>
      </c>
      <c r="H166" s="14">
        <v>3124400</v>
      </c>
      <c r="I166" s="14">
        <v>3171700</v>
      </c>
      <c r="J166" s="14">
        <v>3476200</v>
      </c>
      <c r="K166" s="14">
        <v>4111300</v>
      </c>
      <c r="L166" s="14">
        <v>3575300</v>
      </c>
      <c r="M166" s="14">
        <v>3853600</v>
      </c>
      <c r="N166" s="14">
        <v>3947700</v>
      </c>
      <c r="O166" s="14">
        <v>3852800</v>
      </c>
      <c r="P166" s="14">
        <v>3933900</v>
      </c>
      <c r="Q166" s="14">
        <v>3916600</v>
      </c>
      <c r="R166" s="14">
        <v>4400700</v>
      </c>
      <c r="S166" s="14">
        <v>9066700</v>
      </c>
      <c r="T166" s="14">
        <v>9842500</v>
      </c>
      <c r="U166" s="14">
        <v>7218500</v>
      </c>
      <c r="V166" s="14">
        <v>6945800</v>
      </c>
      <c r="W166" s="14">
        <v>10587200</v>
      </c>
      <c r="X166" s="14">
        <v>12431100</v>
      </c>
      <c r="Y166" s="23">
        <v>15324000</v>
      </c>
      <c r="Z166" s="23">
        <v>12803400</v>
      </c>
      <c r="AA166" s="24">
        <v>11227600</v>
      </c>
      <c r="AB166" s="24">
        <v>9948000</v>
      </c>
      <c r="AC166" s="24">
        <v>9561900</v>
      </c>
      <c r="AD166" s="24"/>
      <c r="AE166" s="24">
        <v>9657800</v>
      </c>
      <c r="AF166" s="23">
        <v>10309600</v>
      </c>
      <c r="AG166" s="23">
        <v>11855300</v>
      </c>
      <c r="AH166" s="23">
        <v>14561800</v>
      </c>
      <c r="AI166" s="23">
        <v>13920300</v>
      </c>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c r="HE166" s="10"/>
      <c r="HF166" s="10"/>
      <c r="HG166" s="10"/>
      <c r="HH166" s="10"/>
      <c r="HI166" s="10"/>
      <c r="HJ166" s="10"/>
      <c r="HK166" s="10"/>
      <c r="HL166" s="10"/>
      <c r="HM166" s="10"/>
      <c r="HN166" s="10"/>
      <c r="HO166" s="10"/>
      <c r="HP166" s="10"/>
      <c r="HQ166" s="10"/>
      <c r="HR166" s="10"/>
      <c r="HS166" s="10"/>
      <c r="HT166" s="10"/>
      <c r="HU166" s="10"/>
      <c r="HV166" s="10"/>
      <c r="HW166" s="10"/>
      <c r="HX166" s="10"/>
      <c r="HY166" s="10"/>
      <c r="HZ166" s="10"/>
      <c r="IA166" s="10"/>
      <c r="IB166" s="10"/>
      <c r="IC166" s="10"/>
      <c r="ID166" s="10"/>
      <c r="IE166" s="10"/>
      <c r="IF166" s="10"/>
      <c r="IG166" s="10"/>
      <c r="IH166" s="10"/>
      <c r="II166" s="10"/>
      <c r="IJ166" s="10"/>
      <c r="IK166" s="10"/>
      <c r="IL166" s="10"/>
      <c r="IM166" s="10"/>
      <c r="IN166" s="10"/>
      <c r="IO166" s="10"/>
      <c r="IP166" s="10"/>
      <c r="IQ166" s="10"/>
      <c r="IR166" s="10"/>
      <c r="IS166" s="10"/>
      <c r="IT166" s="10"/>
      <c r="IU166" s="10"/>
      <c r="IV166" s="10"/>
    </row>
    <row r="167" spans="1:256" ht="10.5" customHeight="1">
      <c r="A167" s="10"/>
      <c r="B167" s="10" t="s">
        <v>255</v>
      </c>
      <c r="C167" s="14"/>
      <c r="D167" s="14">
        <v>654500</v>
      </c>
      <c r="E167" s="14">
        <v>445219</v>
      </c>
      <c r="F167" s="14">
        <f>618900+331200</f>
        <v>950100</v>
      </c>
      <c r="G167" s="14">
        <v>0</v>
      </c>
      <c r="H167" s="14">
        <v>0</v>
      </c>
      <c r="I167" s="14">
        <v>0</v>
      </c>
      <c r="J167" s="14">
        <v>0</v>
      </c>
      <c r="K167" s="14">
        <v>0</v>
      </c>
      <c r="L167" s="14">
        <v>0</v>
      </c>
      <c r="M167" s="14">
        <v>0</v>
      </c>
      <c r="N167" s="14">
        <v>0</v>
      </c>
      <c r="O167" s="14">
        <v>0</v>
      </c>
      <c r="P167" s="14">
        <v>0</v>
      </c>
      <c r="Q167" s="14">
        <v>0</v>
      </c>
      <c r="R167" s="14">
        <v>0</v>
      </c>
      <c r="S167" s="14">
        <v>0</v>
      </c>
      <c r="T167" s="14">
        <v>0</v>
      </c>
      <c r="U167" s="14">
        <v>0</v>
      </c>
      <c r="V167" s="14">
        <v>0</v>
      </c>
      <c r="W167" s="14">
        <v>0</v>
      </c>
      <c r="X167" s="14">
        <v>0</v>
      </c>
      <c r="Y167" s="23">
        <v>0</v>
      </c>
      <c r="Z167" s="23">
        <v>0</v>
      </c>
      <c r="AA167" s="24">
        <v>0</v>
      </c>
      <c r="AB167" s="24">
        <v>0</v>
      </c>
      <c r="AC167" s="24">
        <v>0</v>
      </c>
      <c r="AD167" s="24"/>
      <c r="AE167" s="24">
        <v>0</v>
      </c>
      <c r="AF167" s="23">
        <v>0</v>
      </c>
      <c r="AG167" s="23">
        <v>0</v>
      </c>
      <c r="AH167" s="23">
        <v>0</v>
      </c>
      <c r="AI167" s="23">
        <v>0</v>
      </c>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c r="HE167" s="10"/>
      <c r="HF167" s="10"/>
      <c r="HG167" s="10"/>
      <c r="HH167" s="10"/>
      <c r="HI167" s="10"/>
      <c r="HJ167" s="10"/>
      <c r="HK167" s="10"/>
      <c r="HL167" s="10"/>
      <c r="HM167" s="10"/>
      <c r="HN167" s="10"/>
      <c r="HO167" s="10"/>
      <c r="HP167" s="10"/>
      <c r="HQ167" s="10"/>
      <c r="HR167" s="10"/>
      <c r="HS167" s="10"/>
      <c r="HT167" s="10"/>
      <c r="HU167" s="10"/>
      <c r="HV167" s="10"/>
      <c r="HW167" s="10"/>
      <c r="HX167" s="10"/>
      <c r="HY167" s="10"/>
      <c r="HZ167" s="10"/>
      <c r="IA167" s="10"/>
      <c r="IB167" s="10"/>
      <c r="IC167" s="10"/>
      <c r="ID167" s="10"/>
      <c r="IE167" s="10"/>
      <c r="IF167" s="10"/>
      <c r="IG167" s="10"/>
      <c r="IH167" s="10"/>
      <c r="II167" s="10"/>
      <c r="IJ167" s="10"/>
      <c r="IK167" s="10"/>
      <c r="IL167" s="10"/>
      <c r="IM167" s="10"/>
      <c r="IN167" s="10"/>
      <c r="IO167" s="10"/>
      <c r="IP167" s="10"/>
      <c r="IQ167" s="10"/>
      <c r="IR167" s="10"/>
      <c r="IS167" s="10"/>
      <c r="IT167" s="10"/>
      <c r="IU167" s="10"/>
      <c r="IV167" s="10"/>
    </row>
    <row r="168" spans="1:256" ht="10.5" customHeight="1">
      <c r="A168" s="10"/>
      <c r="B168" s="10" t="s">
        <v>256</v>
      </c>
      <c r="C168" s="14"/>
      <c r="D168" s="14">
        <v>222400</v>
      </c>
      <c r="E168" s="14">
        <v>303989</v>
      </c>
      <c r="F168" s="14">
        <v>335138</v>
      </c>
      <c r="G168" s="14">
        <v>400800</v>
      </c>
      <c r="H168" s="14">
        <v>494800</v>
      </c>
      <c r="I168" s="14">
        <v>628049</v>
      </c>
      <c r="J168" s="14">
        <v>1175800</v>
      </c>
      <c r="K168" s="14">
        <v>1434700</v>
      </c>
      <c r="L168" s="14">
        <v>1541400</v>
      </c>
      <c r="M168" s="14">
        <v>1496000</v>
      </c>
      <c r="N168" s="14">
        <v>1475700</v>
      </c>
      <c r="O168" s="14">
        <v>1529300</v>
      </c>
      <c r="P168" s="14">
        <v>1848200</v>
      </c>
      <c r="Q168" s="14">
        <v>1877300</v>
      </c>
      <c r="R168" s="14">
        <v>1960600</v>
      </c>
      <c r="S168" s="14">
        <v>1748800</v>
      </c>
      <c r="T168" s="14">
        <v>1650100</v>
      </c>
      <c r="U168" s="14">
        <v>1682800</v>
      </c>
      <c r="V168" s="14">
        <v>1511900</v>
      </c>
      <c r="W168" s="14">
        <v>1441600</v>
      </c>
      <c r="X168" s="14">
        <v>1469100</v>
      </c>
      <c r="Y168" s="23">
        <v>1420200</v>
      </c>
      <c r="Z168" s="23">
        <v>1293800</v>
      </c>
      <c r="AA168" s="24">
        <v>1283100</v>
      </c>
      <c r="AB168" s="24">
        <v>898000</v>
      </c>
      <c r="AC168" s="24">
        <v>857600</v>
      </c>
      <c r="AD168" s="24"/>
      <c r="AE168" s="24">
        <v>902200</v>
      </c>
      <c r="AF168" s="23">
        <v>917000</v>
      </c>
      <c r="AG168" s="23">
        <v>1046500</v>
      </c>
      <c r="AH168" s="23">
        <v>1097400</v>
      </c>
      <c r="AI168" s="23">
        <v>1097600</v>
      </c>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c r="HE168" s="10"/>
      <c r="HF168" s="10"/>
      <c r="HG168" s="10"/>
      <c r="HH168" s="10"/>
      <c r="HI168" s="10"/>
      <c r="HJ168" s="10"/>
      <c r="HK168" s="10"/>
      <c r="HL168" s="10"/>
      <c r="HM168" s="10"/>
      <c r="HN168" s="10"/>
      <c r="HO168" s="10"/>
      <c r="HP168" s="10"/>
      <c r="HQ168" s="10"/>
      <c r="HR168" s="10"/>
      <c r="HS168" s="10"/>
      <c r="HT168" s="10"/>
      <c r="HU168" s="10"/>
      <c r="HV168" s="10"/>
      <c r="HW168" s="10"/>
      <c r="HX168" s="10"/>
      <c r="HY168" s="10"/>
      <c r="HZ168" s="10"/>
      <c r="IA168" s="10"/>
      <c r="IB168" s="10"/>
      <c r="IC168" s="10"/>
      <c r="ID168" s="10"/>
      <c r="IE168" s="10"/>
      <c r="IF168" s="10"/>
      <c r="IG168" s="10"/>
      <c r="IH168" s="10"/>
      <c r="II168" s="10"/>
      <c r="IJ168" s="10"/>
      <c r="IK168" s="10"/>
      <c r="IL168" s="10"/>
      <c r="IM168" s="10"/>
      <c r="IN168" s="10"/>
      <c r="IO168" s="10"/>
      <c r="IP168" s="10"/>
      <c r="IQ168" s="10"/>
      <c r="IR168" s="10"/>
      <c r="IS168" s="10"/>
      <c r="IT168" s="10"/>
      <c r="IU168" s="10"/>
      <c r="IV168" s="10"/>
    </row>
    <row r="169" spans="1:256" ht="10.5" customHeight="1">
      <c r="A169" s="10"/>
      <c r="B169" s="10" t="s">
        <v>257</v>
      </c>
      <c r="C169" s="14"/>
      <c r="D169" s="17">
        <v>14680441</v>
      </c>
      <c r="E169" s="17">
        <v>14420425</v>
      </c>
      <c r="F169" s="17">
        <v>25644295</v>
      </c>
      <c r="G169" s="17">
        <v>32654500</v>
      </c>
      <c r="H169" s="17">
        <v>24910200</v>
      </c>
      <c r="I169" s="17">
        <v>44198914</v>
      </c>
      <c r="J169" s="17">
        <v>54839257</v>
      </c>
      <c r="K169" s="17">
        <v>65581600</v>
      </c>
      <c r="L169" s="17">
        <v>56728900</v>
      </c>
      <c r="M169" s="17">
        <v>75190700</v>
      </c>
      <c r="N169" s="17">
        <v>69635200</v>
      </c>
      <c r="O169" s="17">
        <v>83551700</v>
      </c>
      <c r="P169" s="17">
        <v>62920600</v>
      </c>
      <c r="Q169" s="17">
        <v>38317000</v>
      </c>
      <c r="R169" s="17">
        <v>35067000</v>
      </c>
      <c r="S169" s="17">
        <v>34148200</v>
      </c>
      <c r="T169" s="17">
        <v>37261400</v>
      </c>
      <c r="U169" s="17">
        <v>42586700</v>
      </c>
      <c r="V169" s="17">
        <v>54858800</v>
      </c>
      <c r="W169" s="17">
        <v>62569900</v>
      </c>
      <c r="X169" s="17">
        <v>76005700</v>
      </c>
      <c r="Y169" s="25">
        <v>76274400</v>
      </c>
      <c r="Z169" s="25">
        <v>76207800</v>
      </c>
      <c r="AA169" s="29">
        <f>48967800-56300</f>
        <v>48911500</v>
      </c>
      <c r="AB169" s="29">
        <v>31778700</v>
      </c>
      <c r="AC169" s="29">
        <v>29581400</v>
      </c>
      <c r="AD169" s="29"/>
      <c r="AE169" s="29">
        <v>27359300</v>
      </c>
      <c r="AF169" s="25">
        <v>42296400</v>
      </c>
      <c r="AG169" s="17">
        <v>166196600</v>
      </c>
      <c r="AH169" s="17">
        <v>134533100</v>
      </c>
      <c r="AI169" s="17">
        <v>63459700</v>
      </c>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c r="HE169" s="10"/>
      <c r="HF169" s="10"/>
      <c r="HG169" s="10"/>
      <c r="HH169" s="10"/>
      <c r="HI169" s="10"/>
      <c r="HJ169" s="10"/>
      <c r="HK169" s="10"/>
      <c r="HL169" s="10"/>
      <c r="HM169" s="10"/>
      <c r="HN169" s="10"/>
      <c r="HO169" s="10"/>
      <c r="HP169" s="10"/>
      <c r="HQ169" s="10"/>
      <c r="HR169" s="10"/>
      <c r="HS169" s="10"/>
      <c r="HT169" s="10"/>
      <c r="HU169" s="10"/>
      <c r="HV169" s="10"/>
      <c r="HW169" s="10"/>
      <c r="HX169" s="10"/>
      <c r="HY169" s="10"/>
      <c r="HZ169" s="10"/>
      <c r="IA169" s="10"/>
      <c r="IB169" s="10"/>
      <c r="IC169" s="10"/>
      <c r="ID169" s="10"/>
      <c r="IE169" s="10"/>
      <c r="IF169" s="10"/>
      <c r="IG169" s="10"/>
      <c r="IH169" s="10"/>
      <c r="II169" s="10"/>
      <c r="IJ169" s="10"/>
      <c r="IK169" s="10"/>
      <c r="IL169" s="10"/>
      <c r="IM169" s="10"/>
      <c r="IN169" s="10"/>
      <c r="IO169" s="10"/>
      <c r="IP169" s="10"/>
      <c r="IQ169" s="10"/>
      <c r="IR169" s="10"/>
      <c r="IS169" s="10"/>
      <c r="IT169" s="10"/>
      <c r="IU169" s="10"/>
      <c r="IV169" s="10"/>
    </row>
    <row r="170" spans="1:256" ht="10.5" customHeight="1">
      <c r="A170" s="10"/>
      <c r="B170" s="10"/>
      <c r="C170" s="14"/>
      <c r="D170" s="14"/>
      <c r="E170" s="14"/>
      <c r="F170" s="14"/>
      <c r="G170" s="14"/>
      <c r="H170" s="14"/>
      <c r="I170" s="14"/>
      <c r="J170" s="14"/>
      <c r="K170" s="14"/>
      <c r="L170" s="14"/>
      <c r="M170" s="14"/>
      <c r="N170" s="14"/>
      <c r="O170" s="14"/>
      <c r="P170" s="14"/>
      <c r="Q170" s="14"/>
      <c r="R170" s="14"/>
      <c r="S170" s="14"/>
      <c r="T170" s="14"/>
      <c r="U170" s="14"/>
      <c r="V170" s="14"/>
      <c r="W170" s="14"/>
      <c r="X170" s="14"/>
      <c r="Y170" s="23"/>
      <c r="Z170" s="23"/>
      <c r="AA170" s="24"/>
      <c r="AB170" s="24"/>
      <c r="AC170" s="24"/>
      <c r="AD170" s="24"/>
      <c r="AE170" s="24"/>
      <c r="AF170" s="23"/>
      <c r="AG170" s="14"/>
      <c r="AH170" s="14"/>
      <c r="AI170" s="14"/>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c r="HE170" s="10"/>
      <c r="HF170" s="10"/>
      <c r="HG170" s="10"/>
      <c r="HH170" s="10"/>
      <c r="HI170" s="10"/>
      <c r="HJ170" s="10"/>
      <c r="HK170" s="10"/>
      <c r="HL170" s="10"/>
      <c r="HM170" s="10"/>
      <c r="HN170" s="10"/>
      <c r="HO170" s="10"/>
      <c r="HP170" s="10"/>
      <c r="HQ170" s="10"/>
      <c r="HR170" s="10"/>
      <c r="HS170" s="10"/>
      <c r="HT170" s="10"/>
      <c r="HU170" s="10"/>
      <c r="HV170" s="10"/>
      <c r="HW170" s="10"/>
      <c r="HX170" s="10"/>
      <c r="HY170" s="10"/>
      <c r="HZ170" s="10"/>
      <c r="IA170" s="10"/>
      <c r="IB170" s="10"/>
      <c r="IC170" s="10"/>
      <c r="ID170" s="10"/>
      <c r="IE170" s="10"/>
      <c r="IF170" s="10"/>
      <c r="IG170" s="10"/>
      <c r="IH170" s="10"/>
      <c r="II170" s="10"/>
      <c r="IJ170" s="10"/>
      <c r="IK170" s="10"/>
      <c r="IL170" s="10"/>
      <c r="IM170" s="10"/>
      <c r="IN170" s="10"/>
      <c r="IO170" s="10"/>
      <c r="IP170" s="10"/>
      <c r="IQ170" s="10"/>
      <c r="IR170" s="10"/>
      <c r="IS170" s="10"/>
      <c r="IT170" s="10"/>
      <c r="IU170" s="10"/>
      <c r="IV170" s="10"/>
    </row>
    <row r="171" spans="1:256" ht="10.5" customHeight="1">
      <c r="A171" s="10"/>
      <c r="B171" s="10" t="s">
        <v>34</v>
      </c>
      <c r="C171" s="14"/>
      <c r="D171" s="14">
        <f aca="true" t="shared" si="12" ref="D171:AB171">SUM(D157:D170)</f>
        <v>60812055</v>
      </c>
      <c r="E171" s="14">
        <f t="shared" si="12"/>
        <v>69739161</v>
      </c>
      <c r="F171" s="14">
        <f t="shared" si="12"/>
        <v>99032927</v>
      </c>
      <c r="G171" s="14">
        <f t="shared" si="12"/>
        <v>128497000</v>
      </c>
      <c r="H171" s="14">
        <f t="shared" si="12"/>
        <v>126814502</v>
      </c>
      <c r="I171" s="14">
        <f t="shared" si="12"/>
        <v>157202763</v>
      </c>
      <c r="J171" s="14">
        <f t="shared" si="12"/>
        <v>193198380</v>
      </c>
      <c r="K171" s="14">
        <f t="shared" si="12"/>
        <v>234495600</v>
      </c>
      <c r="L171" s="14">
        <f t="shared" si="12"/>
        <v>245339200</v>
      </c>
      <c r="M171" s="14">
        <f t="shared" si="12"/>
        <v>286650000</v>
      </c>
      <c r="N171" s="14">
        <f t="shared" si="12"/>
        <v>315224900</v>
      </c>
      <c r="O171" s="14">
        <f t="shared" si="12"/>
        <v>340520400</v>
      </c>
      <c r="P171" s="14">
        <f t="shared" si="12"/>
        <v>343077200</v>
      </c>
      <c r="Q171" s="14">
        <f t="shared" si="12"/>
        <v>324452000</v>
      </c>
      <c r="R171" s="14">
        <f t="shared" si="12"/>
        <v>322586200</v>
      </c>
      <c r="S171" s="14">
        <f t="shared" si="12"/>
        <v>354576400</v>
      </c>
      <c r="T171" s="14">
        <f t="shared" si="12"/>
        <v>425626700</v>
      </c>
      <c r="U171" s="14">
        <f t="shared" si="12"/>
        <v>469662900</v>
      </c>
      <c r="V171" s="14">
        <f t="shared" si="12"/>
        <v>521407700</v>
      </c>
      <c r="W171" s="14">
        <f t="shared" si="12"/>
        <v>578146300</v>
      </c>
      <c r="X171" s="14">
        <f t="shared" si="12"/>
        <v>672558500</v>
      </c>
      <c r="Y171" s="14">
        <f t="shared" si="12"/>
        <v>709106500</v>
      </c>
      <c r="Z171" s="14">
        <f t="shared" si="12"/>
        <v>733294900</v>
      </c>
      <c r="AA171" s="23">
        <f t="shared" si="12"/>
        <v>668203400</v>
      </c>
      <c r="AB171" s="23">
        <f t="shared" si="12"/>
        <v>681781100</v>
      </c>
      <c r="AC171" s="23">
        <f>SUM(AC157:AC170)</f>
        <v>709896300</v>
      </c>
      <c r="AD171" s="23"/>
      <c r="AE171" s="23">
        <f>SUM(AE157:AE170)</f>
        <v>749101300</v>
      </c>
      <c r="AF171" s="23">
        <f>SUM(AF157:AF170)</f>
        <v>833296400</v>
      </c>
      <c r="AG171" s="23">
        <f>SUM(AG157:AG170)</f>
        <v>1077741000</v>
      </c>
      <c r="AH171" s="23">
        <f>SUM(AH157:AH170)</f>
        <v>1123282700</v>
      </c>
      <c r="AI171" s="23">
        <f>SUM(AI157:AI170)</f>
        <v>1102696900</v>
      </c>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c r="HE171" s="10"/>
      <c r="HF171" s="10"/>
      <c r="HG171" s="10"/>
      <c r="HH171" s="10"/>
      <c r="HI171" s="10"/>
      <c r="HJ171" s="10"/>
      <c r="HK171" s="10"/>
      <c r="HL171" s="10"/>
      <c r="HM171" s="10"/>
      <c r="HN171" s="10"/>
      <c r="HO171" s="10"/>
      <c r="HP171" s="10"/>
      <c r="HQ171" s="10"/>
      <c r="HR171" s="10"/>
      <c r="HS171" s="10"/>
      <c r="HT171" s="10"/>
      <c r="HU171" s="10"/>
      <c r="HV171" s="10"/>
      <c r="HW171" s="10"/>
      <c r="HX171" s="10"/>
      <c r="HY171" s="10"/>
      <c r="HZ171" s="10"/>
      <c r="IA171" s="10"/>
      <c r="IB171" s="10"/>
      <c r="IC171" s="10"/>
      <c r="ID171" s="10"/>
      <c r="IE171" s="10"/>
      <c r="IF171" s="10"/>
      <c r="IG171" s="10"/>
      <c r="IH171" s="10"/>
      <c r="II171" s="10"/>
      <c r="IJ171" s="10"/>
      <c r="IK171" s="10"/>
      <c r="IL171" s="10"/>
      <c r="IM171" s="10"/>
      <c r="IN171" s="10"/>
      <c r="IO171" s="10"/>
      <c r="IP171" s="10"/>
      <c r="IQ171" s="10"/>
      <c r="IR171" s="10"/>
      <c r="IS171" s="10"/>
      <c r="IT171" s="10"/>
      <c r="IU171" s="10"/>
      <c r="IV171" s="10"/>
    </row>
    <row r="172" spans="1:256" ht="10.5" customHeight="1">
      <c r="A172" s="10"/>
      <c r="B172" s="10"/>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24"/>
      <c r="AB172" s="24"/>
      <c r="AC172" s="24"/>
      <c r="AD172" s="24"/>
      <c r="AE172" s="24"/>
      <c r="AF172" s="23"/>
      <c r="AG172" s="14"/>
      <c r="AH172" s="14"/>
      <c r="AI172" s="14"/>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c r="HE172" s="10"/>
      <c r="HF172" s="10"/>
      <c r="HG172" s="10"/>
      <c r="HH172" s="10"/>
      <c r="HI172" s="10"/>
      <c r="HJ172" s="10"/>
      <c r="HK172" s="10"/>
      <c r="HL172" s="10"/>
      <c r="HM172" s="10"/>
      <c r="HN172" s="10"/>
      <c r="HO172" s="10"/>
      <c r="HP172" s="10"/>
      <c r="HQ172" s="10"/>
      <c r="HR172" s="10"/>
      <c r="HS172" s="10"/>
      <c r="HT172" s="10"/>
      <c r="HU172" s="10"/>
      <c r="HV172" s="10"/>
      <c r="HW172" s="10"/>
      <c r="HX172" s="10"/>
      <c r="HY172" s="10"/>
      <c r="HZ172" s="10"/>
      <c r="IA172" s="10"/>
      <c r="IB172" s="10"/>
      <c r="IC172" s="10"/>
      <c r="ID172" s="10"/>
      <c r="IE172" s="10"/>
      <c r="IF172" s="10"/>
      <c r="IG172" s="10"/>
      <c r="IH172" s="10"/>
      <c r="II172" s="10"/>
      <c r="IJ172" s="10"/>
      <c r="IK172" s="10"/>
      <c r="IL172" s="10"/>
      <c r="IM172" s="10"/>
      <c r="IN172" s="10"/>
      <c r="IO172" s="10"/>
      <c r="IP172" s="10"/>
      <c r="IQ172" s="10"/>
      <c r="IR172" s="10"/>
      <c r="IS172" s="10"/>
      <c r="IT172" s="10"/>
      <c r="IU172" s="10"/>
      <c r="IV172" s="10"/>
    </row>
    <row r="173" spans="1:256" ht="10.5" customHeight="1">
      <c r="A173" s="13" t="s">
        <v>35</v>
      </c>
      <c r="B173" s="13"/>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23"/>
      <c r="AA173" s="24"/>
      <c r="AB173" s="24"/>
      <c r="AC173" s="24"/>
      <c r="AD173" s="24"/>
      <c r="AE173" s="24"/>
      <c r="AF173" s="23"/>
      <c r="AG173" s="14"/>
      <c r="AH173" s="14"/>
      <c r="AI173" s="14"/>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c r="HE173" s="10"/>
      <c r="HF173" s="10"/>
      <c r="HG173" s="10"/>
      <c r="HH173" s="10"/>
      <c r="HI173" s="10"/>
      <c r="HJ173" s="10"/>
      <c r="HK173" s="10"/>
      <c r="HL173" s="10"/>
      <c r="HM173" s="10"/>
      <c r="HN173" s="10"/>
      <c r="HO173" s="10"/>
      <c r="HP173" s="10"/>
      <c r="HQ173" s="10"/>
      <c r="HR173" s="10"/>
      <c r="HS173" s="10"/>
      <c r="HT173" s="10"/>
      <c r="HU173" s="10"/>
      <c r="HV173" s="10"/>
      <c r="HW173" s="10"/>
      <c r="HX173" s="10"/>
      <c r="HY173" s="10"/>
      <c r="HZ173" s="10"/>
      <c r="IA173" s="10"/>
      <c r="IB173" s="10"/>
      <c r="IC173" s="10"/>
      <c r="ID173" s="10"/>
      <c r="IE173" s="10"/>
      <c r="IF173" s="10"/>
      <c r="IG173" s="10"/>
      <c r="IH173" s="10"/>
      <c r="II173" s="10"/>
      <c r="IJ173" s="10"/>
      <c r="IK173" s="10"/>
      <c r="IL173" s="10"/>
      <c r="IM173" s="10"/>
      <c r="IN173" s="10"/>
      <c r="IO173" s="10"/>
      <c r="IP173" s="10"/>
      <c r="IQ173" s="10"/>
      <c r="IR173" s="10"/>
      <c r="IS173" s="10"/>
      <c r="IT173" s="10"/>
      <c r="IU173" s="10"/>
      <c r="IV173" s="10"/>
    </row>
    <row r="174" spans="2:256" ht="10.5" customHeight="1">
      <c r="B174" s="10" t="s">
        <v>258</v>
      </c>
      <c r="C174" s="14"/>
      <c r="D174" s="14">
        <v>78880</v>
      </c>
      <c r="E174" s="14">
        <v>72563</v>
      </c>
      <c r="F174" s="14">
        <v>63400</v>
      </c>
      <c r="G174" s="14">
        <v>194300</v>
      </c>
      <c r="H174" s="14">
        <v>80200</v>
      </c>
      <c r="I174" s="14">
        <v>60300</v>
      </c>
      <c r="J174" s="14">
        <v>49427</v>
      </c>
      <c r="K174" s="14">
        <v>64200</v>
      </c>
      <c r="L174" s="14">
        <v>64100</v>
      </c>
      <c r="M174" s="14">
        <v>56800</v>
      </c>
      <c r="N174" s="14">
        <v>50000</v>
      </c>
      <c r="O174" s="14">
        <v>76800</v>
      </c>
      <c r="P174" s="14">
        <v>75500</v>
      </c>
      <c r="Q174" s="14">
        <v>64100</v>
      </c>
      <c r="R174" s="14">
        <v>62000</v>
      </c>
      <c r="S174" s="14">
        <v>56500</v>
      </c>
      <c r="T174" s="14">
        <v>73800</v>
      </c>
      <c r="U174" s="14">
        <v>73500</v>
      </c>
      <c r="V174" s="14">
        <v>291200</v>
      </c>
      <c r="W174" s="14">
        <v>576500</v>
      </c>
      <c r="X174" s="14">
        <v>786800</v>
      </c>
      <c r="Y174" s="23">
        <v>79000</v>
      </c>
      <c r="Z174" s="23">
        <v>21481900</v>
      </c>
      <c r="AA174" s="24">
        <v>3582000</v>
      </c>
      <c r="AB174" s="24">
        <v>62900</v>
      </c>
      <c r="AC174" s="24">
        <v>68100</v>
      </c>
      <c r="AD174" s="24"/>
      <c r="AE174" s="24">
        <v>71700</v>
      </c>
      <c r="AF174" s="23">
        <v>76300</v>
      </c>
      <c r="AG174" s="14">
        <v>83000</v>
      </c>
      <c r="AH174" s="14">
        <v>84600</v>
      </c>
      <c r="AI174" s="14">
        <v>84600</v>
      </c>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c r="HE174" s="10"/>
      <c r="HF174" s="10"/>
      <c r="HG174" s="10"/>
      <c r="HH174" s="10"/>
      <c r="HI174" s="10"/>
      <c r="HJ174" s="10"/>
      <c r="HK174" s="10"/>
      <c r="HL174" s="10"/>
      <c r="HM174" s="10"/>
      <c r="HN174" s="10"/>
      <c r="HO174" s="10"/>
      <c r="HP174" s="10"/>
      <c r="HQ174" s="10"/>
      <c r="HR174" s="10"/>
      <c r="HS174" s="10"/>
      <c r="HT174" s="10"/>
      <c r="HU174" s="10"/>
      <c r="HV174" s="10"/>
      <c r="HW174" s="10"/>
      <c r="HX174" s="10"/>
      <c r="HY174" s="10"/>
      <c r="HZ174" s="10"/>
      <c r="IA174" s="10"/>
      <c r="IB174" s="10"/>
      <c r="IC174" s="10"/>
      <c r="ID174" s="10"/>
      <c r="IE174" s="10"/>
      <c r="IF174" s="10"/>
      <c r="IG174" s="10"/>
      <c r="IH174" s="10"/>
      <c r="II174" s="10"/>
      <c r="IJ174" s="10"/>
      <c r="IK174" s="10"/>
      <c r="IL174" s="10"/>
      <c r="IM174" s="10"/>
      <c r="IN174" s="10"/>
      <c r="IO174" s="10"/>
      <c r="IP174" s="10"/>
      <c r="IQ174" s="10"/>
      <c r="IR174" s="10"/>
      <c r="IS174" s="10"/>
      <c r="IT174" s="10"/>
      <c r="IU174" s="10"/>
      <c r="IV174" s="10"/>
    </row>
    <row r="175" spans="1:256" ht="10.5" customHeight="1">
      <c r="A175" s="10"/>
      <c r="B175" s="10"/>
      <c r="C175" s="14"/>
      <c r="D175" s="14"/>
      <c r="E175" s="14"/>
      <c r="F175" s="14"/>
      <c r="G175" s="14"/>
      <c r="H175" s="14"/>
      <c r="I175" s="14"/>
      <c r="J175" s="14"/>
      <c r="K175" s="14"/>
      <c r="L175" s="14"/>
      <c r="M175" s="14"/>
      <c r="N175" s="14"/>
      <c r="O175" s="14"/>
      <c r="P175" s="14"/>
      <c r="Q175" s="14"/>
      <c r="R175" s="14"/>
      <c r="S175" s="14"/>
      <c r="T175" s="14"/>
      <c r="U175" s="14"/>
      <c r="V175" s="14"/>
      <c r="W175" s="14"/>
      <c r="X175" s="14"/>
      <c r="Y175" s="23"/>
      <c r="Z175" s="23"/>
      <c r="AA175" s="24"/>
      <c r="AB175" s="24"/>
      <c r="AC175" s="24"/>
      <c r="AD175" s="24"/>
      <c r="AE175" s="24"/>
      <c r="AF175" s="23"/>
      <c r="AG175" s="14"/>
      <c r="AH175" s="14"/>
      <c r="AI175" s="14"/>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c r="HE175" s="10"/>
      <c r="HF175" s="10"/>
      <c r="HG175" s="10"/>
      <c r="HH175" s="10"/>
      <c r="HI175" s="10"/>
      <c r="HJ175" s="10"/>
      <c r="HK175" s="10"/>
      <c r="HL175" s="10"/>
      <c r="HM175" s="10"/>
      <c r="HN175" s="10"/>
      <c r="HO175" s="10"/>
      <c r="HP175" s="10"/>
      <c r="HQ175" s="10"/>
      <c r="HR175" s="10"/>
      <c r="HS175" s="10"/>
      <c r="HT175" s="10"/>
      <c r="HU175" s="10"/>
      <c r="HV175" s="10"/>
      <c r="HW175" s="10"/>
      <c r="HX175" s="10"/>
      <c r="HY175" s="10"/>
      <c r="HZ175" s="10"/>
      <c r="IA175" s="10"/>
      <c r="IB175" s="10"/>
      <c r="IC175" s="10"/>
      <c r="ID175" s="10"/>
      <c r="IE175" s="10"/>
      <c r="IF175" s="10"/>
      <c r="IG175" s="10"/>
      <c r="IH175" s="10"/>
      <c r="II175" s="10"/>
      <c r="IJ175" s="10"/>
      <c r="IK175" s="10"/>
      <c r="IL175" s="10"/>
      <c r="IM175" s="10"/>
      <c r="IN175" s="10"/>
      <c r="IO175" s="10"/>
      <c r="IP175" s="10"/>
      <c r="IQ175" s="10"/>
      <c r="IR175" s="10"/>
      <c r="IS175" s="10"/>
      <c r="IT175" s="10"/>
      <c r="IU175" s="10"/>
      <c r="IV175" s="10"/>
    </row>
    <row r="176" spans="1:256" ht="10.5" customHeight="1">
      <c r="A176" s="13" t="s">
        <v>36</v>
      </c>
      <c r="B176" s="13"/>
      <c r="C176" s="14"/>
      <c r="D176" s="14"/>
      <c r="E176" s="14"/>
      <c r="F176" s="14"/>
      <c r="G176" s="14"/>
      <c r="H176" s="14"/>
      <c r="I176" s="14"/>
      <c r="J176" s="14"/>
      <c r="K176" s="14"/>
      <c r="L176" s="14"/>
      <c r="M176" s="14"/>
      <c r="N176" s="14"/>
      <c r="O176" s="14"/>
      <c r="P176" s="14"/>
      <c r="Q176" s="14"/>
      <c r="R176" s="14"/>
      <c r="S176" s="14"/>
      <c r="T176" s="14"/>
      <c r="U176" s="14"/>
      <c r="V176" s="14"/>
      <c r="W176" s="14"/>
      <c r="X176" s="14"/>
      <c r="Y176" s="23"/>
      <c r="Z176" s="23"/>
      <c r="AA176" s="24"/>
      <c r="AB176" s="24"/>
      <c r="AC176" s="24"/>
      <c r="AD176" s="24"/>
      <c r="AE176" s="24"/>
      <c r="AF176" s="23"/>
      <c r="AG176" s="14"/>
      <c r="AH176" s="14"/>
      <c r="AI176" s="14"/>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c r="HE176" s="10"/>
      <c r="HF176" s="10"/>
      <c r="HG176" s="10"/>
      <c r="HH176" s="10"/>
      <c r="HI176" s="10"/>
      <c r="HJ176" s="10"/>
      <c r="HK176" s="10"/>
      <c r="HL176" s="10"/>
      <c r="HM176" s="10"/>
      <c r="HN176" s="10"/>
      <c r="HO176" s="10"/>
      <c r="HP176" s="10"/>
      <c r="HQ176" s="10"/>
      <c r="HR176" s="10"/>
      <c r="HS176" s="10"/>
      <c r="HT176" s="10"/>
      <c r="HU176" s="10"/>
      <c r="HV176" s="10"/>
      <c r="HW176" s="10"/>
      <c r="HX176" s="10"/>
      <c r="HY176" s="10"/>
      <c r="HZ176" s="10"/>
      <c r="IA176" s="10"/>
      <c r="IB176" s="10"/>
      <c r="IC176" s="10"/>
      <c r="ID176" s="10"/>
      <c r="IE176" s="10"/>
      <c r="IF176" s="10"/>
      <c r="IG176" s="10"/>
      <c r="IH176" s="10"/>
      <c r="II176" s="10"/>
      <c r="IJ176" s="10"/>
      <c r="IK176" s="10"/>
      <c r="IL176" s="10"/>
      <c r="IM176" s="10"/>
      <c r="IN176" s="10"/>
      <c r="IO176" s="10"/>
      <c r="IP176" s="10"/>
      <c r="IQ176" s="10"/>
      <c r="IR176" s="10"/>
      <c r="IS176" s="10"/>
      <c r="IT176" s="10"/>
      <c r="IU176" s="10"/>
      <c r="IV176" s="10"/>
    </row>
    <row r="177" spans="1:256" ht="10.5" customHeight="1">
      <c r="A177" s="10"/>
      <c r="B177" s="10" t="s">
        <v>259</v>
      </c>
      <c r="C177" s="14"/>
      <c r="D177" s="14">
        <v>0</v>
      </c>
      <c r="E177" s="14">
        <v>0</v>
      </c>
      <c r="F177" s="14">
        <v>0</v>
      </c>
      <c r="G177" s="14">
        <v>0</v>
      </c>
      <c r="H177" s="14">
        <v>0</v>
      </c>
      <c r="I177" s="14">
        <v>0</v>
      </c>
      <c r="J177" s="14">
        <v>0</v>
      </c>
      <c r="K177" s="14">
        <v>0</v>
      </c>
      <c r="L177" s="14">
        <v>110800</v>
      </c>
      <c r="M177" s="14">
        <v>118200</v>
      </c>
      <c r="N177" s="14">
        <v>113700</v>
      </c>
      <c r="O177" s="14">
        <v>106800</v>
      </c>
      <c r="P177" s="14">
        <v>111000</v>
      </c>
      <c r="Q177" s="14">
        <v>100000</v>
      </c>
      <c r="R177" s="14">
        <v>104400</v>
      </c>
      <c r="S177" s="14">
        <v>87400</v>
      </c>
      <c r="T177" s="14">
        <v>100900</v>
      </c>
      <c r="U177" s="14">
        <v>0</v>
      </c>
      <c r="V177" s="14">
        <v>0</v>
      </c>
      <c r="W177" s="14">
        <v>0</v>
      </c>
      <c r="X177" s="14">
        <v>0</v>
      </c>
      <c r="Y177" s="23">
        <v>0</v>
      </c>
      <c r="Z177" s="23">
        <v>0</v>
      </c>
      <c r="AA177" s="24">
        <v>0</v>
      </c>
      <c r="AB177" s="24">
        <v>0</v>
      </c>
      <c r="AC177" s="24">
        <v>0</v>
      </c>
      <c r="AD177" s="24"/>
      <c r="AE177" s="24">
        <v>0</v>
      </c>
      <c r="AF177" s="23">
        <v>0</v>
      </c>
      <c r="AG177" s="23">
        <v>0</v>
      </c>
      <c r="AH177" s="23">
        <v>0</v>
      </c>
      <c r="AI177" s="23">
        <v>0</v>
      </c>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c r="HE177" s="10"/>
      <c r="HF177" s="10"/>
      <c r="HG177" s="10"/>
      <c r="HH177" s="10"/>
      <c r="HI177" s="10"/>
      <c r="HJ177" s="10"/>
      <c r="HK177" s="10"/>
      <c r="HL177" s="10"/>
      <c r="HM177" s="10"/>
      <c r="HN177" s="10"/>
      <c r="HO177" s="10"/>
      <c r="HP177" s="10"/>
      <c r="HQ177" s="10"/>
      <c r="HR177" s="10"/>
      <c r="HS177" s="10"/>
      <c r="HT177" s="10"/>
      <c r="HU177" s="10"/>
      <c r="HV177" s="10"/>
      <c r="HW177" s="10"/>
      <c r="HX177" s="10"/>
      <c r="HY177" s="10"/>
      <c r="HZ177" s="10"/>
      <c r="IA177" s="10"/>
      <c r="IB177" s="10"/>
      <c r="IC177" s="10"/>
      <c r="ID177" s="10"/>
      <c r="IE177" s="10"/>
      <c r="IF177" s="10"/>
      <c r="IG177" s="10"/>
      <c r="IH177" s="10"/>
      <c r="II177" s="10"/>
      <c r="IJ177" s="10"/>
      <c r="IK177" s="10"/>
      <c r="IL177" s="10"/>
      <c r="IM177" s="10"/>
      <c r="IN177" s="10"/>
      <c r="IO177" s="10"/>
      <c r="IP177" s="10"/>
      <c r="IQ177" s="10"/>
      <c r="IR177" s="10"/>
      <c r="IS177" s="10"/>
      <c r="IT177" s="10"/>
      <c r="IU177" s="10"/>
      <c r="IV177" s="10"/>
    </row>
    <row r="178" spans="1:256" ht="10.5" customHeight="1">
      <c r="A178" s="10"/>
      <c r="B178" s="10" t="s">
        <v>331</v>
      </c>
      <c r="C178" s="14"/>
      <c r="D178" s="24">
        <v>0</v>
      </c>
      <c r="E178" s="24">
        <v>0</v>
      </c>
      <c r="F178" s="24">
        <v>0</v>
      </c>
      <c r="G178" s="24">
        <v>0</v>
      </c>
      <c r="H178" s="24">
        <v>0</v>
      </c>
      <c r="I178" s="24">
        <v>0</v>
      </c>
      <c r="J178" s="24">
        <v>0</v>
      </c>
      <c r="K178" s="24">
        <v>0</v>
      </c>
      <c r="L178" s="24">
        <v>0</v>
      </c>
      <c r="M178" s="24">
        <v>0</v>
      </c>
      <c r="N178" s="24">
        <v>0</v>
      </c>
      <c r="O178" s="24">
        <v>0</v>
      </c>
      <c r="P178" s="24">
        <v>0</v>
      </c>
      <c r="Q178" s="24">
        <v>0</v>
      </c>
      <c r="R178" s="24">
        <v>0</v>
      </c>
      <c r="S178" s="24">
        <v>0</v>
      </c>
      <c r="T178" s="24">
        <v>0</v>
      </c>
      <c r="U178" s="24">
        <v>0</v>
      </c>
      <c r="V178" s="24">
        <v>0</v>
      </c>
      <c r="W178" s="24">
        <v>0</v>
      </c>
      <c r="X178" s="24">
        <v>0</v>
      </c>
      <c r="Y178" s="24">
        <v>0</v>
      </c>
      <c r="Z178" s="24">
        <v>0</v>
      </c>
      <c r="AA178" s="24">
        <v>0</v>
      </c>
      <c r="AB178" s="24">
        <v>0</v>
      </c>
      <c r="AC178" s="24">
        <v>0</v>
      </c>
      <c r="AD178" s="24"/>
      <c r="AE178" s="24">
        <v>0</v>
      </c>
      <c r="AF178" s="23">
        <v>0</v>
      </c>
      <c r="AG178" s="23">
        <v>3500000</v>
      </c>
      <c r="AH178" s="23">
        <v>0</v>
      </c>
      <c r="AI178" s="23">
        <v>0</v>
      </c>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c r="HE178" s="10"/>
      <c r="HF178" s="10"/>
      <c r="HG178" s="10"/>
      <c r="HH178" s="10"/>
      <c r="HI178" s="10"/>
      <c r="HJ178" s="10"/>
      <c r="HK178" s="10"/>
      <c r="HL178" s="10"/>
      <c r="HM178" s="10"/>
      <c r="HN178" s="10"/>
      <c r="HO178" s="10"/>
      <c r="HP178" s="10"/>
      <c r="HQ178" s="10"/>
      <c r="HR178" s="10"/>
      <c r="HS178" s="10"/>
      <c r="HT178" s="10"/>
      <c r="HU178" s="10"/>
      <c r="HV178" s="10"/>
      <c r="HW178" s="10"/>
      <c r="HX178" s="10"/>
      <c r="HY178" s="10"/>
      <c r="HZ178" s="10"/>
      <c r="IA178" s="10"/>
      <c r="IB178" s="10"/>
      <c r="IC178" s="10"/>
      <c r="ID178" s="10"/>
      <c r="IE178" s="10"/>
      <c r="IF178" s="10"/>
      <c r="IG178" s="10"/>
      <c r="IH178" s="10"/>
      <c r="II178" s="10"/>
      <c r="IJ178" s="10"/>
      <c r="IK178" s="10"/>
      <c r="IL178" s="10"/>
      <c r="IM178" s="10"/>
      <c r="IN178" s="10"/>
      <c r="IO178" s="10"/>
      <c r="IP178" s="10"/>
      <c r="IQ178" s="10"/>
      <c r="IR178" s="10"/>
      <c r="IS178" s="10"/>
      <c r="IT178" s="10"/>
      <c r="IU178" s="10"/>
      <c r="IV178" s="10"/>
    </row>
    <row r="179" spans="1:256" ht="10.5" customHeight="1">
      <c r="A179" s="10"/>
      <c r="B179" s="10" t="s">
        <v>260</v>
      </c>
      <c r="C179" s="14"/>
      <c r="D179" s="14">
        <v>0</v>
      </c>
      <c r="E179" s="14">
        <v>0</v>
      </c>
      <c r="F179" s="14">
        <v>0</v>
      </c>
      <c r="G179" s="14">
        <v>0</v>
      </c>
      <c r="H179" s="14">
        <v>0</v>
      </c>
      <c r="I179" s="14">
        <v>0</v>
      </c>
      <c r="J179" s="14">
        <v>0</v>
      </c>
      <c r="K179" s="14">
        <v>0</v>
      </c>
      <c r="L179" s="14">
        <v>0</v>
      </c>
      <c r="M179" s="14">
        <v>379300</v>
      </c>
      <c r="N179" s="14">
        <v>526400</v>
      </c>
      <c r="O179" s="14">
        <v>530100</v>
      </c>
      <c r="P179" s="14">
        <v>564300</v>
      </c>
      <c r="Q179" s="14">
        <v>608900</v>
      </c>
      <c r="R179" s="14">
        <v>622600</v>
      </c>
      <c r="S179" s="14">
        <v>612900</v>
      </c>
      <c r="T179" s="14">
        <v>625400</v>
      </c>
      <c r="U179" s="14">
        <v>753800</v>
      </c>
      <c r="V179" s="14">
        <v>742800</v>
      </c>
      <c r="W179" s="14">
        <v>780100</v>
      </c>
      <c r="X179" s="14">
        <v>829600</v>
      </c>
      <c r="Y179" s="23">
        <v>859700</v>
      </c>
      <c r="Z179" s="23">
        <v>882400</v>
      </c>
      <c r="AA179" s="24">
        <v>881000</v>
      </c>
      <c r="AB179" s="24">
        <v>774800</v>
      </c>
      <c r="AC179" s="24">
        <v>777400</v>
      </c>
      <c r="AD179" s="24"/>
      <c r="AE179" s="24">
        <v>796600</v>
      </c>
      <c r="AF179" s="23">
        <v>825000</v>
      </c>
      <c r="AG179" s="23">
        <v>1032900</v>
      </c>
      <c r="AH179" s="23">
        <v>1102300</v>
      </c>
      <c r="AI179" s="23">
        <v>1102500</v>
      </c>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c r="HE179" s="10"/>
      <c r="HF179" s="10"/>
      <c r="HG179" s="10"/>
      <c r="HH179" s="10"/>
      <c r="HI179" s="10"/>
      <c r="HJ179" s="10"/>
      <c r="HK179" s="10"/>
      <c r="HL179" s="10"/>
      <c r="HM179" s="10"/>
      <c r="HN179" s="10"/>
      <c r="HO179" s="10"/>
      <c r="HP179" s="10"/>
      <c r="HQ179" s="10"/>
      <c r="HR179" s="10"/>
      <c r="HS179" s="10"/>
      <c r="HT179" s="10"/>
      <c r="HU179" s="10"/>
      <c r="HV179" s="10"/>
      <c r="HW179" s="10"/>
      <c r="HX179" s="10"/>
      <c r="HY179" s="10"/>
      <c r="HZ179" s="10"/>
      <c r="IA179" s="10"/>
      <c r="IB179" s="10"/>
      <c r="IC179" s="10"/>
      <c r="ID179" s="10"/>
      <c r="IE179" s="10"/>
      <c r="IF179" s="10"/>
      <c r="IG179" s="10"/>
      <c r="IH179" s="10"/>
      <c r="II179" s="10"/>
      <c r="IJ179" s="10"/>
      <c r="IK179" s="10"/>
      <c r="IL179" s="10"/>
      <c r="IM179" s="10"/>
      <c r="IN179" s="10"/>
      <c r="IO179" s="10"/>
      <c r="IP179" s="10"/>
      <c r="IQ179" s="10"/>
      <c r="IR179" s="10"/>
      <c r="IS179" s="10"/>
      <c r="IT179" s="10"/>
      <c r="IU179" s="10"/>
      <c r="IV179" s="10"/>
    </row>
    <row r="180" spans="1:256" ht="10.5" customHeight="1">
      <c r="A180" s="10"/>
      <c r="B180" s="10" t="s">
        <v>261</v>
      </c>
      <c r="C180" s="14"/>
      <c r="D180" s="14">
        <v>2669952</v>
      </c>
      <c r="E180" s="14">
        <v>2238087</v>
      </c>
      <c r="F180" s="14">
        <v>3050400</v>
      </c>
      <c r="G180" s="14">
        <v>4159200</v>
      </c>
      <c r="H180" s="14">
        <v>3708300</v>
      </c>
      <c r="I180" s="14">
        <v>4175600</v>
      </c>
      <c r="J180" s="14">
        <v>4733592</v>
      </c>
      <c r="K180" s="14">
        <v>5487100</v>
      </c>
      <c r="L180" s="14">
        <v>7423300</v>
      </c>
      <c r="M180" s="14">
        <v>7637800</v>
      </c>
      <c r="N180" s="14">
        <v>7364200</v>
      </c>
      <c r="O180" s="14">
        <v>8028500</v>
      </c>
      <c r="P180" s="14">
        <v>7892800</v>
      </c>
      <c r="Q180" s="14">
        <v>8034900</v>
      </c>
      <c r="R180" s="14">
        <v>8004000</v>
      </c>
      <c r="S180" s="14">
        <v>9057900</v>
      </c>
      <c r="T180" s="14">
        <v>10859500</v>
      </c>
      <c r="U180" s="14">
        <v>11258100</v>
      </c>
      <c r="V180" s="14">
        <v>12920600</v>
      </c>
      <c r="W180" s="14">
        <v>14287700</v>
      </c>
      <c r="X180" s="14">
        <v>17264800</v>
      </c>
      <c r="Y180" s="23">
        <v>16677500</v>
      </c>
      <c r="Z180" s="23">
        <v>15729800</v>
      </c>
      <c r="AA180" s="24">
        <v>19491900</v>
      </c>
      <c r="AB180" s="24">
        <v>13775800</v>
      </c>
      <c r="AC180" s="24">
        <v>16540500</v>
      </c>
      <c r="AD180" s="24"/>
      <c r="AE180" s="24">
        <v>17266000</v>
      </c>
      <c r="AF180" s="23">
        <v>29071600</v>
      </c>
      <c r="AG180" s="23">
        <v>26248200</v>
      </c>
      <c r="AH180" s="23">
        <v>26093000</v>
      </c>
      <c r="AI180" s="23">
        <v>23360400</v>
      </c>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c r="HE180" s="10"/>
      <c r="HF180" s="10"/>
      <c r="HG180" s="10"/>
      <c r="HH180" s="10"/>
      <c r="HI180" s="10"/>
      <c r="HJ180" s="10"/>
      <c r="HK180" s="10"/>
      <c r="HL180" s="10"/>
      <c r="HM180" s="10"/>
      <c r="HN180" s="10"/>
      <c r="HO180" s="10"/>
      <c r="HP180" s="10"/>
      <c r="HQ180" s="10"/>
      <c r="HR180" s="10"/>
      <c r="HS180" s="10"/>
      <c r="HT180" s="10"/>
      <c r="HU180" s="10"/>
      <c r="HV180" s="10"/>
      <c r="HW180" s="10"/>
      <c r="HX180" s="10"/>
      <c r="HY180" s="10"/>
      <c r="HZ180" s="10"/>
      <c r="IA180" s="10"/>
      <c r="IB180" s="10"/>
      <c r="IC180" s="10"/>
      <c r="ID180" s="10"/>
      <c r="IE180" s="10"/>
      <c r="IF180" s="10"/>
      <c r="IG180" s="10"/>
      <c r="IH180" s="10"/>
      <c r="II180" s="10"/>
      <c r="IJ180" s="10"/>
      <c r="IK180" s="10"/>
      <c r="IL180" s="10"/>
      <c r="IM180" s="10"/>
      <c r="IN180" s="10"/>
      <c r="IO180" s="10"/>
      <c r="IP180" s="10"/>
      <c r="IQ180" s="10"/>
      <c r="IR180" s="10"/>
      <c r="IS180" s="10"/>
      <c r="IT180" s="10"/>
      <c r="IU180" s="10"/>
      <c r="IV180" s="10"/>
    </row>
    <row r="181" spans="1:256" ht="10.5" customHeight="1">
      <c r="A181" s="10"/>
      <c r="B181" s="10" t="s">
        <v>262</v>
      </c>
      <c r="C181" s="14"/>
      <c r="D181" s="14">
        <v>276850</v>
      </c>
      <c r="E181" s="14">
        <v>296157</v>
      </c>
      <c r="F181" s="14">
        <v>337200</v>
      </c>
      <c r="G181" s="14">
        <v>364000</v>
      </c>
      <c r="H181" s="14">
        <v>342800</v>
      </c>
      <c r="I181" s="14">
        <v>358900</v>
      </c>
      <c r="J181" s="14">
        <v>405700</v>
      </c>
      <c r="K181" s="14">
        <v>411900</v>
      </c>
      <c r="L181" s="14">
        <v>422900</v>
      </c>
      <c r="M181" s="14">
        <v>435300</v>
      </c>
      <c r="N181" s="14">
        <v>462900</v>
      </c>
      <c r="O181" s="14">
        <v>347900</v>
      </c>
      <c r="P181" s="14">
        <v>347400</v>
      </c>
      <c r="Q181" s="14">
        <v>338800</v>
      </c>
      <c r="R181" s="14">
        <v>608700</v>
      </c>
      <c r="S181" s="14">
        <v>606400</v>
      </c>
      <c r="T181" s="14">
        <v>660000</v>
      </c>
      <c r="U181" s="14">
        <v>691700</v>
      </c>
      <c r="V181" s="14">
        <v>705800</v>
      </c>
      <c r="W181" s="14">
        <v>732400</v>
      </c>
      <c r="X181" s="14">
        <v>760400</v>
      </c>
      <c r="Y181" s="23">
        <v>707400</v>
      </c>
      <c r="Z181" s="23">
        <v>719500</v>
      </c>
      <c r="AA181" s="24">
        <v>734700</v>
      </c>
      <c r="AB181" s="24">
        <v>639000</v>
      </c>
      <c r="AC181" s="24">
        <v>611400</v>
      </c>
      <c r="AD181" s="24"/>
      <c r="AE181" s="24">
        <v>654000</v>
      </c>
      <c r="AF181" s="23">
        <v>644600</v>
      </c>
      <c r="AG181" s="23">
        <v>843900</v>
      </c>
      <c r="AH181" s="23">
        <v>962700</v>
      </c>
      <c r="AI181" s="23">
        <v>947800</v>
      </c>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c r="HE181" s="10"/>
      <c r="HF181" s="10"/>
      <c r="HG181" s="10"/>
      <c r="HH181" s="10"/>
      <c r="HI181" s="10"/>
      <c r="HJ181" s="10"/>
      <c r="HK181" s="10"/>
      <c r="HL181" s="10"/>
      <c r="HM181" s="10"/>
      <c r="HN181" s="10"/>
      <c r="HO181" s="10"/>
      <c r="HP181" s="10"/>
      <c r="HQ181" s="10"/>
      <c r="HR181" s="10"/>
      <c r="HS181" s="10"/>
      <c r="HT181" s="10"/>
      <c r="HU181" s="10"/>
      <c r="HV181" s="10"/>
      <c r="HW181" s="10"/>
      <c r="HX181" s="10"/>
      <c r="HY181" s="10"/>
      <c r="HZ181" s="10"/>
      <c r="IA181" s="10"/>
      <c r="IB181" s="10"/>
      <c r="IC181" s="10"/>
      <c r="ID181" s="10"/>
      <c r="IE181" s="10"/>
      <c r="IF181" s="10"/>
      <c r="IG181" s="10"/>
      <c r="IH181" s="10"/>
      <c r="II181" s="10"/>
      <c r="IJ181" s="10"/>
      <c r="IK181" s="10"/>
      <c r="IL181" s="10"/>
      <c r="IM181" s="10"/>
      <c r="IN181" s="10"/>
      <c r="IO181" s="10"/>
      <c r="IP181" s="10"/>
      <c r="IQ181" s="10"/>
      <c r="IR181" s="10"/>
      <c r="IS181" s="10"/>
      <c r="IT181" s="10"/>
      <c r="IU181" s="10"/>
      <c r="IV181" s="10"/>
    </row>
    <row r="182" spans="1:256" ht="10.5" customHeight="1">
      <c r="A182" s="10"/>
      <c r="B182" s="10" t="s">
        <v>263</v>
      </c>
      <c r="C182" s="10"/>
      <c r="D182" s="14">
        <v>0</v>
      </c>
      <c r="E182" s="14">
        <v>0</v>
      </c>
      <c r="F182" s="14">
        <v>0</v>
      </c>
      <c r="G182" s="14">
        <v>0</v>
      </c>
      <c r="H182" s="14">
        <v>0</v>
      </c>
      <c r="I182" s="14">
        <v>0</v>
      </c>
      <c r="J182" s="14">
        <v>0</v>
      </c>
      <c r="K182" s="14">
        <v>0</v>
      </c>
      <c r="L182" s="14">
        <v>0</v>
      </c>
      <c r="M182" s="14">
        <v>0</v>
      </c>
      <c r="N182" s="14">
        <v>0</v>
      </c>
      <c r="O182" s="14">
        <v>0</v>
      </c>
      <c r="P182" s="14">
        <v>0</v>
      </c>
      <c r="Q182" s="14">
        <v>0</v>
      </c>
      <c r="R182" s="14">
        <v>0</v>
      </c>
      <c r="S182" s="14">
        <v>0</v>
      </c>
      <c r="T182" s="14">
        <v>0</v>
      </c>
      <c r="U182" s="14">
        <v>90600</v>
      </c>
      <c r="V182" s="14">
        <v>110700</v>
      </c>
      <c r="W182" s="14">
        <v>187000</v>
      </c>
      <c r="X182" s="14">
        <v>198600</v>
      </c>
      <c r="Y182" s="23">
        <v>213200</v>
      </c>
      <c r="Z182" s="23">
        <v>216500</v>
      </c>
      <c r="AA182" s="24">
        <v>155900</v>
      </c>
      <c r="AB182" s="24">
        <v>157000</v>
      </c>
      <c r="AC182" s="24">
        <v>120700</v>
      </c>
      <c r="AD182" s="24"/>
      <c r="AE182" s="24">
        <v>151400</v>
      </c>
      <c r="AF182" s="23">
        <v>164900</v>
      </c>
      <c r="AG182" s="23">
        <v>207200</v>
      </c>
      <c r="AH182" s="23">
        <v>380800</v>
      </c>
      <c r="AI182" s="23">
        <v>180800</v>
      </c>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c r="HE182" s="10"/>
      <c r="HF182" s="10"/>
      <c r="HG182" s="10"/>
      <c r="HH182" s="10"/>
      <c r="HI182" s="10"/>
      <c r="HJ182" s="10"/>
      <c r="HK182" s="10"/>
      <c r="HL182" s="10"/>
      <c r="HM182" s="10"/>
      <c r="HN182" s="10"/>
      <c r="HO182" s="10"/>
      <c r="HP182" s="10"/>
      <c r="HQ182" s="10"/>
      <c r="HR182" s="10"/>
      <c r="HS182" s="10"/>
      <c r="HT182" s="10"/>
      <c r="HU182" s="10"/>
      <c r="HV182" s="10"/>
      <c r="HW182" s="10"/>
      <c r="HX182" s="10"/>
      <c r="HY182" s="10"/>
      <c r="HZ182" s="10"/>
      <c r="IA182" s="10"/>
      <c r="IB182" s="10"/>
      <c r="IC182" s="10"/>
      <c r="ID182" s="10"/>
      <c r="IE182" s="10"/>
      <c r="IF182" s="10"/>
      <c r="IG182" s="10"/>
      <c r="IH182" s="10"/>
      <c r="II182" s="10"/>
      <c r="IJ182" s="10"/>
      <c r="IK182" s="10"/>
      <c r="IL182" s="10"/>
      <c r="IM182" s="10"/>
      <c r="IN182" s="10"/>
      <c r="IO182" s="10"/>
      <c r="IP182" s="10"/>
      <c r="IQ182" s="10"/>
      <c r="IR182" s="10"/>
      <c r="IS182" s="10"/>
      <c r="IT182" s="10"/>
      <c r="IU182" s="10"/>
      <c r="IV182" s="10"/>
    </row>
    <row r="183" spans="1:256" ht="10.5" customHeight="1">
      <c r="A183" s="10"/>
      <c r="B183" s="10" t="s">
        <v>264</v>
      </c>
      <c r="C183" s="14"/>
      <c r="D183" s="14">
        <v>160229</v>
      </c>
      <c r="E183" s="14">
        <v>138197</v>
      </c>
      <c r="F183" s="14">
        <v>146400</v>
      </c>
      <c r="G183" s="14">
        <v>138000</v>
      </c>
      <c r="H183" s="14">
        <v>139600</v>
      </c>
      <c r="I183" s="14">
        <v>130000</v>
      </c>
      <c r="J183" s="14">
        <v>125600</v>
      </c>
      <c r="K183" s="14">
        <v>154200</v>
      </c>
      <c r="L183" s="14">
        <v>164700</v>
      </c>
      <c r="M183" s="14">
        <v>178900</v>
      </c>
      <c r="N183" s="14">
        <v>180000</v>
      </c>
      <c r="O183" s="14">
        <v>183700</v>
      </c>
      <c r="P183" s="14">
        <v>172000</v>
      </c>
      <c r="Q183" s="14">
        <v>0</v>
      </c>
      <c r="R183" s="14">
        <v>0</v>
      </c>
      <c r="S183" s="14">
        <v>0</v>
      </c>
      <c r="T183" s="14">
        <v>0</v>
      </c>
      <c r="U183" s="14">
        <v>0</v>
      </c>
      <c r="V183" s="14">
        <v>0</v>
      </c>
      <c r="W183" s="14">
        <v>0</v>
      </c>
      <c r="X183" s="14">
        <v>0</v>
      </c>
      <c r="Y183" s="23">
        <v>0</v>
      </c>
      <c r="Z183" s="23">
        <v>0</v>
      </c>
      <c r="AA183" s="24">
        <v>0</v>
      </c>
      <c r="AB183" s="24">
        <v>0</v>
      </c>
      <c r="AC183" s="24">
        <v>0</v>
      </c>
      <c r="AD183" s="24"/>
      <c r="AE183" s="24">
        <v>0</v>
      </c>
      <c r="AF183" s="23">
        <v>0</v>
      </c>
      <c r="AG183" s="23">
        <v>0</v>
      </c>
      <c r="AH183" s="23">
        <v>0</v>
      </c>
      <c r="AI183" s="23">
        <v>0</v>
      </c>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c r="HE183" s="10"/>
      <c r="HF183" s="10"/>
      <c r="HG183" s="10"/>
      <c r="HH183" s="10"/>
      <c r="HI183" s="10"/>
      <c r="HJ183" s="10"/>
      <c r="HK183" s="10"/>
      <c r="HL183" s="10"/>
      <c r="HM183" s="10"/>
      <c r="HN183" s="10"/>
      <c r="HO183" s="10"/>
      <c r="HP183" s="10"/>
      <c r="HQ183" s="10"/>
      <c r="HR183" s="10"/>
      <c r="HS183" s="10"/>
      <c r="HT183" s="10"/>
      <c r="HU183" s="10"/>
      <c r="HV183" s="10"/>
      <c r="HW183" s="10"/>
      <c r="HX183" s="10"/>
      <c r="HY183" s="10"/>
      <c r="HZ183" s="10"/>
      <c r="IA183" s="10"/>
      <c r="IB183" s="10"/>
      <c r="IC183" s="10"/>
      <c r="ID183" s="10"/>
      <c r="IE183" s="10"/>
      <c r="IF183" s="10"/>
      <c r="IG183" s="10"/>
      <c r="IH183" s="10"/>
      <c r="II183" s="10"/>
      <c r="IJ183" s="10"/>
      <c r="IK183" s="10"/>
      <c r="IL183" s="10"/>
      <c r="IM183" s="10"/>
      <c r="IN183" s="10"/>
      <c r="IO183" s="10"/>
      <c r="IP183" s="10"/>
      <c r="IQ183" s="10"/>
      <c r="IR183" s="10"/>
      <c r="IS183" s="10"/>
      <c r="IT183" s="10"/>
      <c r="IU183" s="10"/>
      <c r="IV183" s="10"/>
    </row>
    <row r="184" spans="1:256" ht="10.5" customHeight="1">
      <c r="A184" s="10"/>
      <c r="B184" s="10" t="s">
        <v>265</v>
      </c>
      <c r="C184" s="14"/>
      <c r="D184" s="14">
        <v>2235087</v>
      </c>
      <c r="E184" s="14">
        <v>2292077</v>
      </c>
      <c r="F184" s="14">
        <v>2749400</v>
      </c>
      <c r="G184" s="14">
        <v>3143600</v>
      </c>
      <c r="H184" s="14">
        <v>3034100</v>
      </c>
      <c r="I184" s="14">
        <v>3100400</v>
      </c>
      <c r="J184" s="14">
        <v>3684400</v>
      </c>
      <c r="K184" s="14">
        <v>4500900</v>
      </c>
      <c r="L184" s="14">
        <v>4799200</v>
      </c>
      <c r="M184" s="14">
        <v>5243500</v>
      </c>
      <c r="N184" s="14">
        <v>5665700</v>
      </c>
      <c r="O184" s="14">
        <v>5718100</v>
      </c>
      <c r="P184" s="14">
        <v>6425600</v>
      </c>
      <c r="Q184" s="14">
        <v>4565500</v>
      </c>
      <c r="R184" s="14">
        <v>4521900</v>
      </c>
      <c r="S184" s="14">
        <v>4940800</v>
      </c>
      <c r="T184" s="14">
        <v>6201600</v>
      </c>
      <c r="U184" s="14">
        <v>6378100</v>
      </c>
      <c r="V184" s="14">
        <v>5998500</v>
      </c>
      <c r="W184" s="14">
        <v>6446600</v>
      </c>
      <c r="X184" s="14">
        <v>6888900</v>
      </c>
      <c r="Y184" s="23">
        <v>7226000</v>
      </c>
      <c r="Z184" s="23">
        <v>27362000</v>
      </c>
      <c r="AA184" s="24">
        <v>27355300</v>
      </c>
      <c r="AB184" s="24">
        <v>20037500</v>
      </c>
      <c r="AC184" s="24">
        <v>22203300</v>
      </c>
      <c r="AD184" s="24"/>
      <c r="AE184" s="24">
        <v>22282800</v>
      </c>
      <c r="AF184" s="23">
        <v>22526600</v>
      </c>
      <c r="AG184" s="23">
        <v>26829800</v>
      </c>
      <c r="AH184" s="23">
        <v>27866700</v>
      </c>
      <c r="AI184" s="23">
        <v>28463200</v>
      </c>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c r="HE184" s="10"/>
      <c r="HF184" s="10"/>
      <c r="HG184" s="10"/>
      <c r="HH184" s="10"/>
      <c r="HI184" s="10"/>
      <c r="HJ184" s="10"/>
      <c r="HK184" s="10"/>
      <c r="HL184" s="10"/>
      <c r="HM184" s="10"/>
      <c r="HN184" s="10"/>
      <c r="HO184" s="10"/>
      <c r="HP184" s="10"/>
      <c r="HQ184" s="10"/>
      <c r="HR184" s="10"/>
      <c r="HS184" s="10"/>
      <c r="HT184" s="10"/>
      <c r="HU184" s="10"/>
      <c r="HV184" s="10"/>
      <c r="HW184" s="10"/>
      <c r="HX184" s="10"/>
      <c r="HY184" s="10"/>
      <c r="HZ184" s="10"/>
      <c r="IA184" s="10"/>
      <c r="IB184" s="10"/>
      <c r="IC184" s="10"/>
      <c r="ID184" s="10"/>
      <c r="IE184" s="10"/>
      <c r="IF184" s="10"/>
      <c r="IG184" s="10"/>
      <c r="IH184" s="10"/>
      <c r="II184" s="10"/>
      <c r="IJ184" s="10"/>
      <c r="IK184" s="10"/>
      <c r="IL184" s="10"/>
      <c r="IM184" s="10"/>
      <c r="IN184" s="10"/>
      <c r="IO184" s="10"/>
      <c r="IP184" s="10"/>
      <c r="IQ184" s="10"/>
      <c r="IR184" s="10"/>
      <c r="IS184" s="10"/>
      <c r="IT184" s="10"/>
      <c r="IU184" s="10"/>
      <c r="IV184" s="10"/>
    </row>
    <row r="185" spans="1:256" ht="10.5" customHeight="1">
      <c r="A185" s="10"/>
      <c r="B185" s="10" t="s">
        <v>266</v>
      </c>
      <c r="C185" s="14"/>
      <c r="D185" s="14">
        <v>642905</v>
      </c>
      <c r="E185" s="14">
        <v>613383</v>
      </c>
      <c r="F185" s="14">
        <v>771300</v>
      </c>
      <c r="G185" s="14">
        <v>727400</v>
      </c>
      <c r="H185" s="14">
        <v>512700</v>
      </c>
      <c r="I185" s="14">
        <v>481500</v>
      </c>
      <c r="J185" s="14">
        <v>379600</v>
      </c>
      <c r="K185" s="14">
        <v>304600</v>
      </c>
      <c r="L185" s="14">
        <v>0</v>
      </c>
      <c r="M185" s="14">
        <v>0</v>
      </c>
      <c r="N185" s="14">
        <v>0</v>
      </c>
      <c r="O185" s="14">
        <v>0</v>
      </c>
      <c r="P185" s="14">
        <v>0</v>
      </c>
      <c r="Q185" s="14">
        <v>0</v>
      </c>
      <c r="R185" s="14">
        <v>0</v>
      </c>
      <c r="S185" s="14">
        <v>0</v>
      </c>
      <c r="T185" s="14">
        <v>0</v>
      </c>
      <c r="U185" s="14">
        <v>0</v>
      </c>
      <c r="V185" s="14">
        <v>0</v>
      </c>
      <c r="W185" s="14">
        <v>0</v>
      </c>
      <c r="X185" s="14">
        <v>0</v>
      </c>
      <c r="Y185" s="23">
        <v>0</v>
      </c>
      <c r="Z185" s="23">
        <v>0</v>
      </c>
      <c r="AA185" s="24">
        <v>0</v>
      </c>
      <c r="AB185" s="24">
        <v>0</v>
      </c>
      <c r="AC185" s="24">
        <v>0</v>
      </c>
      <c r="AD185" s="24"/>
      <c r="AE185" s="24">
        <v>0</v>
      </c>
      <c r="AF185" s="23">
        <v>0</v>
      </c>
      <c r="AG185" s="14">
        <v>0</v>
      </c>
      <c r="AH185" s="14">
        <v>0</v>
      </c>
      <c r="AI185" s="14">
        <v>0</v>
      </c>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c r="HE185" s="10"/>
      <c r="HF185" s="10"/>
      <c r="HG185" s="10"/>
      <c r="HH185" s="10"/>
      <c r="HI185" s="10"/>
      <c r="HJ185" s="10"/>
      <c r="HK185" s="10"/>
      <c r="HL185" s="10"/>
      <c r="HM185" s="10"/>
      <c r="HN185" s="10"/>
      <c r="HO185" s="10"/>
      <c r="HP185" s="10"/>
      <c r="HQ185" s="10"/>
      <c r="HR185" s="10"/>
      <c r="HS185" s="10"/>
      <c r="HT185" s="10"/>
      <c r="HU185" s="10"/>
      <c r="HV185" s="10"/>
      <c r="HW185" s="10"/>
      <c r="HX185" s="10"/>
      <c r="HY185" s="10"/>
      <c r="HZ185" s="10"/>
      <c r="IA185" s="10"/>
      <c r="IB185" s="10"/>
      <c r="IC185" s="10"/>
      <c r="ID185" s="10"/>
      <c r="IE185" s="10"/>
      <c r="IF185" s="10"/>
      <c r="IG185" s="10"/>
      <c r="IH185" s="10"/>
      <c r="II185" s="10"/>
      <c r="IJ185" s="10"/>
      <c r="IK185" s="10"/>
      <c r="IL185" s="10"/>
      <c r="IM185" s="10"/>
      <c r="IN185" s="10"/>
      <c r="IO185" s="10"/>
      <c r="IP185" s="10"/>
      <c r="IQ185" s="10"/>
      <c r="IR185" s="10"/>
      <c r="IS185" s="10"/>
      <c r="IT185" s="10"/>
      <c r="IU185" s="10"/>
      <c r="IV185" s="10"/>
    </row>
    <row r="186" spans="1:256" ht="10.5" customHeight="1">
      <c r="A186" s="10"/>
      <c r="B186" s="10" t="s">
        <v>267</v>
      </c>
      <c r="C186" s="14"/>
      <c r="D186" s="17">
        <v>7364340</v>
      </c>
      <c r="E186" s="17">
        <v>6536000</v>
      </c>
      <c r="F186" s="17">
        <v>18694900</v>
      </c>
      <c r="G186" s="17">
        <v>10624300</v>
      </c>
      <c r="H186" s="17">
        <v>11734700</v>
      </c>
      <c r="I186" s="17">
        <v>9385800</v>
      </c>
      <c r="J186" s="17">
        <v>6753400</v>
      </c>
      <c r="K186" s="17">
        <v>18254800</v>
      </c>
      <c r="L186" s="17">
        <v>10106400</v>
      </c>
      <c r="M186" s="17">
        <v>10893000</v>
      </c>
      <c r="N186" s="17">
        <v>11028100</v>
      </c>
      <c r="O186" s="17">
        <v>11282300</v>
      </c>
      <c r="P186" s="17">
        <v>11469900</v>
      </c>
      <c r="Q186" s="17">
        <v>11039200</v>
      </c>
      <c r="R186" s="17">
        <v>10974500</v>
      </c>
      <c r="S186" s="17">
        <v>11418600</v>
      </c>
      <c r="T186" s="17">
        <v>16321000</v>
      </c>
      <c r="U186" s="17">
        <v>19663900</v>
      </c>
      <c r="V186" s="17">
        <v>19637400</v>
      </c>
      <c r="W186" s="17">
        <v>16821700</v>
      </c>
      <c r="X186" s="17">
        <v>20199200</v>
      </c>
      <c r="Y186" s="25">
        <v>15939500</v>
      </c>
      <c r="Z186" s="25">
        <v>17095400</v>
      </c>
      <c r="AA186" s="29">
        <v>16228100</v>
      </c>
      <c r="AB186" s="29">
        <v>13586400</v>
      </c>
      <c r="AC186" s="29">
        <v>13212800</v>
      </c>
      <c r="AD186" s="29"/>
      <c r="AE186" s="29">
        <v>14142600</v>
      </c>
      <c r="AF186" s="25">
        <v>18921800</v>
      </c>
      <c r="AG186" s="17">
        <v>20645400</v>
      </c>
      <c r="AH186" s="17">
        <v>23013100</v>
      </c>
      <c r="AI186" s="17">
        <v>17858100</v>
      </c>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c r="HE186" s="10"/>
      <c r="HF186" s="10"/>
      <c r="HG186" s="10"/>
      <c r="HH186" s="10"/>
      <c r="HI186" s="10"/>
      <c r="HJ186" s="10"/>
      <c r="HK186" s="10"/>
      <c r="HL186" s="10"/>
      <c r="HM186" s="10"/>
      <c r="HN186" s="10"/>
      <c r="HO186" s="10"/>
      <c r="HP186" s="10"/>
      <c r="HQ186" s="10"/>
      <c r="HR186" s="10"/>
      <c r="HS186" s="10"/>
      <c r="HT186" s="10"/>
      <c r="HU186" s="10"/>
      <c r="HV186" s="10"/>
      <c r="HW186" s="10"/>
      <c r="HX186" s="10"/>
      <c r="HY186" s="10"/>
      <c r="HZ186" s="10"/>
      <c r="IA186" s="10"/>
      <c r="IB186" s="10"/>
      <c r="IC186" s="10"/>
      <c r="ID186" s="10"/>
      <c r="IE186" s="10"/>
      <c r="IF186" s="10"/>
      <c r="IG186" s="10"/>
      <c r="IH186" s="10"/>
      <c r="II186" s="10"/>
      <c r="IJ186" s="10"/>
      <c r="IK186" s="10"/>
      <c r="IL186" s="10"/>
      <c r="IM186" s="10"/>
      <c r="IN186" s="10"/>
      <c r="IO186" s="10"/>
      <c r="IP186" s="10"/>
      <c r="IQ186" s="10"/>
      <c r="IR186" s="10"/>
      <c r="IS186" s="10"/>
      <c r="IT186" s="10"/>
      <c r="IU186" s="10"/>
      <c r="IV186" s="10"/>
    </row>
    <row r="187" spans="1:256" ht="10.5" customHeight="1">
      <c r="A187" s="10"/>
      <c r="B187" s="10"/>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8"/>
      <c r="AB187" s="24"/>
      <c r="AC187" s="24"/>
      <c r="AD187" s="24"/>
      <c r="AE187" s="24"/>
      <c r="AF187" s="23"/>
      <c r="AG187" s="14"/>
      <c r="AH187" s="14"/>
      <c r="AI187" s="14"/>
      <c r="AJ187" s="10"/>
      <c r="AK187" s="10"/>
      <c r="AL187" s="10"/>
      <c r="AM187" s="10"/>
      <c r="AN187" s="10"/>
      <c r="AO187" s="10"/>
      <c r="AP187" s="10"/>
      <c r="AQ187" s="10"/>
      <c r="AR187" s="10"/>
      <c r="AS187" s="10"/>
      <c r="AT187" s="10"/>
      <c r="AU187" s="10"/>
      <c r="AV187" s="10"/>
      <c r="AW187" s="14" t="s">
        <v>25</v>
      </c>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c r="HE187" s="10"/>
      <c r="HF187" s="10"/>
      <c r="HG187" s="10"/>
      <c r="HH187" s="10"/>
      <c r="HI187" s="10"/>
      <c r="HJ187" s="10"/>
      <c r="HK187" s="10"/>
      <c r="HL187" s="10"/>
      <c r="HM187" s="10"/>
      <c r="HN187" s="10"/>
      <c r="HO187" s="10"/>
      <c r="HP187" s="10"/>
      <c r="HQ187" s="10"/>
      <c r="HR187" s="10"/>
      <c r="HS187" s="10"/>
      <c r="HT187" s="10"/>
      <c r="HU187" s="10"/>
      <c r="HV187" s="10"/>
      <c r="HW187" s="10"/>
      <c r="HX187" s="10"/>
      <c r="HY187" s="10"/>
      <c r="HZ187" s="10"/>
      <c r="IA187" s="10"/>
      <c r="IB187" s="10"/>
      <c r="IC187" s="10"/>
      <c r="ID187" s="10"/>
      <c r="IE187" s="10"/>
      <c r="IF187" s="10"/>
      <c r="IG187" s="10"/>
      <c r="IH187" s="10"/>
      <c r="II187" s="10"/>
      <c r="IJ187" s="10"/>
      <c r="IK187" s="10"/>
      <c r="IL187" s="10"/>
      <c r="IM187" s="10"/>
      <c r="IN187" s="10"/>
      <c r="IO187" s="10"/>
      <c r="IP187" s="10"/>
      <c r="IQ187" s="10"/>
      <c r="IR187" s="10"/>
      <c r="IS187" s="10"/>
      <c r="IT187" s="10"/>
      <c r="IU187" s="10"/>
      <c r="IV187" s="10"/>
    </row>
    <row r="188" spans="1:256" ht="10.5" customHeight="1">
      <c r="A188" s="10"/>
      <c r="B188" s="10" t="s">
        <v>37</v>
      </c>
      <c r="C188" s="14"/>
      <c r="D188" s="14">
        <f aca="true" t="shared" si="13" ref="D188:X188">SUM(D177:D186)</f>
        <v>13349363</v>
      </c>
      <c r="E188" s="14">
        <f t="shared" si="13"/>
        <v>12113901</v>
      </c>
      <c r="F188" s="14">
        <f t="shared" si="13"/>
        <v>25749600</v>
      </c>
      <c r="G188" s="14">
        <f t="shared" si="13"/>
        <v>19156500</v>
      </c>
      <c r="H188" s="14">
        <f t="shared" si="13"/>
        <v>19472200</v>
      </c>
      <c r="I188" s="14">
        <f t="shared" si="13"/>
        <v>17632200</v>
      </c>
      <c r="J188" s="14">
        <f t="shared" si="13"/>
        <v>16082292</v>
      </c>
      <c r="K188" s="14">
        <f t="shared" si="13"/>
        <v>29113500</v>
      </c>
      <c r="L188" s="14">
        <f t="shared" si="13"/>
        <v>23027300</v>
      </c>
      <c r="M188" s="14">
        <f t="shared" si="13"/>
        <v>24886000</v>
      </c>
      <c r="N188" s="14">
        <f t="shared" si="13"/>
        <v>25341000</v>
      </c>
      <c r="O188" s="14">
        <f t="shared" si="13"/>
        <v>26197400</v>
      </c>
      <c r="P188" s="14">
        <f t="shared" si="13"/>
        <v>26983000</v>
      </c>
      <c r="Q188" s="14">
        <f t="shared" si="13"/>
        <v>24687300</v>
      </c>
      <c r="R188" s="14">
        <f t="shared" si="13"/>
        <v>24836100</v>
      </c>
      <c r="S188" s="14">
        <f t="shared" si="13"/>
        <v>26724000</v>
      </c>
      <c r="T188" s="14">
        <f t="shared" si="13"/>
        <v>34768400</v>
      </c>
      <c r="U188" s="14">
        <f t="shared" si="13"/>
        <v>38836200</v>
      </c>
      <c r="V188" s="14">
        <f t="shared" si="13"/>
        <v>40115800</v>
      </c>
      <c r="W188" s="14">
        <f>SUM(W177:W186)</f>
        <v>39255500</v>
      </c>
      <c r="X188" s="14">
        <f t="shared" si="13"/>
        <v>46141500</v>
      </c>
      <c r="Y188" s="14">
        <f aca="true" t="shared" si="14" ref="Y188:AG188">SUM(Y177:Y186)</f>
        <v>41623300</v>
      </c>
      <c r="Z188" s="14">
        <f t="shared" si="14"/>
        <v>62005600</v>
      </c>
      <c r="AA188" s="14">
        <f t="shared" si="14"/>
        <v>64846900</v>
      </c>
      <c r="AB188" s="23">
        <f t="shared" si="14"/>
        <v>48970500</v>
      </c>
      <c r="AC188" s="23">
        <f t="shared" si="14"/>
        <v>53466100</v>
      </c>
      <c r="AD188" s="23"/>
      <c r="AE188" s="23">
        <f t="shared" si="14"/>
        <v>55293400</v>
      </c>
      <c r="AF188" s="23">
        <f t="shared" si="14"/>
        <v>72154500</v>
      </c>
      <c r="AG188" s="23">
        <f t="shared" si="14"/>
        <v>79307400</v>
      </c>
      <c r="AH188" s="23">
        <f>SUM(AH177:AH186)</f>
        <v>79418600</v>
      </c>
      <c r="AI188" s="23">
        <f>SUM(AI177:AI186)</f>
        <v>71912800</v>
      </c>
      <c r="AJ188" s="10"/>
      <c r="AK188" s="10"/>
      <c r="AL188" s="10"/>
      <c r="AM188" s="10"/>
      <c r="AN188" s="10"/>
      <c r="AO188" s="10"/>
      <c r="AP188" s="10"/>
      <c r="AQ188" s="10"/>
      <c r="AR188" s="10"/>
      <c r="AS188" s="10"/>
      <c r="AT188" s="10"/>
      <c r="AU188" s="10"/>
      <c r="AV188" s="10"/>
      <c r="AW188" s="14" t="s">
        <v>14</v>
      </c>
      <c r="AX188" s="14" t="s">
        <v>15</v>
      </c>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c r="HE188" s="10"/>
      <c r="HF188" s="10"/>
      <c r="HG188" s="10"/>
      <c r="HH188" s="10"/>
      <c r="HI188" s="10"/>
      <c r="HJ188" s="10"/>
      <c r="HK188" s="10"/>
      <c r="HL188" s="10"/>
      <c r="HM188" s="10"/>
      <c r="HN188" s="10"/>
      <c r="HO188" s="10"/>
      <c r="HP188" s="10"/>
      <c r="HQ188" s="10"/>
      <c r="HR188" s="10"/>
      <c r="HS188" s="10"/>
      <c r="HT188" s="10"/>
      <c r="HU188" s="10"/>
      <c r="HV188" s="10"/>
      <c r="HW188" s="10"/>
      <c r="HX188" s="10"/>
      <c r="HY188" s="10"/>
      <c r="HZ188" s="10"/>
      <c r="IA188" s="10"/>
      <c r="IB188" s="10"/>
      <c r="IC188" s="10"/>
      <c r="ID188" s="10"/>
      <c r="IE188" s="10"/>
      <c r="IF188" s="10"/>
      <c r="IG188" s="10"/>
      <c r="IH188" s="10"/>
      <c r="II188" s="10"/>
      <c r="IJ188" s="10"/>
      <c r="IK188" s="10"/>
      <c r="IL188" s="10"/>
      <c r="IM188" s="10"/>
      <c r="IN188" s="10"/>
      <c r="IO188" s="10"/>
      <c r="IP188" s="10"/>
      <c r="IQ188" s="10"/>
      <c r="IR188" s="10"/>
      <c r="IS188" s="10"/>
      <c r="IT188" s="10"/>
      <c r="IU188" s="10"/>
      <c r="IV188" s="10"/>
    </row>
    <row r="189" spans="1:256" ht="10.5" customHeight="1">
      <c r="A189" s="10"/>
      <c r="B189" s="10"/>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8"/>
      <c r="AB189" s="24"/>
      <c r="AC189" s="24"/>
      <c r="AD189" s="24"/>
      <c r="AE189" s="24"/>
      <c r="AF189" s="23"/>
      <c r="AG189" s="14"/>
      <c r="AH189" s="14"/>
      <c r="AI189" s="14"/>
      <c r="AJ189" s="10"/>
      <c r="AK189" s="10"/>
      <c r="AL189" s="10"/>
      <c r="AM189" s="10"/>
      <c r="AN189" s="10"/>
      <c r="AO189" s="10"/>
      <c r="AP189" s="10"/>
      <c r="AQ189" s="10"/>
      <c r="AR189" s="10"/>
      <c r="AS189" s="10"/>
      <c r="AT189" s="10"/>
      <c r="AU189" s="10"/>
      <c r="AV189" s="10"/>
      <c r="AW189" s="14">
        <v>25360500</v>
      </c>
      <c r="AX189" s="14">
        <v>25742100</v>
      </c>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c r="HE189" s="10"/>
      <c r="HF189" s="10"/>
      <c r="HG189" s="10"/>
      <c r="HH189" s="10"/>
      <c r="HI189" s="10"/>
      <c r="HJ189" s="10"/>
      <c r="HK189" s="10"/>
      <c r="HL189" s="10"/>
      <c r="HM189" s="10"/>
      <c r="HN189" s="10"/>
      <c r="HO189" s="10"/>
      <c r="HP189" s="10"/>
      <c r="HQ189" s="10"/>
      <c r="HR189" s="10"/>
      <c r="HS189" s="10"/>
      <c r="HT189" s="10"/>
      <c r="HU189" s="10"/>
      <c r="HV189" s="10"/>
      <c r="HW189" s="10"/>
      <c r="HX189" s="10"/>
      <c r="HY189" s="10"/>
      <c r="HZ189" s="10"/>
      <c r="IA189" s="10"/>
      <c r="IB189" s="10"/>
      <c r="IC189" s="10"/>
      <c r="ID189" s="10"/>
      <c r="IE189" s="10"/>
      <c r="IF189" s="10"/>
      <c r="IG189" s="10"/>
      <c r="IH189" s="10"/>
      <c r="II189" s="10"/>
      <c r="IJ189" s="10"/>
      <c r="IK189" s="10"/>
      <c r="IL189" s="10"/>
      <c r="IM189" s="10"/>
      <c r="IN189" s="10"/>
      <c r="IO189" s="10"/>
      <c r="IP189" s="10"/>
      <c r="IQ189" s="10"/>
      <c r="IR189" s="10"/>
      <c r="IS189" s="10"/>
      <c r="IT189" s="10"/>
      <c r="IU189" s="10"/>
      <c r="IV189" s="10"/>
    </row>
    <row r="190" spans="1:256" ht="10.5" customHeight="1">
      <c r="A190" s="10"/>
      <c r="B190" s="10"/>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8"/>
      <c r="AB190" s="24"/>
      <c r="AC190" s="24"/>
      <c r="AD190" s="24"/>
      <c r="AE190" s="24"/>
      <c r="AF190" s="23"/>
      <c r="AG190" s="14"/>
      <c r="AH190" s="14"/>
      <c r="AI190" s="14"/>
      <c r="AJ190" s="10"/>
      <c r="AK190" s="10"/>
      <c r="AL190" s="10"/>
      <c r="AM190" s="10"/>
      <c r="AN190" s="10"/>
      <c r="AO190" s="10"/>
      <c r="AP190" s="10"/>
      <c r="AQ190" s="10"/>
      <c r="AR190" s="10"/>
      <c r="AS190" s="10"/>
      <c r="AT190" s="10"/>
      <c r="AU190" s="10"/>
      <c r="AV190" s="10"/>
      <c r="AW190" s="14">
        <f>AW189-$Q$188</f>
        <v>673200</v>
      </c>
      <c r="AX190" s="14">
        <f>AX189-$R$188</f>
        <v>906000</v>
      </c>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row>
    <row r="191" spans="1:256" ht="10.5" customHeight="1">
      <c r="A191" s="10"/>
      <c r="B191" s="10" t="s">
        <v>273</v>
      </c>
      <c r="C191" s="14"/>
      <c r="D191" s="14">
        <f aca="true" t="shared" si="15" ref="D191:AC191">D56+D70+D128+D155+D171+D174+D188</f>
        <v>962584836</v>
      </c>
      <c r="E191" s="14">
        <f t="shared" si="15"/>
        <v>1023611127</v>
      </c>
      <c r="F191" s="14">
        <f t="shared" si="15"/>
        <v>1402280328</v>
      </c>
      <c r="G191" s="14">
        <f t="shared" si="15"/>
        <v>1535154400</v>
      </c>
      <c r="H191" s="14">
        <f t="shared" si="15"/>
        <v>1589388854</v>
      </c>
      <c r="I191" s="14">
        <f t="shared" si="15"/>
        <v>1765002910</v>
      </c>
      <c r="J191" s="14">
        <f t="shared" si="15"/>
        <v>2022038728</v>
      </c>
      <c r="K191" s="14">
        <f t="shared" si="15"/>
        <v>2269267700</v>
      </c>
      <c r="L191" s="14">
        <f t="shared" si="15"/>
        <v>2343201598</v>
      </c>
      <c r="M191" s="14">
        <f t="shared" si="15"/>
        <v>2559209999</v>
      </c>
      <c r="N191" s="14">
        <f t="shared" si="15"/>
        <v>2852258811</v>
      </c>
      <c r="O191" s="14">
        <f t="shared" si="15"/>
        <v>3019652489</v>
      </c>
      <c r="P191" s="14">
        <f t="shared" si="15"/>
        <v>3251035641</v>
      </c>
      <c r="Q191" s="14">
        <f t="shared" si="15"/>
        <v>3500779800</v>
      </c>
      <c r="R191" s="14">
        <f t="shared" si="15"/>
        <v>3658621300</v>
      </c>
      <c r="S191" s="14">
        <f t="shared" si="15"/>
        <v>3860797700</v>
      </c>
      <c r="T191" s="14">
        <f t="shared" si="15"/>
        <v>4157809100</v>
      </c>
      <c r="U191" s="14">
        <f t="shared" si="15"/>
        <v>4378422300</v>
      </c>
      <c r="V191" s="14">
        <f t="shared" si="15"/>
        <v>4669522900</v>
      </c>
      <c r="W191" s="14">
        <f t="shared" si="15"/>
        <v>5052070400</v>
      </c>
      <c r="X191" s="14">
        <f t="shared" si="15"/>
        <v>5725937000</v>
      </c>
      <c r="Y191" s="14">
        <f t="shared" si="15"/>
        <v>5946323000</v>
      </c>
      <c r="Z191" s="14">
        <f t="shared" si="15"/>
        <v>6279478000</v>
      </c>
      <c r="AA191" s="14">
        <f t="shared" si="15"/>
        <v>6271333300</v>
      </c>
      <c r="AB191" s="23">
        <f t="shared" si="15"/>
        <v>5939290700</v>
      </c>
      <c r="AC191" s="23">
        <f t="shared" si="15"/>
        <v>6462853100</v>
      </c>
      <c r="AD191" s="23"/>
      <c r="AE191" s="23">
        <f>AE56+AE70+AE128+AE155+AE171+AE174+AE188</f>
        <v>7308671700</v>
      </c>
      <c r="AF191" s="23">
        <f>AF56+AF70+AF128+AF155+AF171+AF174+AF188</f>
        <v>8355272900</v>
      </c>
      <c r="AG191" s="23">
        <f>AG56+AG70+AG128+AG155+AG171+AG174+AG188</f>
        <v>9460732400</v>
      </c>
      <c r="AH191" s="23">
        <f>AH56+AH70+AH128+AH155+AH171+AH174+AH188</f>
        <v>10112751400</v>
      </c>
      <c r="AI191" s="23">
        <f>AI56+AI70+AI128+AI155+AI171+AI174+AI188</f>
        <v>9961693400</v>
      </c>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c r="HE191" s="10"/>
      <c r="HF191" s="10"/>
      <c r="HG191" s="10"/>
      <c r="HH191" s="10"/>
      <c r="HI191" s="10"/>
      <c r="HJ191" s="10"/>
      <c r="HK191" s="10"/>
      <c r="HL191" s="10"/>
      <c r="HM191" s="10"/>
      <c r="HN191" s="10"/>
      <c r="HO191" s="10"/>
      <c r="HP191" s="10"/>
      <c r="HQ191" s="10"/>
      <c r="HR191" s="10"/>
      <c r="HS191" s="10"/>
      <c r="HT191" s="10"/>
      <c r="HU191" s="10"/>
      <c r="HV191" s="10"/>
      <c r="HW191" s="10"/>
      <c r="HX191" s="10"/>
      <c r="HY191" s="10"/>
      <c r="HZ191" s="10"/>
      <c r="IA191" s="10"/>
      <c r="IB191" s="10"/>
      <c r="IC191" s="10"/>
      <c r="ID191" s="10"/>
      <c r="IE191" s="10"/>
      <c r="IF191" s="10"/>
      <c r="IG191" s="10"/>
      <c r="IH191" s="10"/>
      <c r="II191" s="10"/>
      <c r="IJ191" s="10"/>
      <c r="IK191" s="10"/>
      <c r="IL191" s="10"/>
      <c r="IM191" s="10"/>
      <c r="IN191" s="10"/>
      <c r="IO191" s="10"/>
      <c r="IP191" s="10"/>
      <c r="IQ191" s="10"/>
      <c r="IR191" s="10"/>
      <c r="IS191" s="10"/>
      <c r="IT191" s="10"/>
      <c r="IU191" s="10"/>
      <c r="IV191" s="10"/>
    </row>
    <row r="192" spans="1:256" ht="10.5" customHeight="1">
      <c r="A192" s="10"/>
      <c r="B192" s="10" t="s">
        <v>268</v>
      </c>
      <c r="C192" s="14"/>
      <c r="D192" s="18">
        <v>0</v>
      </c>
      <c r="E192" s="18">
        <v>0</v>
      </c>
      <c r="F192" s="18">
        <v>0</v>
      </c>
      <c r="G192" s="18">
        <v>0</v>
      </c>
      <c r="H192" s="18">
        <v>0</v>
      </c>
      <c r="I192" s="18">
        <v>0</v>
      </c>
      <c r="J192" s="18">
        <v>0</v>
      </c>
      <c r="K192" s="18">
        <v>0</v>
      </c>
      <c r="L192" s="18">
        <v>0</v>
      </c>
      <c r="M192" s="18">
        <v>0</v>
      </c>
      <c r="N192" s="18">
        <v>0</v>
      </c>
      <c r="O192" s="18">
        <v>0</v>
      </c>
      <c r="P192" s="18">
        <v>0</v>
      </c>
      <c r="Q192" s="18">
        <v>0</v>
      </c>
      <c r="R192" s="18">
        <v>0</v>
      </c>
      <c r="S192" s="18">
        <v>0</v>
      </c>
      <c r="T192" s="18">
        <v>0</v>
      </c>
      <c r="U192" s="18">
        <v>0</v>
      </c>
      <c r="V192" s="18">
        <v>0</v>
      </c>
      <c r="W192" s="18">
        <v>0</v>
      </c>
      <c r="X192" s="18">
        <v>0</v>
      </c>
      <c r="Y192" s="24">
        <v>0</v>
      </c>
      <c r="Z192" s="24">
        <v>0</v>
      </c>
      <c r="AA192" s="24">
        <v>0</v>
      </c>
      <c r="AB192" s="24">
        <v>0</v>
      </c>
      <c r="AC192" s="24">
        <v>0</v>
      </c>
      <c r="AD192" s="24"/>
      <c r="AE192" s="24">
        <v>609100</v>
      </c>
      <c r="AF192" s="23">
        <v>654400</v>
      </c>
      <c r="AG192" s="23">
        <f>253000+118200+9800+2600+26100+150800</f>
        <v>560500</v>
      </c>
      <c r="AH192" s="14">
        <f>481200+10900+300+5300+3200+35600</f>
        <v>536500</v>
      </c>
      <c r="AI192" s="14">
        <f>301800+16400+2100</f>
        <v>320300</v>
      </c>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c r="HE192" s="10"/>
      <c r="HF192" s="10"/>
      <c r="HG192" s="10"/>
      <c r="HH192" s="10"/>
      <c r="HI192" s="10"/>
      <c r="HJ192" s="10"/>
      <c r="HK192" s="10"/>
      <c r="HL192" s="10"/>
      <c r="HM192" s="10"/>
      <c r="HN192" s="10"/>
      <c r="HO192" s="10"/>
      <c r="HP192" s="10"/>
      <c r="HQ192" s="10"/>
      <c r="HR192" s="10"/>
      <c r="HS192" s="10"/>
      <c r="HT192" s="10"/>
      <c r="HU192" s="10"/>
      <c r="HV192" s="10"/>
      <c r="HW192" s="10"/>
      <c r="HX192" s="10"/>
      <c r="HY192" s="10"/>
      <c r="HZ192" s="10"/>
      <c r="IA192" s="10"/>
      <c r="IB192" s="10"/>
      <c r="IC192" s="10"/>
      <c r="ID192" s="10"/>
      <c r="IE192" s="10"/>
      <c r="IF192" s="10"/>
      <c r="IG192" s="10"/>
      <c r="IH192" s="10"/>
      <c r="II192" s="10"/>
      <c r="IJ192" s="10"/>
      <c r="IK192" s="10"/>
      <c r="IL192" s="10"/>
      <c r="IM192" s="10"/>
      <c r="IN192" s="10"/>
      <c r="IO192" s="10"/>
      <c r="IP192" s="10"/>
      <c r="IQ192" s="10"/>
      <c r="IR192" s="10"/>
      <c r="IS192" s="10"/>
      <c r="IT192" s="10"/>
      <c r="IU192" s="10"/>
      <c r="IV192" s="10"/>
    </row>
    <row r="193" spans="1:256" ht="10.5" customHeight="1" hidden="1">
      <c r="A193" s="10"/>
      <c r="B193" s="10" t="s">
        <v>308</v>
      </c>
      <c r="C193" s="14"/>
      <c r="D193" s="18">
        <v>0</v>
      </c>
      <c r="E193" s="18">
        <v>0</v>
      </c>
      <c r="F193" s="18">
        <v>0</v>
      </c>
      <c r="G193" s="18">
        <v>0</v>
      </c>
      <c r="H193" s="18">
        <v>0</v>
      </c>
      <c r="I193" s="18">
        <v>0</v>
      </c>
      <c r="J193" s="18">
        <v>0</v>
      </c>
      <c r="K193" s="18">
        <v>0</v>
      </c>
      <c r="L193" s="18">
        <v>0</v>
      </c>
      <c r="M193" s="18">
        <v>0</v>
      </c>
      <c r="N193" s="18">
        <v>0</v>
      </c>
      <c r="O193" s="18">
        <v>0</v>
      </c>
      <c r="P193" s="18">
        <v>0</v>
      </c>
      <c r="Q193" s="18">
        <v>0</v>
      </c>
      <c r="R193" s="18">
        <v>0</v>
      </c>
      <c r="S193" s="18">
        <v>0</v>
      </c>
      <c r="T193" s="18">
        <v>0</v>
      </c>
      <c r="U193" s="18">
        <v>0</v>
      </c>
      <c r="V193" s="18">
        <v>0</v>
      </c>
      <c r="W193" s="18">
        <v>0</v>
      </c>
      <c r="X193" s="18">
        <v>0</v>
      </c>
      <c r="Y193" s="24">
        <v>0</v>
      </c>
      <c r="Z193" s="24">
        <v>0</v>
      </c>
      <c r="AA193" s="24">
        <v>0</v>
      </c>
      <c r="AB193" s="24">
        <v>0</v>
      </c>
      <c r="AC193" s="24">
        <v>0</v>
      </c>
      <c r="AD193" s="24"/>
      <c r="AE193" s="24">
        <v>0</v>
      </c>
      <c r="AF193" s="23">
        <v>0</v>
      </c>
      <c r="AG193" s="23"/>
      <c r="AH193" s="14"/>
      <c r="AI193" s="14"/>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c r="HE193" s="10"/>
      <c r="HF193" s="10"/>
      <c r="HG193" s="10"/>
      <c r="HH193" s="10"/>
      <c r="HI193" s="10"/>
      <c r="HJ193" s="10"/>
      <c r="HK193" s="10"/>
      <c r="HL193" s="10"/>
      <c r="HM193" s="10"/>
      <c r="HN193" s="10"/>
      <c r="HO193" s="10"/>
      <c r="HP193" s="10"/>
      <c r="HQ193" s="10"/>
      <c r="HR193" s="10"/>
      <c r="HS193" s="10"/>
      <c r="HT193" s="10"/>
      <c r="HU193" s="10"/>
      <c r="HV193" s="10"/>
      <c r="HW193" s="10"/>
      <c r="HX193" s="10"/>
      <c r="HY193" s="10"/>
      <c r="HZ193" s="10"/>
      <c r="IA193" s="10"/>
      <c r="IB193" s="10"/>
      <c r="IC193" s="10"/>
      <c r="ID193" s="10"/>
      <c r="IE193" s="10"/>
      <c r="IF193" s="10"/>
      <c r="IG193" s="10"/>
      <c r="IH193" s="10"/>
      <c r="II193" s="10"/>
      <c r="IJ193" s="10"/>
      <c r="IK193" s="10"/>
      <c r="IL193" s="10"/>
      <c r="IM193" s="10"/>
      <c r="IN193" s="10"/>
      <c r="IO193" s="10"/>
      <c r="IP193" s="10"/>
      <c r="IQ193" s="10"/>
      <c r="IR193" s="10"/>
      <c r="IS193" s="10"/>
      <c r="IT193" s="10"/>
      <c r="IU193" s="10"/>
      <c r="IV193" s="10"/>
    </row>
    <row r="194" spans="1:256" ht="10.5" customHeight="1">
      <c r="A194" s="10"/>
      <c r="B194" s="10" t="s">
        <v>352</v>
      </c>
      <c r="C194" s="14"/>
      <c r="D194" s="18">
        <v>0</v>
      </c>
      <c r="E194" s="18">
        <v>0</v>
      </c>
      <c r="F194" s="18">
        <v>0</v>
      </c>
      <c r="G194" s="18">
        <v>0</v>
      </c>
      <c r="H194" s="18">
        <v>0</v>
      </c>
      <c r="I194" s="18">
        <v>0</v>
      </c>
      <c r="J194" s="18">
        <v>0</v>
      </c>
      <c r="K194" s="18">
        <v>0</v>
      </c>
      <c r="L194" s="18">
        <v>0</v>
      </c>
      <c r="M194" s="18">
        <v>0</v>
      </c>
      <c r="N194" s="18">
        <v>0</v>
      </c>
      <c r="O194" s="18">
        <v>0</v>
      </c>
      <c r="P194" s="18">
        <v>0</v>
      </c>
      <c r="Q194" s="18">
        <v>0</v>
      </c>
      <c r="R194" s="18">
        <v>0</v>
      </c>
      <c r="S194" s="18">
        <v>0</v>
      </c>
      <c r="T194" s="18">
        <v>0</v>
      </c>
      <c r="U194" s="18">
        <v>0</v>
      </c>
      <c r="V194" s="18">
        <v>0</v>
      </c>
      <c r="W194" s="18">
        <v>0</v>
      </c>
      <c r="X194" s="18">
        <v>0</v>
      </c>
      <c r="Y194" s="18">
        <v>0</v>
      </c>
      <c r="Z194" s="18">
        <v>0</v>
      </c>
      <c r="AA194" s="18">
        <v>0</v>
      </c>
      <c r="AB194" s="18">
        <v>0</v>
      </c>
      <c r="AC194" s="18">
        <v>0</v>
      </c>
      <c r="AD194" s="24"/>
      <c r="AE194" s="24">
        <v>0</v>
      </c>
      <c r="AF194" s="23">
        <v>0</v>
      </c>
      <c r="AG194" s="23">
        <v>191000000</v>
      </c>
      <c r="AH194" s="14">
        <v>0</v>
      </c>
      <c r="AI194" s="14">
        <v>0</v>
      </c>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row>
    <row r="195" spans="1:256" ht="10.5" customHeight="1">
      <c r="A195" s="10"/>
      <c r="B195" s="10" t="s">
        <v>336</v>
      </c>
      <c r="C195" s="14"/>
      <c r="D195" s="24">
        <v>0</v>
      </c>
      <c r="E195" s="24">
        <v>0</v>
      </c>
      <c r="F195" s="24">
        <v>0</v>
      </c>
      <c r="G195" s="24">
        <v>0</v>
      </c>
      <c r="H195" s="24">
        <v>0</v>
      </c>
      <c r="I195" s="24">
        <v>0</v>
      </c>
      <c r="J195" s="24">
        <v>0</v>
      </c>
      <c r="K195" s="24">
        <v>0</v>
      </c>
      <c r="L195" s="24">
        <v>0</v>
      </c>
      <c r="M195" s="24">
        <v>0</v>
      </c>
      <c r="N195" s="24">
        <v>0</v>
      </c>
      <c r="O195" s="24">
        <v>0</v>
      </c>
      <c r="P195" s="24">
        <v>0</v>
      </c>
      <c r="Q195" s="24">
        <v>0</v>
      </c>
      <c r="R195" s="24">
        <v>0</v>
      </c>
      <c r="S195" s="24">
        <v>0</v>
      </c>
      <c r="T195" s="24">
        <v>0</v>
      </c>
      <c r="U195" s="24">
        <v>0</v>
      </c>
      <c r="V195" s="24">
        <v>0</v>
      </c>
      <c r="W195" s="24">
        <v>0</v>
      </c>
      <c r="X195" s="24">
        <v>0</v>
      </c>
      <c r="Y195" s="24">
        <v>0</v>
      </c>
      <c r="Z195" s="24">
        <v>0</v>
      </c>
      <c r="AA195" s="24">
        <v>0</v>
      </c>
      <c r="AB195" s="24">
        <v>0</v>
      </c>
      <c r="AC195" s="24">
        <v>0</v>
      </c>
      <c r="AD195" s="24"/>
      <c r="AE195" s="24">
        <v>0</v>
      </c>
      <c r="AF195" s="23">
        <v>58300000</v>
      </c>
      <c r="AG195" s="23">
        <v>94800100</v>
      </c>
      <c r="AH195" s="14">
        <v>0</v>
      </c>
      <c r="AI195" s="14">
        <v>0</v>
      </c>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c r="HE195" s="10"/>
      <c r="HF195" s="10"/>
      <c r="HG195" s="10"/>
      <c r="HH195" s="10"/>
      <c r="HI195" s="10"/>
      <c r="HJ195" s="10"/>
      <c r="HK195" s="10"/>
      <c r="HL195" s="10"/>
      <c r="HM195" s="10"/>
      <c r="HN195" s="10"/>
      <c r="HO195" s="10"/>
      <c r="HP195" s="10"/>
      <c r="HQ195" s="10"/>
      <c r="HR195" s="10"/>
      <c r="HS195" s="10"/>
      <c r="HT195" s="10"/>
      <c r="HU195" s="10"/>
      <c r="HV195" s="10"/>
      <c r="HW195" s="10"/>
      <c r="HX195" s="10"/>
      <c r="HY195" s="10"/>
      <c r="HZ195" s="10"/>
      <c r="IA195" s="10"/>
      <c r="IB195" s="10"/>
      <c r="IC195" s="10"/>
      <c r="ID195" s="10"/>
      <c r="IE195" s="10"/>
      <c r="IF195" s="10"/>
      <c r="IG195" s="10"/>
      <c r="IH195" s="10"/>
      <c r="II195" s="10"/>
      <c r="IJ195" s="10"/>
      <c r="IK195" s="10"/>
      <c r="IL195" s="10"/>
      <c r="IM195" s="10"/>
      <c r="IN195" s="10"/>
      <c r="IO195" s="10"/>
      <c r="IP195" s="10"/>
      <c r="IQ195" s="10"/>
      <c r="IR195" s="10"/>
      <c r="IS195" s="10"/>
      <c r="IT195" s="10"/>
      <c r="IU195" s="10"/>
      <c r="IV195" s="10"/>
    </row>
    <row r="196" spans="1:256" ht="10.5" customHeight="1">
      <c r="A196" s="10"/>
      <c r="B196" s="10" t="s">
        <v>337</v>
      </c>
      <c r="C196" s="14"/>
      <c r="D196" s="24">
        <v>0</v>
      </c>
      <c r="E196" s="24">
        <v>0</v>
      </c>
      <c r="F196" s="24">
        <v>0</v>
      </c>
      <c r="G196" s="24">
        <v>0</v>
      </c>
      <c r="H196" s="24">
        <v>0</v>
      </c>
      <c r="I196" s="24">
        <v>0</v>
      </c>
      <c r="J196" s="24">
        <v>0</v>
      </c>
      <c r="K196" s="24">
        <v>0</v>
      </c>
      <c r="L196" s="24">
        <v>0</v>
      </c>
      <c r="M196" s="24">
        <v>0</v>
      </c>
      <c r="N196" s="24">
        <v>0</v>
      </c>
      <c r="O196" s="24">
        <v>0</v>
      </c>
      <c r="P196" s="24">
        <v>0</v>
      </c>
      <c r="Q196" s="24">
        <v>0</v>
      </c>
      <c r="R196" s="24">
        <v>0</v>
      </c>
      <c r="S196" s="24">
        <v>0</v>
      </c>
      <c r="T196" s="24">
        <v>0</v>
      </c>
      <c r="U196" s="24">
        <v>0</v>
      </c>
      <c r="V196" s="24">
        <v>0</v>
      </c>
      <c r="W196" s="24">
        <v>0</v>
      </c>
      <c r="X196" s="24">
        <v>0</v>
      </c>
      <c r="Y196" s="24">
        <v>0</v>
      </c>
      <c r="Z196" s="24">
        <v>0</v>
      </c>
      <c r="AA196" s="24">
        <v>0</v>
      </c>
      <c r="AB196" s="24">
        <v>0</v>
      </c>
      <c r="AC196" s="24">
        <v>0</v>
      </c>
      <c r="AD196" s="24"/>
      <c r="AE196" s="24">
        <v>0</v>
      </c>
      <c r="AF196" s="23">
        <v>0</v>
      </c>
      <c r="AG196" s="23">
        <v>15000000</v>
      </c>
      <c r="AH196" s="14">
        <v>0</v>
      </c>
      <c r="AI196" s="14">
        <v>0</v>
      </c>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c r="HE196" s="10"/>
      <c r="HF196" s="10"/>
      <c r="HG196" s="10"/>
      <c r="HH196" s="10"/>
      <c r="HI196" s="10"/>
      <c r="HJ196" s="10"/>
      <c r="HK196" s="10"/>
      <c r="HL196" s="10"/>
      <c r="HM196" s="10"/>
      <c r="HN196" s="10"/>
      <c r="HO196" s="10"/>
      <c r="HP196" s="10"/>
      <c r="HQ196" s="10"/>
      <c r="HR196" s="10"/>
      <c r="HS196" s="10"/>
      <c r="HT196" s="10"/>
      <c r="HU196" s="10"/>
      <c r="HV196" s="10"/>
      <c r="HW196" s="10"/>
      <c r="HX196" s="10"/>
      <c r="HY196" s="10"/>
      <c r="HZ196" s="10"/>
      <c r="IA196" s="10"/>
      <c r="IB196" s="10"/>
      <c r="IC196" s="10"/>
      <c r="ID196" s="10"/>
      <c r="IE196" s="10"/>
      <c r="IF196" s="10"/>
      <c r="IG196" s="10"/>
      <c r="IH196" s="10"/>
      <c r="II196" s="10"/>
      <c r="IJ196" s="10"/>
      <c r="IK196" s="10"/>
      <c r="IL196" s="10"/>
      <c r="IM196" s="10"/>
      <c r="IN196" s="10"/>
      <c r="IO196" s="10"/>
      <c r="IP196" s="10"/>
      <c r="IQ196" s="10"/>
      <c r="IR196" s="10"/>
      <c r="IS196" s="10"/>
      <c r="IT196" s="10"/>
      <c r="IU196" s="10"/>
      <c r="IV196" s="10"/>
    </row>
    <row r="197" spans="1:256" ht="10.5" customHeight="1">
      <c r="A197" s="10"/>
      <c r="B197" s="10" t="s">
        <v>338</v>
      </c>
      <c r="C197" s="14"/>
      <c r="D197" s="24">
        <v>0</v>
      </c>
      <c r="E197" s="24">
        <v>0</v>
      </c>
      <c r="F197" s="24">
        <v>0</v>
      </c>
      <c r="G197" s="24">
        <v>0</v>
      </c>
      <c r="H197" s="24">
        <v>0</v>
      </c>
      <c r="I197" s="24">
        <v>0</v>
      </c>
      <c r="J197" s="24">
        <v>0</v>
      </c>
      <c r="K197" s="24">
        <v>0</v>
      </c>
      <c r="L197" s="24">
        <v>0</v>
      </c>
      <c r="M197" s="24">
        <v>0</v>
      </c>
      <c r="N197" s="24">
        <v>0</v>
      </c>
      <c r="O197" s="24">
        <v>0</v>
      </c>
      <c r="P197" s="24">
        <v>0</v>
      </c>
      <c r="Q197" s="24">
        <v>0</v>
      </c>
      <c r="R197" s="24">
        <v>0</v>
      </c>
      <c r="S197" s="24">
        <v>0</v>
      </c>
      <c r="T197" s="24">
        <v>0</v>
      </c>
      <c r="U197" s="24">
        <v>0</v>
      </c>
      <c r="V197" s="24">
        <v>0</v>
      </c>
      <c r="W197" s="24">
        <v>0</v>
      </c>
      <c r="X197" s="24">
        <v>0</v>
      </c>
      <c r="Y197" s="24">
        <v>0</v>
      </c>
      <c r="Z197" s="24">
        <v>0</v>
      </c>
      <c r="AA197" s="24">
        <v>0</v>
      </c>
      <c r="AB197" s="24">
        <v>0</v>
      </c>
      <c r="AC197" s="24">
        <v>0</v>
      </c>
      <c r="AD197" s="24"/>
      <c r="AE197" s="24">
        <v>0</v>
      </c>
      <c r="AF197" s="23">
        <v>0</v>
      </c>
      <c r="AG197" s="23">
        <v>850000</v>
      </c>
      <c r="AH197" s="14">
        <v>0</v>
      </c>
      <c r="AI197" s="14">
        <v>0</v>
      </c>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c r="HE197" s="10"/>
      <c r="HF197" s="10"/>
      <c r="HG197" s="10"/>
      <c r="HH197" s="10"/>
      <c r="HI197" s="10"/>
      <c r="HJ197" s="10"/>
      <c r="HK197" s="10"/>
      <c r="HL197" s="10"/>
      <c r="HM197" s="10"/>
      <c r="HN197" s="10"/>
      <c r="HO197" s="10"/>
      <c r="HP197" s="10"/>
      <c r="HQ197" s="10"/>
      <c r="HR197" s="10"/>
      <c r="HS197" s="10"/>
      <c r="HT197" s="10"/>
      <c r="HU197" s="10"/>
      <c r="HV197" s="10"/>
      <c r="HW197" s="10"/>
      <c r="HX197" s="10"/>
      <c r="HY197" s="10"/>
      <c r="HZ197" s="10"/>
      <c r="IA197" s="10"/>
      <c r="IB197" s="10"/>
      <c r="IC197" s="10"/>
      <c r="ID197" s="10"/>
      <c r="IE197" s="10"/>
      <c r="IF197" s="10"/>
      <c r="IG197" s="10"/>
      <c r="IH197" s="10"/>
      <c r="II197" s="10"/>
      <c r="IJ197" s="10"/>
      <c r="IK197" s="10"/>
      <c r="IL197" s="10"/>
      <c r="IM197" s="10"/>
      <c r="IN197" s="10"/>
      <c r="IO197" s="10"/>
      <c r="IP197" s="10"/>
      <c r="IQ197" s="10"/>
      <c r="IR197" s="10"/>
      <c r="IS197" s="10"/>
      <c r="IT197" s="10"/>
      <c r="IU197" s="10"/>
      <c r="IV197" s="10"/>
    </row>
    <row r="198" spans="1:256" ht="10.5" customHeight="1">
      <c r="A198" s="10"/>
      <c r="B198" s="10" t="s">
        <v>339</v>
      </c>
      <c r="C198" s="14"/>
      <c r="D198" s="24">
        <v>0</v>
      </c>
      <c r="E198" s="24">
        <v>0</v>
      </c>
      <c r="F198" s="24">
        <v>0</v>
      </c>
      <c r="G198" s="24">
        <v>0</v>
      </c>
      <c r="H198" s="24">
        <v>0</v>
      </c>
      <c r="I198" s="24">
        <v>0</v>
      </c>
      <c r="J198" s="24">
        <v>0</v>
      </c>
      <c r="K198" s="24">
        <v>0</v>
      </c>
      <c r="L198" s="24">
        <v>0</v>
      </c>
      <c r="M198" s="24">
        <v>0</v>
      </c>
      <c r="N198" s="24">
        <v>0</v>
      </c>
      <c r="O198" s="24">
        <v>0</v>
      </c>
      <c r="P198" s="24">
        <v>0</v>
      </c>
      <c r="Q198" s="24">
        <v>0</v>
      </c>
      <c r="R198" s="24">
        <v>0</v>
      </c>
      <c r="S198" s="24">
        <v>0</v>
      </c>
      <c r="T198" s="24">
        <v>0</v>
      </c>
      <c r="U198" s="24">
        <v>0</v>
      </c>
      <c r="V198" s="24">
        <v>0</v>
      </c>
      <c r="W198" s="24">
        <v>0</v>
      </c>
      <c r="X198" s="24">
        <v>0</v>
      </c>
      <c r="Y198" s="24">
        <v>0</v>
      </c>
      <c r="Z198" s="24">
        <v>0</v>
      </c>
      <c r="AA198" s="24">
        <v>0</v>
      </c>
      <c r="AB198" s="24">
        <v>0</v>
      </c>
      <c r="AC198" s="24">
        <v>0</v>
      </c>
      <c r="AD198" s="24"/>
      <c r="AE198" s="24">
        <v>0</v>
      </c>
      <c r="AF198" s="23">
        <v>0</v>
      </c>
      <c r="AG198" s="23">
        <v>245000000</v>
      </c>
      <c r="AH198" s="14">
        <v>0</v>
      </c>
      <c r="AI198" s="14">
        <v>0</v>
      </c>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c r="HE198" s="10"/>
      <c r="HF198" s="10"/>
      <c r="HG198" s="10"/>
      <c r="HH198" s="10"/>
      <c r="HI198" s="10"/>
      <c r="HJ198" s="10"/>
      <c r="HK198" s="10"/>
      <c r="HL198" s="10"/>
      <c r="HM198" s="10"/>
      <c r="HN198" s="10"/>
      <c r="HO198" s="10"/>
      <c r="HP198" s="10"/>
      <c r="HQ198" s="10"/>
      <c r="HR198" s="10"/>
      <c r="HS198" s="10"/>
      <c r="HT198" s="10"/>
      <c r="HU198" s="10"/>
      <c r="HV198" s="10"/>
      <c r="HW198" s="10"/>
      <c r="HX198" s="10"/>
      <c r="HY198" s="10"/>
      <c r="HZ198" s="10"/>
      <c r="IA198" s="10"/>
      <c r="IB198" s="10"/>
      <c r="IC198" s="10"/>
      <c r="ID198" s="10"/>
      <c r="IE198" s="10"/>
      <c r="IF198" s="10"/>
      <c r="IG198" s="10"/>
      <c r="IH198" s="10"/>
      <c r="II198" s="10"/>
      <c r="IJ198" s="10"/>
      <c r="IK198" s="10"/>
      <c r="IL198" s="10"/>
      <c r="IM198" s="10"/>
      <c r="IN198" s="10"/>
      <c r="IO198" s="10"/>
      <c r="IP198" s="10"/>
      <c r="IQ198" s="10"/>
      <c r="IR198" s="10"/>
      <c r="IS198" s="10"/>
      <c r="IT198" s="10"/>
      <c r="IU198" s="10"/>
      <c r="IV198" s="10"/>
    </row>
    <row r="199" spans="1:256" ht="10.5" customHeight="1">
      <c r="A199" s="10"/>
      <c r="B199" s="10" t="s">
        <v>340</v>
      </c>
      <c r="C199" s="14"/>
      <c r="D199" s="24">
        <v>0</v>
      </c>
      <c r="E199" s="24">
        <v>0</v>
      </c>
      <c r="F199" s="24">
        <v>0</v>
      </c>
      <c r="G199" s="24">
        <v>0</v>
      </c>
      <c r="H199" s="24">
        <v>0</v>
      </c>
      <c r="I199" s="24">
        <v>0</v>
      </c>
      <c r="J199" s="24">
        <v>0</v>
      </c>
      <c r="K199" s="24">
        <v>0</v>
      </c>
      <c r="L199" s="24">
        <v>0</v>
      </c>
      <c r="M199" s="24">
        <v>0</v>
      </c>
      <c r="N199" s="24">
        <v>0</v>
      </c>
      <c r="O199" s="24">
        <v>0</v>
      </c>
      <c r="P199" s="24">
        <v>0</v>
      </c>
      <c r="Q199" s="24">
        <v>0</v>
      </c>
      <c r="R199" s="24">
        <v>0</v>
      </c>
      <c r="S199" s="24">
        <v>0</v>
      </c>
      <c r="T199" s="24">
        <v>0</v>
      </c>
      <c r="U199" s="24">
        <v>0</v>
      </c>
      <c r="V199" s="24">
        <v>0</v>
      </c>
      <c r="W199" s="24">
        <v>0</v>
      </c>
      <c r="X199" s="24">
        <v>0</v>
      </c>
      <c r="Y199" s="24">
        <v>0</v>
      </c>
      <c r="Z199" s="24">
        <v>0</v>
      </c>
      <c r="AA199" s="24">
        <v>0</v>
      </c>
      <c r="AB199" s="24">
        <v>0</v>
      </c>
      <c r="AC199" s="24">
        <v>0</v>
      </c>
      <c r="AD199" s="24"/>
      <c r="AE199" s="24">
        <v>0</v>
      </c>
      <c r="AF199" s="23">
        <v>0</v>
      </c>
      <c r="AG199" s="23">
        <v>13500000</v>
      </c>
      <c r="AH199" s="14">
        <v>0</v>
      </c>
      <c r="AI199" s="14">
        <v>0</v>
      </c>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c r="HE199" s="10"/>
      <c r="HF199" s="10"/>
      <c r="HG199" s="10"/>
      <c r="HH199" s="10"/>
      <c r="HI199" s="10"/>
      <c r="HJ199" s="10"/>
      <c r="HK199" s="10"/>
      <c r="HL199" s="10"/>
      <c r="HM199" s="10"/>
      <c r="HN199" s="10"/>
      <c r="HO199" s="10"/>
      <c r="HP199" s="10"/>
      <c r="HQ199" s="10"/>
      <c r="HR199" s="10"/>
      <c r="HS199" s="10"/>
      <c r="HT199" s="10"/>
      <c r="HU199" s="10"/>
      <c r="HV199" s="10"/>
      <c r="HW199" s="10"/>
      <c r="HX199" s="10"/>
      <c r="HY199" s="10"/>
      <c r="HZ199" s="10"/>
      <c r="IA199" s="10"/>
      <c r="IB199" s="10"/>
      <c r="IC199" s="10"/>
      <c r="ID199" s="10"/>
      <c r="IE199" s="10"/>
      <c r="IF199" s="10"/>
      <c r="IG199" s="10"/>
      <c r="IH199" s="10"/>
      <c r="II199" s="10"/>
      <c r="IJ199" s="10"/>
      <c r="IK199" s="10"/>
      <c r="IL199" s="10"/>
      <c r="IM199" s="10"/>
      <c r="IN199" s="10"/>
      <c r="IO199" s="10"/>
      <c r="IP199" s="10"/>
      <c r="IQ199" s="10"/>
      <c r="IR199" s="10"/>
      <c r="IS199" s="10"/>
      <c r="IT199" s="10"/>
      <c r="IU199" s="10"/>
      <c r="IV199" s="10"/>
    </row>
    <row r="200" spans="1:256" ht="10.5" customHeight="1">
      <c r="A200" s="10"/>
      <c r="B200" s="10" t="s">
        <v>341</v>
      </c>
      <c r="C200" s="14"/>
      <c r="D200" s="24">
        <v>0</v>
      </c>
      <c r="E200" s="24">
        <v>0</v>
      </c>
      <c r="F200" s="24">
        <v>0</v>
      </c>
      <c r="G200" s="24">
        <v>0</v>
      </c>
      <c r="H200" s="24">
        <v>0</v>
      </c>
      <c r="I200" s="24">
        <v>0</v>
      </c>
      <c r="J200" s="24">
        <v>0</v>
      </c>
      <c r="K200" s="24">
        <v>0</v>
      </c>
      <c r="L200" s="24">
        <v>0</v>
      </c>
      <c r="M200" s="24">
        <v>0</v>
      </c>
      <c r="N200" s="24">
        <v>0</v>
      </c>
      <c r="O200" s="24">
        <v>0</v>
      </c>
      <c r="P200" s="24">
        <v>0</v>
      </c>
      <c r="Q200" s="24">
        <v>0</v>
      </c>
      <c r="R200" s="24">
        <v>0</v>
      </c>
      <c r="S200" s="24">
        <v>0</v>
      </c>
      <c r="T200" s="24">
        <v>0</v>
      </c>
      <c r="U200" s="24">
        <v>0</v>
      </c>
      <c r="V200" s="24">
        <v>0</v>
      </c>
      <c r="W200" s="24">
        <v>0</v>
      </c>
      <c r="X200" s="24">
        <v>0</v>
      </c>
      <c r="Y200" s="24">
        <v>0</v>
      </c>
      <c r="Z200" s="24">
        <v>0</v>
      </c>
      <c r="AA200" s="24">
        <v>0</v>
      </c>
      <c r="AB200" s="24">
        <v>0</v>
      </c>
      <c r="AC200" s="24">
        <v>0</v>
      </c>
      <c r="AD200" s="24"/>
      <c r="AE200" s="24">
        <v>0</v>
      </c>
      <c r="AF200" s="23">
        <v>0</v>
      </c>
      <c r="AG200" s="23">
        <f>5000000+2000000</f>
        <v>7000000</v>
      </c>
      <c r="AH200" s="14">
        <v>0</v>
      </c>
      <c r="AI200" s="14">
        <v>0</v>
      </c>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c r="HE200" s="10"/>
      <c r="HF200" s="10"/>
      <c r="HG200" s="10"/>
      <c r="HH200" s="10"/>
      <c r="HI200" s="10"/>
      <c r="HJ200" s="10"/>
      <c r="HK200" s="10"/>
      <c r="HL200" s="10"/>
      <c r="HM200" s="10"/>
      <c r="HN200" s="10"/>
      <c r="HO200" s="10"/>
      <c r="HP200" s="10"/>
      <c r="HQ200" s="10"/>
      <c r="HR200" s="10"/>
      <c r="HS200" s="10"/>
      <c r="HT200" s="10"/>
      <c r="HU200" s="10"/>
      <c r="HV200" s="10"/>
      <c r="HW200" s="10"/>
      <c r="HX200" s="10"/>
      <c r="HY200" s="10"/>
      <c r="HZ200" s="10"/>
      <c r="IA200" s="10"/>
      <c r="IB200" s="10"/>
      <c r="IC200" s="10"/>
      <c r="ID200" s="10"/>
      <c r="IE200" s="10"/>
      <c r="IF200" s="10"/>
      <c r="IG200" s="10"/>
      <c r="IH200" s="10"/>
      <c r="II200" s="10"/>
      <c r="IJ200" s="10"/>
      <c r="IK200" s="10"/>
      <c r="IL200" s="10"/>
      <c r="IM200" s="10"/>
      <c r="IN200" s="10"/>
      <c r="IO200" s="10"/>
      <c r="IP200" s="10"/>
      <c r="IQ200" s="10"/>
      <c r="IR200" s="10"/>
      <c r="IS200" s="10"/>
      <c r="IT200" s="10"/>
      <c r="IU200" s="10"/>
      <c r="IV200" s="10"/>
    </row>
    <row r="201" spans="1:256" ht="10.5" customHeight="1">
      <c r="A201" s="10"/>
      <c r="B201" s="10" t="s">
        <v>342</v>
      </c>
      <c r="C201" s="14"/>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4">
        <v>0</v>
      </c>
      <c r="U201" s="24">
        <v>0</v>
      </c>
      <c r="V201" s="24">
        <v>0</v>
      </c>
      <c r="W201" s="24">
        <v>0</v>
      </c>
      <c r="X201" s="24">
        <v>0</v>
      </c>
      <c r="Y201" s="24">
        <v>0</v>
      </c>
      <c r="Z201" s="24">
        <v>0</v>
      </c>
      <c r="AA201" s="24">
        <v>0</v>
      </c>
      <c r="AB201" s="24">
        <v>0</v>
      </c>
      <c r="AC201" s="24">
        <v>0</v>
      </c>
      <c r="AD201" s="24"/>
      <c r="AE201" s="24">
        <v>0</v>
      </c>
      <c r="AF201" s="23">
        <v>35000000</v>
      </c>
      <c r="AG201" s="23">
        <v>35000000</v>
      </c>
      <c r="AH201" s="14">
        <v>25000000</v>
      </c>
      <c r="AI201" s="14">
        <v>22500000</v>
      </c>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c r="HE201" s="10"/>
      <c r="HF201" s="10"/>
      <c r="HG201" s="10"/>
      <c r="HH201" s="10"/>
      <c r="HI201" s="10"/>
      <c r="HJ201" s="10"/>
      <c r="HK201" s="10"/>
      <c r="HL201" s="10"/>
      <c r="HM201" s="10"/>
      <c r="HN201" s="10"/>
      <c r="HO201" s="10"/>
      <c r="HP201" s="10"/>
      <c r="HQ201" s="10"/>
      <c r="HR201" s="10"/>
      <c r="HS201" s="10"/>
      <c r="HT201" s="10"/>
      <c r="HU201" s="10"/>
      <c r="HV201" s="10"/>
      <c r="HW201" s="10"/>
      <c r="HX201" s="10"/>
      <c r="HY201" s="10"/>
      <c r="HZ201" s="10"/>
      <c r="IA201" s="10"/>
      <c r="IB201" s="10"/>
      <c r="IC201" s="10"/>
      <c r="ID201" s="10"/>
      <c r="IE201" s="10"/>
      <c r="IF201" s="10"/>
      <c r="IG201" s="10"/>
      <c r="IH201" s="10"/>
      <c r="II201" s="10"/>
      <c r="IJ201" s="10"/>
      <c r="IK201" s="10"/>
      <c r="IL201" s="10"/>
      <c r="IM201" s="10"/>
      <c r="IN201" s="10"/>
      <c r="IO201" s="10"/>
      <c r="IP201" s="10"/>
      <c r="IQ201" s="10"/>
      <c r="IR201" s="10"/>
      <c r="IS201" s="10"/>
      <c r="IT201" s="10"/>
      <c r="IU201" s="10"/>
      <c r="IV201" s="10"/>
    </row>
    <row r="202" spans="1:256" ht="10.5" customHeight="1">
      <c r="A202" s="10"/>
      <c r="B202" s="10" t="s">
        <v>343</v>
      </c>
      <c r="C202" s="14"/>
      <c r="D202" s="24">
        <v>0</v>
      </c>
      <c r="E202" s="24">
        <v>0</v>
      </c>
      <c r="F202" s="24">
        <v>0</v>
      </c>
      <c r="G202" s="24">
        <v>0</v>
      </c>
      <c r="H202" s="24">
        <v>0</v>
      </c>
      <c r="I202" s="24">
        <v>0</v>
      </c>
      <c r="J202" s="24">
        <v>0</v>
      </c>
      <c r="K202" s="24">
        <v>0</v>
      </c>
      <c r="L202" s="24">
        <v>0</v>
      </c>
      <c r="M202" s="24">
        <v>0</v>
      </c>
      <c r="N202" s="24">
        <v>0</v>
      </c>
      <c r="O202" s="24">
        <v>0</v>
      </c>
      <c r="P202" s="24">
        <v>0</v>
      </c>
      <c r="Q202" s="24">
        <v>0</v>
      </c>
      <c r="R202" s="24">
        <v>0</v>
      </c>
      <c r="S202" s="24">
        <v>0</v>
      </c>
      <c r="T202" s="24">
        <v>0</v>
      </c>
      <c r="U202" s="24">
        <v>0</v>
      </c>
      <c r="V202" s="24">
        <v>0</v>
      </c>
      <c r="W202" s="24">
        <v>0</v>
      </c>
      <c r="X202" s="24">
        <v>0</v>
      </c>
      <c r="Y202" s="24">
        <v>0</v>
      </c>
      <c r="Z202" s="24">
        <v>0</v>
      </c>
      <c r="AA202" s="24">
        <v>0</v>
      </c>
      <c r="AB202" s="24">
        <v>0</v>
      </c>
      <c r="AC202" s="24">
        <v>0</v>
      </c>
      <c r="AD202" s="24"/>
      <c r="AE202" s="24">
        <v>0</v>
      </c>
      <c r="AF202" s="23">
        <v>10000000</v>
      </c>
      <c r="AG202" s="23">
        <v>0</v>
      </c>
      <c r="AH202" s="14">
        <v>0</v>
      </c>
      <c r="AI202" s="14">
        <v>0</v>
      </c>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c r="HE202" s="10"/>
      <c r="HF202" s="10"/>
      <c r="HG202" s="10"/>
      <c r="HH202" s="10"/>
      <c r="HI202" s="10"/>
      <c r="HJ202" s="10"/>
      <c r="HK202" s="10"/>
      <c r="HL202" s="10"/>
      <c r="HM202" s="10"/>
      <c r="HN202" s="10"/>
      <c r="HO202" s="10"/>
      <c r="HP202" s="10"/>
      <c r="HQ202" s="10"/>
      <c r="HR202" s="10"/>
      <c r="HS202" s="10"/>
      <c r="HT202" s="10"/>
      <c r="HU202" s="10"/>
      <c r="HV202" s="10"/>
      <c r="HW202" s="10"/>
      <c r="HX202" s="10"/>
      <c r="HY202" s="10"/>
      <c r="HZ202" s="10"/>
      <c r="IA202" s="10"/>
      <c r="IB202" s="10"/>
      <c r="IC202" s="10"/>
      <c r="ID202" s="10"/>
      <c r="IE202" s="10"/>
      <c r="IF202" s="10"/>
      <c r="IG202" s="10"/>
      <c r="IH202" s="10"/>
      <c r="II202" s="10"/>
      <c r="IJ202" s="10"/>
      <c r="IK202" s="10"/>
      <c r="IL202" s="10"/>
      <c r="IM202" s="10"/>
      <c r="IN202" s="10"/>
      <c r="IO202" s="10"/>
      <c r="IP202" s="10"/>
      <c r="IQ202" s="10"/>
      <c r="IR202" s="10"/>
      <c r="IS202" s="10"/>
      <c r="IT202" s="10"/>
      <c r="IU202" s="10"/>
      <c r="IV202" s="10"/>
    </row>
    <row r="203" spans="1:256" ht="10.5" customHeight="1">
      <c r="A203" s="10"/>
      <c r="B203" s="10" t="s">
        <v>353</v>
      </c>
      <c r="C203" s="14"/>
      <c r="D203" s="24">
        <v>0</v>
      </c>
      <c r="E203" s="24">
        <v>0</v>
      </c>
      <c r="F203" s="24">
        <v>0</v>
      </c>
      <c r="G203" s="24">
        <v>0</v>
      </c>
      <c r="H203" s="24">
        <v>0</v>
      </c>
      <c r="I203" s="24">
        <v>0</v>
      </c>
      <c r="J203" s="24">
        <v>0</v>
      </c>
      <c r="K203" s="24">
        <v>0</v>
      </c>
      <c r="L203" s="24">
        <v>0</v>
      </c>
      <c r="M203" s="24">
        <v>0</v>
      </c>
      <c r="N203" s="24">
        <v>0</v>
      </c>
      <c r="O203" s="24">
        <v>0</v>
      </c>
      <c r="P203" s="24">
        <v>0</v>
      </c>
      <c r="Q203" s="24">
        <v>0</v>
      </c>
      <c r="R203" s="24">
        <v>0</v>
      </c>
      <c r="S203" s="24">
        <v>0</v>
      </c>
      <c r="T203" s="24">
        <v>0</v>
      </c>
      <c r="U203" s="24">
        <v>0</v>
      </c>
      <c r="V203" s="24">
        <v>0</v>
      </c>
      <c r="W203" s="24">
        <v>0</v>
      </c>
      <c r="X203" s="24">
        <v>0</v>
      </c>
      <c r="Y203" s="24">
        <v>0</v>
      </c>
      <c r="Z203" s="24">
        <v>0</v>
      </c>
      <c r="AA203" s="24">
        <v>0</v>
      </c>
      <c r="AB203" s="24">
        <v>0</v>
      </c>
      <c r="AC203" s="24">
        <v>0</v>
      </c>
      <c r="AD203" s="24"/>
      <c r="AE203" s="24">
        <v>0</v>
      </c>
      <c r="AF203" s="23">
        <v>0</v>
      </c>
      <c r="AG203" s="23">
        <v>0</v>
      </c>
      <c r="AH203" s="14">
        <v>0</v>
      </c>
      <c r="AI203" s="14">
        <v>0</v>
      </c>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10"/>
      <c r="HV203" s="10"/>
      <c r="HW203" s="10"/>
      <c r="HX203" s="10"/>
      <c r="HY203" s="10"/>
      <c r="HZ203" s="10"/>
      <c r="IA203" s="10"/>
      <c r="IB203" s="10"/>
      <c r="IC203" s="10"/>
      <c r="ID203" s="10"/>
      <c r="IE203" s="10"/>
      <c r="IF203" s="10"/>
      <c r="IG203" s="10"/>
      <c r="IH203" s="10"/>
      <c r="II203" s="10"/>
      <c r="IJ203" s="10"/>
      <c r="IK203" s="10"/>
      <c r="IL203" s="10"/>
      <c r="IM203" s="10"/>
      <c r="IN203" s="10"/>
      <c r="IO203" s="10"/>
      <c r="IP203" s="10"/>
      <c r="IQ203" s="10"/>
      <c r="IR203" s="10"/>
      <c r="IS203" s="10"/>
      <c r="IT203" s="10"/>
      <c r="IU203" s="10"/>
      <c r="IV203" s="10"/>
    </row>
    <row r="204" spans="1:256" ht="10.5" customHeight="1">
      <c r="A204" s="10"/>
      <c r="B204" s="10" t="s">
        <v>309</v>
      </c>
      <c r="C204" s="14"/>
      <c r="D204" s="18">
        <v>0</v>
      </c>
      <c r="E204" s="18">
        <v>0</v>
      </c>
      <c r="F204" s="18">
        <v>0</v>
      </c>
      <c r="G204" s="18">
        <v>0</v>
      </c>
      <c r="H204" s="18">
        <v>0</v>
      </c>
      <c r="I204" s="18">
        <v>0</v>
      </c>
      <c r="J204" s="18">
        <v>0</v>
      </c>
      <c r="K204" s="18">
        <v>0</v>
      </c>
      <c r="L204" s="18">
        <v>0</v>
      </c>
      <c r="M204" s="18">
        <v>0</v>
      </c>
      <c r="N204" s="18">
        <v>0</v>
      </c>
      <c r="O204" s="18">
        <v>0</v>
      </c>
      <c r="P204" s="18">
        <v>0</v>
      </c>
      <c r="Q204" s="18">
        <v>0</v>
      </c>
      <c r="R204" s="18">
        <v>0</v>
      </c>
      <c r="S204" s="18">
        <v>0</v>
      </c>
      <c r="T204" s="18">
        <v>0</v>
      </c>
      <c r="U204" s="18">
        <v>0</v>
      </c>
      <c r="V204" s="18">
        <v>0</v>
      </c>
      <c r="W204" s="18">
        <v>0</v>
      </c>
      <c r="X204" s="18">
        <v>0</v>
      </c>
      <c r="Y204" s="24">
        <v>0</v>
      </c>
      <c r="Z204" s="24">
        <v>0</v>
      </c>
      <c r="AA204" s="24">
        <v>0</v>
      </c>
      <c r="AB204" s="18">
        <v>0</v>
      </c>
      <c r="AC204" s="24">
        <v>0</v>
      </c>
      <c r="AD204" s="24" t="s">
        <v>320</v>
      </c>
      <c r="AE204" s="18">
        <v>0</v>
      </c>
      <c r="AF204" s="23">
        <v>0</v>
      </c>
      <c r="AG204" s="23">
        <v>0</v>
      </c>
      <c r="AH204" s="14">
        <v>0</v>
      </c>
      <c r="AI204" s="14">
        <v>0</v>
      </c>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row>
    <row r="205" spans="1:256" ht="10.5" customHeight="1">
      <c r="A205" s="10"/>
      <c r="B205" s="10" t="s">
        <v>269</v>
      </c>
      <c r="C205" s="10"/>
      <c r="D205" s="18">
        <v>0</v>
      </c>
      <c r="E205" s="18">
        <v>0</v>
      </c>
      <c r="F205" s="18">
        <v>0</v>
      </c>
      <c r="G205" s="18">
        <v>0</v>
      </c>
      <c r="H205" s="18">
        <v>0</v>
      </c>
      <c r="I205" s="18">
        <v>0</v>
      </c>
      <c r="J205" s="18">
        <v>0</v>
      </c>
      <c r="K205" s="18">
        <v>0</v>
      </c>
      <c r="L205" s="18">
        <v>0</v>
      </c>
      <c r="M205" s="18">
        <v>0</v>
      </c>
      <c r="N205" s="18">
        <v>0</v>
      </c>
      <c r="O205" s="18">
        <v>0</v>
      </c>
      <c r="P205" s="18">
        <v>0</v>
      </c>
      <c r="Q205" s="18">
        <v>0</v>
      </c>
      <c r="R205" s="18">
        <v>0</v>
      </c>
      <c r="S205" s="18">
        <v>42000000</v>
      </c>
      <c r="T205" s="18">
        <v>178816900</v>
      </c>
      <c r="U205" s="18">
        <v>0</v>
      </c>
      <c r="V205" s="18">
        <v>0</v>
      </c>
      <c r="W205" s="18">
        <v>30000000</v>
      </c>
      <c r="X205" s="18">
        <v>75115000</v>
      </c>
      <c r="Y205" s="24">
        <v>0</v>
      </c>
      <c r="Z205" s="24">
        <v>16000000</v>
      </c>
      <c r="AA205" s="18">
        <v>0</v>
      </c>
      <c r="AB205" s="18">
        <v>0</v>
      </c>
      <c r="AC205" s="18">
        <v>0</v>
      </c>
      <c r="AD205" s="18"/>
      <c r="AE205" s="18">
        <v>156490500</v>
      </c>
      <c r="AF205" s="23">
        <v>474533300</v>
      </c>
      <c r="AG205" s="23">
        <v>9808600</v>
      </c>
      <c r="AH205" s="14">
        <v>0</v>
      </c>
      <c r="AI205" s="14">
        <v>0</v>
      </c>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t="s">
        <v>38</v>
      </c>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row>
    <row r="206" spans="1:256" ht="10.5" customHeight="1">
      <c r="A206" s="10"/>
      <c r="B206" s="10" t="s">
        <v>270</v>
      </c>
      <c r="C206" s="10"/>
      <c r="D206" s="22">
        <v>0</v>
      </c>
      <c r="E206" s="22">
        <v>0</v>
      </c>
      <c r="F206" s="22">
        <v>0</v>
      </c>
      <c r="G206" s="22">
        <v>0</v>
      </c>
      <c r="H206" s="22">
        <v>0</v>
      </c>
      <c r="I206" s="22">
        <v>0</v>
      </c>
      <c r="J206" s="22">
        <v>0</v>
      </c>
      <c r="K206" s="22">
        <v>0</v>
      </c>
      <c r="L206" s="22">
        <v>0</v>
      </c>
      <c r="M206" s="22">
        <v>0</v>
      </c>
      <c r="N206" s="22">
        <v>0</v>
      </c>
      <c r="O206" s="22">
        <v>0</v>
      </c>
      <c r="P206" s="22">
        <v>0</v>
      </c>
      <c r="Q206" s="22">
        <v>0</v>
      </c>
      <c r="R206" s="22">
        <v>0</v>
      </c>
      <c r="S206" s="22">
        <v>0</v>
      </c>
      <c r="T206" s="22">
        <v>0</v>
      </c>
      <c r="U206" s="22">
        <v>0</v>
      </c>
      <c r="V206" s="22">
        <v>0</v>
      </c>
      <c r="W206" s="22">
        <v>0</v>
      </c>
      <c r="X206" s="22">
        <v>0</v>
      </c>
      <c r="Y206" s="29">
        <v>217100</v>
      </c>
      <c r="Z206" s="29">
        <v>0</v>
      </c>
      <c r="AA206" s="22">
        <v>0</v>
      </c>
      <c r="AB206" s="22">
        <v>0</v>
      </c>
      <c r="AC206" s="22">
        <v>0</v>
      </c>
      <c r="AD206" s="22"/>
      <c r="AE206" s="22">
        <v>0</v>
      </c>
      <c r="AF206" s="25">
        <v>0</v>
      </c>
      <c r="AG206" s="17">
        <v>0</v>
      </c>
      <c r="AH206" s="17">
        <v>0</v>
      </c>
      <c r="AI206" s="17">
        <v>0</v>
      </c>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c r="HE206" s="10"/>
      <c r="HF206" s="10"/>
      <c r="HG206" s="10"/>
      <c r="HH206" s="10"/>
      <c r="HI206" s="10"/>
      <c r="HJ206" s="10"/>
      <c r="HK206" s="10"/>
      <c r="HL206" s="10"/>
      <c r="HM206" s="10"/>
      <c r="HN206" s="10"/>
      <c r="HO206" s="10"/>
      <c r="HP206" s="10"/>
      <c r="HQ206" s="10"/>
      <c r="HR206" s="10"/>
      <c r="HS206" s="10"/>
      <c r="HT206" s="10"/>
      <c r="HU206" s="10"/>
      <c r="HV206" s="10"/>
      <c r="HW206" s="10"/>
      <c r="HX206" s="10"/>
      <c r="HY206" s="10"/>
      <c r="HZ206" s="10"/>
      <c r="IA206" s="10"/>
      <c r="IB206" s="10"/>
      <c r="IC206" s="10"/>
      <c r="ID206" s="10"/>
      <c r="IE206" s="10"/>
      <c r="IF206" s="10"/>
      <c r="IG206" s="10"/>
      <c r="IH206" s="10"/>
      <c r="II206" s="10"/>
      <c r="IJ206" s="10"/>
      <c r="IK206" s="10"/>
      <c r="IL206" s="10"/>
      <c r="IM206" s="10"/>
      <c r="IN206" s="10"/>
      <c r="IO206" s="10"/>
      <c r="IP206" s="10"/>
      <c r="IQ206" s="10"/>
      <c r="IR206" s="10"/>
      <c r="IS206" s="10"/>
      <c r="IT206" s="10"/>
      <c r="IU206" s="10"/>
      <c r="IV206" s="10"/>
    </row>
    <row r="207" spans="1:256" ht="10.5" customHeight="1">
      <c r="A207" s="10"/>
      <c r="B207" s="10" t="s">
        <v>39</v>
      </c>
      <c r="C207" s="14"/>
      <c r="D207" s="14">
        <f aca="true" t="shared" si="16" ref="D207:V207">SUM(D191:D205)</f>
        <v>962584836</v>
      </c>
      <c r="E207" s="14">
        <f t="shared" si="16"/>
        <v>1023611127</v>
      </c>
      <c r="F207" s="14">
        <f t="shared" si="16"/>
        <v>1402280328</v>
      </c>
      <c r="G207" s="14">
        <f t="shared" si="16"/>
        <v>1535154400</v>
      </c>
      <c r="H207" s="14">
        <f t="shared" si="16"/>
        <v>1589388854</v>
      </c>
      <c r="I207" s="14">
        <f t="shared" si="16"/>
        <v>1765002910</v>
      </c>
      <c r="J207" s="14">
        <f t="shared" si="16"/>
        <v>2022038728</v>
      </c>
      <c r="K207" s="14">
        <f t="shared" si="16"/>
        <v>2269267700</v>
      </c>
      <c r="L207" s="14">
        <f t="shared" si="16"/>
        <v>2343201598</v>
      </c>
      <c r="M207" s="14">
        <f t="shared" si="16"/>
        <v>2559209999</v>
      </c>
      <c r="N207" s="14">
        <f t="shared" si="16"/>
        <v>2852258811</v>
      </c>
      <c r="O207" s="14">
        <f t="shared" si="16"/>
        <v>3019652489</v>
      </c>
      <c r="P207" s="14">
        <f t="shared" si="16"/>
        <v>3251035641</v>
      </c>
      <c r="Q207" s="14">
        <f t="shared" si="16"/>
        <v>3500779800</v>
      </c>
      <c r="R207" s="14">
        <f t="shared" si="16"/>
        <v>3658621300</v>
      </c>
      <c r="S207" s="14">
        <f t="shared" si="16"/>
        <v>3902797700</v>
      </c>
      <c r="T207" s="14">
        <f t="shared" si="16"/>
        <v>4336626000</v>
      </c>
      <c r="U207" s="14">
        <f t="shared" si="16"/>
        <v>4378422300</v>
      </c>
      <c r="V207" s="14">
        <f t="shared" si="16"/>
        <v>4669522900</v>
      </c>
      <c r="W207" s="14">
        <f aca="true" t="shared" si="17" ref="W207:AI207">SUM(W191:W206)</f>
        <v>5082070400</v>
      </c>
      <c r="X207" s="14">
        <f t="shared" si="17"/>
        <v>5801052000</v>
      </c>
      <c r="Y207" s="14">
        <f t="shared" si="17"/>
        <v>5946540100</v>
      </c>
      <c r="Z207" s="14">
        <f t="shared" si="17"/>
        <v>6295478000</v>
      </c>
      <c r="AA207" s="14">
        <f t="shared" si="17"/>
        <v>6271333300</v>
      </c>
      <c r="AB207" s="23">
        <f t="shared" si="17"/>
        <v>5939290700</v>
      </c>
      <c r="AC207" s="14">
        <f t="shared" si="17"/>
        <v>6462853100</v>
      </c>
      <c r="AD207" s="14"/>
      <c r="AE207" s="14">
        <f t="shared" si="17"/>
        <v>7465771300</v>
      </c>
      <c r="AF207" s="23">
        <f t="shared" si="17"/>
        <v>8933760600</v>
      </c>
      <c r="AG207" s="23">
        <f t="shared" si="17"/>
        <v>10073251600</v>
      </c>
      <c r="AH207" s="23">
        <f t="shared" si="17"/>
        <v>10138287900</v>
      </c>
      <c r="AI207" s="23">
        <f t="shared" si="17"/>
        <v>9984513700</v>
      </c>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c r="HE207" s="10"/>
      <c r="HF207" s="10"/>
      <c r="HG207" s="10"/>
      <c r="HH207" s="10"/>
      <c r="HI207" s="10"/>
      <c r="HJ207" s="10"/>
      <c r="HK207" s="10"/>
      <c r="HL207" s="10"/>
      <c r="HM207" s="10"/>
      <c r="HN207" s="10"/>
      <c r="HO207" s="10"/>
      <c r="HP207" s="10"/>
      <c r="HQ207" s="10"/>
      <c r="HR207" s="10"/>
      <c r="HS207" s="10"/>
      <c r="HT207" s="10"/>
      <c r="HU207" s="10"/>
      <c r="HV207" s="10"/>
      <c r="HW207" s="10"/>
      <c r="HX207" s="10"/>
      <c r="HY207" s="10"/>
      <c r="HZ207" s="10"/>
      <c r="IA207" s="10"/>
      <c r="IB207" s="10"/>
      <c r="IC207" s="10"/>
      <c r="ID207" s="10"/>
      <c r="IE207" s="10"/>
      <c r="IF207" s="10"/>
      <c r="IG207" s="10"/>
      <c r="IH207" s="10"/>
      <c r="II207" s="10"/>
      <c r="IJ207" s="10"/>
      <c r="IK207" s="10"/>
      <c r="IL207" s="10"/>
      <c r="IM207" s="10"/>
      <c r="IN207" s="10"/>
      <c r="IO207" s="10"/>
      <c r="IP207" s="10"/>
      <c r="IQ207" s="10"/>
      <c r="IR207" s="10"/>
      <c r="IS207" s="10"/>
      <c r="IT207" s="10"/>
      <c r="IU207" s="10"/>
      <c r="IV207" s="10"/>
    </row>
    <row r="208" spans="1:256" ht="10.5" customHeight="1">
      <c r="A208" s="10"/>
      <c r="B208" s="10"/>
      <c r="C208" s="10"/>
      <c r="D208" s="14"/>
      <c r="E208" s="14"/>
      <c r="F208" s="14"/>
      <c r="G208" s="14"/>
      <c r="H208" s="14"/>
      <c r="I208" s="14"/>
      <c r="J208" s="14"/>
      <c r="K208" s="14"/>
      <c r="L208" s="14"/>
      <c r="M208" s="14"/>
      <c r="N208" s="14"/>
      <c r="O208" s="14"/>
      <c r="P208" s="14"/>
      <c r="Q208" s="14"/>
      <c r="R208" s="14"/>
      <c r="S208" s="14"/>
      <c r="T208" s="14"/>
      <c r="U208" s="14"/>
      <c r="V208" s="14"/>
      <c r="W208" s="14"/>
      <c r="X208" s="14"/>
      <c r="Y208" s="10"/>
      <c r="Z208" s="10"/>
      <c r="AA208" s="10"/>
      <c r="AB208" s="10"/>
      <c r="AC208" s="18"/>
      <c r="AD208" s="18"/>
      <c r="AE208" s="18"/>
      <c r="AF208" s="23"/>
      <c r="AG208" s="14"/>
      <c r="AH208" s="14"/>
      <c r="AI208" s="14"/>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c r="HE208" s="10"/>
      <c r="HF208" s="10"/>
      <c r="HG208" s="10"/>
      <c r="HH208" s="10"/>
      <c r="HI208" s="10"/>
      <c r="HJ208" s="10"/>
      <c r="HK208" s="10"/>
      <c r="HL208" s="10"/>
      <c r="HM208" s="10"/>
      <c r="HN208" s="10"/>
      <c r="HO208" s="10"/>
      <c r="HP208" s="10"/>
      <c r="HQ208" s="10"/>
      <c r="HR208" s="10"/>
      <c r="HS208" s="10"/>
      <c r="HT208" s="10"/>
      <c r="HU208" s="10"/>
      <c r="HV208" s="10"/>
      <c r="HW208" s="10"/>
      <c r="HX208" s="10"/>
      <c r="HY208" s="10"/>
      <c r="HZ208" s="10"/>
      <c r="IA208" s="10"/>
      <c r="IB208" s="10"/>
      <c r="IC208" s="10"/>
      <c r="ID208" s="10"/>
      <c r="IE208" s="10"/>
      <c r="IF208" s="10"/>
      <c r="IG208" s="10"/>
      <c r="IH208" s="10"/>
      <c r="II208" s="10"/>
      <c r="IJ208" s="10"/>
      <c r="IK208" s="10"/>
      <c r="IL208" s="10"/>
      <c r="IM208" s="10"/>
      <c r="IN208" s="10"/>
      <c r="IO208" s="10"/>
      <c r="IP208" s="10"/>
      <c r="IQ208" s="10"/>
      <c r="IR208" s="10"/>
      <c r="IS208" s="10"/>
      <c r="IT208" s="10"/>
      <c r="IU208" s="10"/>
      <c r="IV208" s="10"/>
    </row>
    <row r="209" spans="1:256" ht="10.5" customHeight="1">
      <c r="A209" s="10"/>
      <c r="B209" s="10"/>
      <c r="C209" s="10"/>
      <c r="D209" s="14"/>
      <c r="E209" s="14"/>
      <c r="F209" s="14"/>
      <c r="G209" s="14"/>
      <c r="H209" s="14"/>
      <c r="I209" s="14"/>
      <c r="J209" s="14"/>
      <c r="K209" s="14"/>
      <c r="L209" s="14"/>
      <c r="M209" s="14"/>
      <c r="N209" s="14"/>
      <c r="O209" s="14"/>
      <c r="P209" s="14"/>
      <c r="Q209" s="14"/>
      <c r="R209" s="14"/>
      <c r="S209" s="14"/>
      <c r="T209" s="14"/>
      <c r="U209" s="14"/>
      <c r="V209" s="14"/>
      <c r="W209" s="14"/>
      <c r="X209" s="14"/>
      <c r="Y209" s="10"/>
      <c r="AA209" s="10"/>
      <c r="AB209" s="10"/>
      <c r="AC209" s="18"/>
      <c r="AD209" s="18"/>
      <c r="AE209" s="18"/>
      <c r="AF209" s="23"/>
      <c r="AG209" s="14"/>
      <c r="AH209" s="14"/>
      <c r="AI209" s="14"/>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c r="HE209" s="10"/>
      <c r="HF209" s="10"/>
      <c r="HG209" s="10"/>
      <c r="HH209" s="10"/>
      <c r="HI209" s="10"/>
      <c r="HJ209" s="10"/>
      <c r="HK209" s="10"/>
      <c r="HL209" s="10"/>
      <c r="HM209" s="10"/>
      <c r="HN209" s="10"/>
      <c r="HO209" s="10"/>
      <c r="HP209" s="10"/>
      <c r="HQ209" s="10"/>
      <c r="HR209" s="10"/>
      <c r="HS209" s="10"/>
      <c r="HT209" s="10"/>
      <c r="HU209" s="10"/>
      <c r="HV209" s="10"/>
      <c r="HW209" s="10"/>
      <c r="HX209" s="10"/>
      <c r="HY209" s="10"/>
      <c r="HZ209" s="10"/>
      <c r="IA209" s="10"/>
      <c r="IB209" s="10"/>
      <c r="IC209" s="10"/>
      <c r="ID209" s="10"/>
      <c r="IE209" s="10"/>
      <c r="IF209" s="10"/>
      <c r="IG209" s="10"/>
      <c r="IH209" s="10"/>
      <c r="II209" s="10"/>
      <c r="IJ209" s="10"/>
      <c r="IK209" s="10"/>
      <c r="IL209" s="10"/>
      <c r="IM209" s="10"/>
      <c r="IN209" s="10"/>
      <c r="IO209" s="10"/>
      <c r="IP209" s="10"/>
      <c r="IQ209" s="10"/>
      <c r="IR209" s="10"/>
      <c r="IS209" s="10"/>
      <c r="IT209" s="10"/>
      <c r="IU209" s="10"/>
      <c r="IV209" s="10"/>
    </row>
    <row r="210" spans="1:256" ht="10.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8"/>
      <c r="AD210" s="18"/>
      <c r="AE210" s="18"/>
      <c r="AF210" s="23"/>
      <c r="AG210" s="14"/>
      <c r="AH210" s="14"/>
      <c r="AI210" s="14"/>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c r="HE210" s="10"/>
      <c r="HF210" s="10"/>
      <c r="HG210" s="10"/>
      <c r="HH210" s="10"/>
      <c r="HI210" s="10"/>
      <c r="HJ210" s="10"/>
      <c r="HK210" s="10"/>
      <c r="HL210" s="10"/>
      <c r="HM210" s="10"/>
      <c r="HN210" s="10"/>
      <c r="HO210" s="10"/>
      <c r="HP210" s="10"/>
      <c r="HQ210" s="10"/>
      <c r="HR210" s="10"/>
      <c r="HS210" s="10"/>
      <c r="HT210" s="10"/>
      <c r="HU210" s="10"/>
      <c r="HV210" s="10"/>
      <c r="HW210" s="10"/>
      <c r="HX210" s="10"/>
      <c r="HY210" s="10"/>
      <c r="HZ210" s="10"/>
      <c r="IA210" s="10"/>
      <c r="IB210" s="10"/>
      <c r="IC210" s="10"/>
      <c r="ID210" s="10"/>
      <c r="IE210" s="10"/>
      <c r="IF210" s="10"/>
      <c r="IG210" s="10"/>
      <c r="IH210" s="10"/>
      <c r="II210" s="10"/>
      <c r="IJ210" s="10"/>
      <c r="IK210" s="10"/>
      <c r="IL210" s="10"/>
      <c r="IM210" s="10"/>
      <c r="IN210" s="10"/>
      <c r="IO210" s="10"/>
      <c r="IP210" s="10"/>
      <c r="IQ210" s="10"/>
      <c r="IR210" s="10"/>
      <c r="IS210" s="10"/>
      <c r="IT210" s="10"/>
      <c r="IU210" s="10"/>
      <c r="IV210" s="10"/>
    </row>
    <row r="211" spans="1:256" ht="10.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8"/>
      <c r="AD211" s="18"/>
      <c r="AE211" s="18"/>
      <c r="AF211" s="23"/>
      <c r="AG211" s="14"/>
      <c r="AH211" s="14"/>
      <c r="AI211" s="14"/>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c r="HE211" s="10"/>
      <c r="HF211" s="10"/>
      <c r="HG211" s="10"/>
      <c r="HH211" s="10"/>
      <c r="HI211" s="10"/>
      <c r="HJ211" s="10"/>
      <c r="HK211" s="10"/>
      <c r="HL211" s="10"/>
      <c r="HM211" s="10"/>
      <c r="HN211" s="10"/>
      <c r="HO211" s="10"/>
      <c r="HP211" s="10"/>
      <c r="HQ211" s="10"/>
      <c r="HR211" s="10"/>
      <c r="HS211" s="10"/>
      <c r="HT211" s="10"/>
      <c r="HU211" s="10"/>
      <c r="HV211" s="10"/>
      <c r="HW211" s="10"/>
      <c r="HX211" s="10"/>
      <c r="HY211" s="10"/>
      <c r="HZ211" s="10"/>
      <c r="IA211" s="10"/>
      <c r="IB211" s="10"/>
      <c r="IC211" s="10"/>
      <c r="ID211" s="10"/>
      <c r="IE211" s="10"/>
      <c r="IF211" s="10"/>
      <c r="IG211" s="10"/>
      <c r="IH211" s="10"/>
      <c r="II211" s="10"/>
      <c r="IJ211" s="10"/>
      <c r="IK211" s="10"/>
      <c r="IL211" s="10"/>
      <c r="IM211" s="10"/>
      <c r="IN211" s="10"/>
      <c r="IO211" s="10"/>
      <c r="IP211" s="10"/>
      <c r="IQ211" s="10"/>
      <c r="IR211" s="10"/>
      <c r="IS211" s="10"/>
      <c r="IT211" s="10"/>
      <c r="IU211" s="10"/>
      <c r="IV211" s="10"/>
    </row>
    <row r="212" spans="1:256" ht="10.5" customHeight="1">
      <c r="A212" s="10" t="s">
        <v>40</v>
      </c>
      <c r="B212" s="10"/>
      <c r="C212" s="14"/>
      <c r="D212" s="10"/>
      <c r="E212" s="10"/>
      <c r="F212" s="14"/>
      <c r="G212" s="14"/>
      <c r="H212" s="14"/>
      <c r="I212" s="14"/>
      <c r="J212" s="14"/>
      <c r="K212" s="14"/>
      <c r="L212" s="14"/>
      <c r="M212" s="14"/>
      <c r="N212" s="14"/>
      <c r="O212" s="14"/>
      <c r="P212" s="14"/>
      <c r="Q212" s="14"/>
      <c r="R212" s="14"/>
      <c r="S212" s="10"/>
      <c r="T212" s="10"/>
      <c r="U212" s="10"/>
      <c r="V212" s="10"/>
      <c r="W212" s="10"/>
      <c r="X212" s="10"/>
      <c r="Y212" s="10"/>
      <c r="Z212" s="10"/>
      <c r="AA212" s="10"/>
      <c r="AB212" s="10"/>
      <c r="AC212" s="18"/>
      <c r="AD212" s="18"/>
      <c r="AE212" s="18"/>
      <c r="AF212" s="23"/>
      <c r="AG212" s="14"/>
      <c r="AH212" s="14"/>
      <c r="AI212" s="14"/>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c r="HE212" s="10"/>
      <c r="HF212" s="10"/>
      <c r="HG212" s="10"/>
      <c r="HH212" s="10"/>
      <c r="HI212" s="10"/>
      <c r="HJ212" s="10"/>
      <c r="HK212" s="10"/>
      <c r="HL212" s="10"/>
      <c r="HM212" s="10"/>
      <c r="HN212" s="10"/>
      <c r="HO212" s="10"/>
      <c r="HP212" s="10"/>
      <c r="HQ212" s="10"/>
      <c r="HR212" s="10"/>
      <c r="HS212" s="10"/>
      <c r="HT212" s="10"/>
      <c r="HU212" s="10"/>
      <c r="HV212" s="10"/>
      <c r="HW212" s="10"/>
      <c r="HX212" s="10"/>
      <c r="HY212" s="10"/>
      <c r="HZ212" s="10"/>
      <c r="IA212" s="10"/>
      <c r="IB212" s="10"/>
      <c r="IC212" s="10"/>
      <c r="ID212" s="10"/>
      <c r="IE212" s="10"/>
      <c r="IF212" s="10"/>
      <c r="IG212" s="10"/>
      <c r="IH212" s="10"/>
      <c r="II212" s="10"/>
      <c r="IJ212" s="10"/>
      <c r="IK212" s="10"/>
      <c r="IL212" s="10"/>
      <c r="IM212" s="10"/>
      <c r="IN212" s="10"/>
      <c r="IO212" s="10"/>
      <c r="IP212" s="10"/>
      <c r="IQ212" s="10"/>
      <c r="IR212" s="10"/>
      <c r="IS212" s="10"/>
      <c r="IT212" s="10"/>
      <c r="IU212" s="10"/>
      <c r="IV212" s="10"/>
    </row>
    <row r="213" spans="1:256" s="32" customFormat="1" ht="12.75" customHeight="1">
      <c r="A213" s="31" t="s">
        <v>41</v>
      </c>
      <c r="B213" s="52" t="s">
        <v>362</v>
      </c>
      <c r="C213" s="52"/>
      <c r="D213" s="52"/>
      <c r="E213" s="52"/>
      <c r="F213" s="52"/>
      <c r="G213" s="52"/>
      <c r="H213" s="52"/>
      <c r="I213" s="52"/>
      <c r="J213" s="52"/>
      <c r="K213" s="52"/>
      <c r="L213" s="52"/>
      <c r="M213" s="52"/>
      <c r="N213" s="47"/>
      <c r="O213" s="47"/>
      <c r="P213" s="47"/>
      <c r="Q213" s="47"/>
      <c r="R213" s="47"/>
      <c r="S213" s="47"/>
      <c r="T213" s="47"/>
      <c r="U213" s="47"/>
      <c r="V213" s="47"/>
      <c r="W213" s="47"/>
      <c r="X213" s="47"/>
      <c r="Y213" s="47"/>
      <c r="Z213" s="47"/>
      <c r="AA213" s="47"/>
      <c r="AB213" s="47"/>
      <c r="AC213" s="47"/>
      <c r="AD213" s="47"/>
      <c r="AE213" s="47"/>
      <c r="AF213" s="50"/>
      <c r="AG213" s="39"/>
      <c r="AH213" s="39"/>
      <c r="AI213" s="39"/>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c r="IP213" s="31"/>
      <c r="IQ213" s="31"/>
      <c r="IR213" s="31"/>
      <c r="IS213" s="31"/>
      <c r="IT213" s="31"/>
      <c r="IU213" s="31"/>
      <c r="IV213" s="31"/>
    </row>
    <row r="214" spans="1:256" s="32" customFormat="1" ht="12.75" customHeight="1">
      <c r="A214" s="31"/>
      <c r="B214" s="52" t="s">
        <v>367</v>
      </c>
      <c r="C214" s="52"/>
      <c r="D214" s="52"/>
      <c r="E214" s="52"/>
      <c r="F214" s="52"/>
      <c r="G214" s="52"/>
      <c r="H214" s="52"/>
      <c r="I214" s="52"/>
      <c r="J214" s="52"/>
      <c r="K214" s="52"/>
      <c r="L214" s="52"/>
      <c r="M214" s="51"/>
      <c r="N214" s="47"/>
      <c r="O214" s="47"/>
      <c r="P214" s="47"/>
      <c r="Q214" s="47"/>
      <c r="R214" s="47"/>
      <c r="S214" s="47"/>
      <c r="T214" s="47"/>
      <c r="U214" s="47"/>
      <c r="V214" s="47"/>
      <c r="W214" s="47"/>
      <c r="X214" s="47"/>
      <c r="Y214" s="47"/>
      <c r="Z214" s="47"/>
      <c r="AA214" s="47"/>
      <c r="AB214" s="47"/>
      <c r="AC214" s="47"/>
      <c r="AD214" s="47"/>
      <c r="AE214" s="47"/>
      <c r="AF214" s="50"/>
      <c r="AG214" s="39"/>
      <c r="AH214" s="39"/>
      <c r="AI214" s="39"/>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c r="DR214" s="31"/>
      <c r="DS214" s="31"/>
      <c r="DT214" s="31"/>
      <c r="DU214" s="31"/>
      <c r="DV214" s="31"/>
      <c r="DW214" s="31"/>
      <c r="DX214" s="31"/>
      <c r="DY214" s="31"/>
      <c r="DZ214" s="31"/>
      <c r="EA214" s="31"/>
      <c r="EB214" s="31"/>
      <c r="EC214" s="31"/>
      <c r="ED214" s="31"/>
      <c r="EE214" s="31"/>
      <c r="EF214" s="31"/>
      <c r="EG214" s="31"/>
      <c r="EH214" s="31"/>
      <c r="EI214" s="31"/>
      <c r="EJ214" s="31"/>
      <c r="EK214" s="31"/>
      <c r="EL214" s="31"/>
      <c r="EM214" s="31"/>
      <c r="EN214" s="31"/>
      <c r="EO214" s="31"/>
      <c r="EP214" s="31"/>
      <c r="EQ214" s="31"/>
      <c r="ER214" s="31"/>
      <c r="ES214" s="31"/>
      <c r="ET214" s="31"/>
      <c r="EU214" s="31"/>
      <c r="EV214" s="31"/>
      <c r="EW214" s="31"/>
      <c r="EX214" s="31"/>
      <c r="EY214" s="31"/>
      <c r="EZ214" s="31"/>
      <c r="FA214" s="31"/>
      <c r="FB214" s="31"/>
      <c r="FC214" s="31"/>
      <c r="FD214" s="31"/>
      <c r="FE214" s="31"/>
      <c r="FF214" s="31"/>
      <c r="FG214" s="31"/>
      <c r="FH214" s="31"/>
      <c r="FI214" s="31"/>
      <c r="FJ214" s="31"/>
      <c r="FK214" s="31"/>
      <c r="FL214" s="31"/>
      <c r="FM214" s="31"/>
      <c r="FN214" s="31"/>
      <c r="FO214" s="31"/>
      <c r="FP214" s="31"/>
      <c r="FQ214" s="31"/>
      <c r="FR214" s="31"/>
      <c r="FS214" s="31"/>
      <c r="FT214" s="31"/>
      <c r="FU214" s="31"/>
      <c r="FV214" s="31"/>
      <c r="FW214" s="31"/>
      <c r="FX214" s="31"/>
      <c r="FY214" s="31"/>
      <c r="FZ214" s="31"/>
      <c r="GA214" s="31"/>
      <c r="GB214" s="31"/>
      <c r="GC214" s="31"/>
      <c r="GD214" s="31"/>
      <c r="GE214" s="31"/>
      <c r="GF214" s="31"/>
      <c r="GG214" s="31"/>
      <c r="GH214" s="31"/>
      <c r="GI214" s="31"/>
      <c r="GJ214" s="31"/>
      <c r="GK214" s="31"/>
      <c r="GL214" s="31"/>
      <c r="GM214" s="31"/>
      <c r="GN214" s="31"/>
      <c r="GO214" s="31"/>
      <c r="GP214" s="31"/>
      <c r="GQ214" s="31"/>
      <c r="GR214" s="31"/>
      <c r="GS214" s="31"/>
      <c r="GT214" s="31"/>
      <c r="GU214" s="31"/>
      <c r="GV214" s="31"/>
      <c r="GW214" s="31"/>
      <c r="GX214" s="31"/>
      <c r="GY214" s="31"/>
      <c r="GZ214" s="31"/>
      <c r="HA214" s="31"/>
      <c r="HB214" s="31"/>
      <c r="HC214" s="31"/>
      <c r="HD214" s="31"/>
      <c r="HE214" s="31"/>
      <c r="HF214" s="31"/>
      <c r="HG214" s="31"/>
      <c r="HH214" s="31"/>
      <c r="HI214" s="31"/>
      <c r="HJ214" s="31"/>
      <c r="HK214" s="31"/>
      <c r="HL214" s="31"/>
      <c r="HM214" s="31"/>
      <c r="HN214" s="31"/>
      <c r="HO214" s="31"/>
      <c r="HP214" s="31"/>
      <c r="HQ214" s="31"/>
      <c r="HR214" s="31"/>
      <c r="HS214" s="31"/>
      <c r="HT214" s="31"/>
      <c r="HU214" s="31"/>
      <c r="HV214" s="31"/>
      <c r="HW214" s="31"/>
      <c r="HX214" s="31"/>
      <c r="HY214" s="31"/>
      <c r="HZ214" s="31"/>
      <c r="IA214" s="31"/>
      <c r="IB214" s="31"/>
      <c r="IC214" s="31"/>
      <c r="ID214" s="31"/>
      <c r="IE214" s="31"/>
      <c r="IF214" s="31"/>
      <c r="IG214" s="31"/>
      <c r="IH214" s="31"/>
      <c r="II214" s="31"/>
      <c r="IJ214" s="31"/>
      <c r="IK214" s="31"/>
      <c r="IL214" s="31"/>
      <c r="IM214" s="31"/>
      <c r="IN214" s="31"/>
      <c r="IO214" s="31"/>
      <c r="IP214" s="31"/>
      <c r="IQ214" s="31"/>
      <c r="IR214" s="31"/>
      <c r="IS214" s="31"/>
      <c r="IT214" s="31"/>
      <c r="IU214" s="31"/>
      <c r="IV214" s="31"/>
    </row>
    <row r="215" spans="1:256" ht="10.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8"/>
      <c r="AD215" s="18"/>
      <c r="AE215" s="18"/>
      <c r="AF215" s="23"/>
      <c r="AG215" s="14"/>
      <c r="AH215" s="14"/>
      <c r="AI215" s="14"/>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c r="HE215" s="10"/>
      <c r="HF215" s="10"/>
      <c r="HG215" s="10"/>
      <c r="HH215" s="10"/>
      <c r="HI215" s="10"/>
      <c r="HJ215" s="10"/>
      <c r="HK215" s="10"/>
      <c r="HL215" s="10"/>
      <c r="HM215" s="10"/>
      <c r="HN215" s="10"/>
      <c r="HO215" s="10"/>
      <c r="HP215" s="10"/>
      <c r="HQ215" s="10"/>
      <c r="HR215" s="10"/>
      <c r="HS215" s="10"/>
      <c r="HT215" s="10"/>
      <c r="HU215" s="10"/>
      <c r="HV215" s="10"/>
      <c r="HW215" s="10"/>
      <c r="HX215" s="10"/>
      <c r="HY215" s="10"/>
      <c r="HZ215" s="10"/>
      <c r="IA215" s="10"/>
      <c r="IB215" s="10"/>
      <c r="IC215" s="10"/>
      <c r="ID215" s="10"/>
      <c r="IE215" s="10"/>
      <c r="IF215" s="10"/>
      <c r="IG215" s="10"/>
      <c r="IH215" s="10"/>
      <c r="II215" s="10"/>
      <c r="IJ215" s="10"/>
      <c r="IK215" s="10"/>
      <c r="IL215" s="10"/>
      <c r="IM215" s="10"/>
      <c r="IN215" s="10"/>
      <c r="IO215" s="10"/>
      <c r="IP215" s="10"/>
      <c r="IQ215" s="10"/>
      <c r="IR215" s="10"/>
      <c r="IS215" s="10"/>
      <c r="IT215" s="10"/>
      <c r="IU215" s="10"/>
      <c r="IV215" s="10"/>
    </row>
    <row r="216" spans="1:256" ht="10.5" customHeight="1">
      <c r="A216" s="10" t="s">
        <v>42</v>
      </c>
      <c r="B216" s="10" t="s">
        <v>43</v>
      </c>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8"/>
      <c r="AD216" s="18"/>
      <c r="AE216" s="18"/>
      <c r="AF216" s="23"/>
      <c r="AG216" s="14"/>
      <c r="AH216" s="14"/>
      <c r="AI216" s="14"/>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c r="HE216" s="10"/>
      <c r="HF216" s="10"/>
      <c r="HG216" s="10"/>
      <c r="HH216" s="10"/>
      <c r="HI216" s="10"/>
      <c r="HJ216" s="10"/>
      <c r="HK216" s="10"/>
      <c r="HL216" s="10"/>
      <c r="HM216" s="10"/>
      <c r="HN216" s="10"/>
      <c r="HO216" s="10"/>
      <c r="HP216" s="10"/>
      <c r="HQ216" s="10"/>
      <c r="HR216" s="10"/>
      <c r="HS216" s="10"/>
      <c r="HT216" s="10"/>
      <c r="HU216" s="10"/>
      <c r="HV216" s="10"/>
      <c r="HW216" s="10"/>
      <c r="HX216" s="10"/>
      <c r="HY216" s="10"/>
      <c r="HZ216" s="10"/>
      <c r="IA216" s="10"/>
      <c r="IB216" s="10"/>
      <c r="IC216" s="10"/>
      <c r="ID216" s="10"/>
      <c r="IE216" s="10"/>
      <c r="IF216" s="10"/>
      <c r="IG216" s="10"/>
      <c r="IH216" s="10"/>
      <c r="II216" s="10"/>
      <c r="IJ216" s="10"/>
      <c r="IK216" s="10"/>
      <c r="IL216" s="10"/>
      <c r="IM216" s="10"/>
      <c r="IN216" s="10"/>
      <c r="IO216" s="10"/>
      <c r="IP216" s="10"/>
      <c r="IQ216" s="10"/>
      <c r="IR216" s="10"/>
      <c r="IS216" s="10"/>
      <c r="IT216" s="10"/>
      <c r="IU216" s="10"/>
      <c r="IV216" s="10"/>
    </row>
    <row r="217" spans="1:256" ht="10.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8"/>
      <c r="AD217" s="18"/>
      <c r="AE217" s="18"/>
      <c r="AF217" s="23"/>
      <c r="AG217" s="14"/>
      <c r="AH217" s="14"/>
      <c r="AI217" s="14"/>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c r="HE217" s="10"/>
      <c r="HF217" s="10"/>
      <c r="HG217" s="10"/>
      <c r="HH217" s="10"/>
      <c r="HI217" s="10"/>
      <c r="HJ217" s="10"/>
      <c r="HK217" s="10"/>
      <c r="HL217" s="10"/>
      <c r="HM217" s="10"/>
      <c r="HN217" s="10"/>
      <c r="HO217" s="10"/>
      <c r="HP217" s="10"/>
      <c r="HQ217" s="10"/>
      <c r="HR217" s="10"/>
      <c r="HS217" s="10"/>
      <c r="HT217" s="10"/>
      <c r="HU217" s="10"/>
      <c r="HV217" s="10"/>
      <c r="HW217" s="10"/>
      <c r="HX217" s="10"/>
      <c r="HY217" s="10"/>
      <c r="HZ217" s="10"/>
      <c r="IA217" s="10"/>
      <c r="IB217" s="10"/>
      <c r="IC217" s="10"/>
      <c r="ID217" s="10"/>
      <c r="IE217" s="10"/>
      <c r="IF217" s="10"/>
      <c r="IG217" s="10"/>
      <c r="IH217" s="10"/>
      <c r="II217" s="10"/>
      <c r="IJ217" s="10"/>
      <c r="IK217" s="10"/>
      <c r="IL217" s="10"/>
      <c r="IM217" s="10"/>
      <c r="IN217" s="10"/>
      <c r="IO217" s="10"/>
      <c r="IP217" s="10"/>
      <c r="IQ217" s="10"/>
      <c r="IR217" s="10"/>
      <c r="IS217" s="10"/>
      <c r="IT217" s="10"/>
      <c r="IU217" s="10"/>
      <c r="IV217" s="10"/>
    </row>
    <row r="218" spans="1:256" ht="10.5" customHeight="1">
      <c r="A218" s="10" t="s">
        <v>44</v>
      </c>
      <c r="B218" s="10" t="s">
        <v>45</v>
      </c>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8"/>
      <c r="AD218" s="18"/>
      <c r="AE218" s="18"/>
      <c r="AF218" s="23"/>
      <c r="AG218" s="14"/>
      <c r="AH218" s="14"/>
      <c r="AI218" s="14"/>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c r="HE218" s="10"/>
      <c r="HF218" s="10"/>
      <c r="HG218" s="10"/>
      <c r="HH218" s="10"/>
      <c r="HI218" s="10"/>
      <c r="HJ218" s="10"/>
      <c r="HK218" s="10"/>
      <c r="HL218" s="10"/>
      <c r="HM218" s="10"/>
      <c r="HN218" s="10"/>
      <c r="HO218" s="10"/>
      <c r="HP218" s="10"/>
      <c r="HQ218" s="10"/>
      <c r="HR218" s="10"/>
      <c r="HS218" s="10"/>
      <c r="HT218" s="10"/>
      <c r="HU218" s="10"/>
      <c r="HV218" s="10"/>
      <c r="HW218" s="10"/>
      <c r="HX218" s="10"/>
      <c r="HY218" s="10"/>
      <c r="HZ218" s="10"/>
      <c r="IA218" s="10"/>
      <c r="IB218" s="10"/>
      <c r="IC218" s="10"/>
      <c r="ID218" s="10"/>
      <c r="IE218" s="10"/>
      <c r="IF218" s="10"/>
      <c r="IG218" s="10"/>
      <c r="IH218" s="10"/>
      <c r="II218" s="10"/>
      <c r="IJ218" s="10"/>
      <c r="IK218" s="10"/>
      <c r="IL218" s="10"/>
      <c r="IM218" s="10"/>
      <c r="IN218" s="10"/>
      <c r="IO218" s="10"/>
      <c r="IP218" s="10"/>
      <c r="IQ218" s="10"/>
      <c r="IR218" s="10"/>
      <c r="IS218" s="10"/>
      <c r="IT218" s="10"/>
      <c r="IU218" s="10"/>
      <c r="IV218" s="10"/>
    </row>
    <row r="219" spans="1:256" ht="10.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8"/>
      <c r="AD219" s="18"/>
      <c r="AE219" s="18"/>
      <c r="AF219" s="23"/>
      <c r="AG219" s="14"/>
      <c r="AH219" s="14"/>
      <c r="AI219" s="14"/>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c r="HE219" s="10"/>
      <c r="HF219" s="10"/>
      <c r="HG219" s="10"/>
      <c r="HH219" s="10"/>
      <c r="HI219" s="10"/>
      <c r="HJ219" s="10"/>
      <c r="HK219" s="10"/>
      <c r="HL219" s="10"/>
      <c r="HM219" s="10"/>
      <c r="HN219" s="10"/>
      <c r="HO219" s="10"/>
      <c r="HP219" s="10"/>
      <c r="HQ219" s="10"/>
      <c r="HR219" s="10"/>
      <c r="HS219" s="10"/>
      <c r="HT219" s="10"/>
      <c r="HU219" s="10"/>
      <c r="HV219" s="10"/>
      <c r="HW219" s="10"/>
      <c r="HX219" s="10"/>
      <c r="HY219" s="10"/>
      <c r="HZ219" s="10"/>
      <c r="IA219" s="10"/>
      <c r="IB219" s="10"/>
      <c r="IC219" s="10"/>
      <c r="ID219" s="10"/>
      <c r="IE219" s="10"/>
      <c r="IF219" s="10"/>
      <c r="IG219" s="10"/>
      <c r="IH219" s="10"/>
      <c r="II219" s="10"/>
      <c r="IJ219" s="10"/>
      <c r="IK219" s="10"/>
      <c r="IL219" s="10"/>
      <c r="IM219" s="10"/>
      <c r="IN219" s="10"/>
      <c r="IO219" s="10"/>
      <c r="IP219" s="10"/>
      <c r="IQ219" s="10"/>
      <c r="IR219" s="10"/>
      <c r="IS219" s="10"/>
      <c r="IT219" s="10"/>
      <c r="IU219" s="10"/>
      <c r="IV219" s="10"/>
    </row>
    <row r="220" spans="1:256" ht="10.5" customHeight="1">
      <c r="A220" s="10" t="s">
        <v>46</v>
      </c>
      <c r="B220" s="10" t="s">
        <v>47</v>
      </c>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8"/>
      <c r="AD220" s="18"/>
      <c r="AE220" s="18"/>
      <c r="AF220" s="23"/>
      <c r="AG220" s="14"/>
      <c r="AH220" s="14"/>
      <c r="AI220" s="14"/>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c r="HE220" s="10"/>
      <c r="HF220" s="10"/>
      <c r="HG220" s="10"/>
      <c r="HH220" s="10"/>
      <c r="HI220" s="10"/>
      <c r="HJ220" s="10"/>
      <c r="HK220" s="10"/>
      <c r="HL220" s="10"/>
      <c r="HM220" s="10"/>
      <c r="HN220" s="10"/>
      <c r="HO220" s="10"/>
      <c r="HP220" s="10"/>
      <c r="HQ220" s="10"/>
      <c r="HR220" s="10"/>
      <c r="HS220" s="10"/>
      <c r="HT220" s="10"/>
      <c r="HU220" s="10"/>
      <c r="HV220" s="10"/>
      <c r="HW220" s="10"/>
      <c r="HX220" s="10"/>
      <c r="HY220" s="10"/>
      <c r="HZ220" s="10"/>
      <c r="IA220" s="10"/>
      <c r="IB220" s="10"/>
      <c r="IC220" s="10"/>
      <c r="ID220" s="10"/>
      <c r="IE220" s="10"/>
      <c r="IF220" s="10"/>
      <c r="IG220" s="10"/>
      <c r="IH220" s="10"/>
      <c r="II220" s="10"/>
      <c r="IJ220" s="10"/>
      <c r="IK220" s="10"/>
      <c r="IL220" s="10"/>
      <c r="IM220" s="10"/>
      <c r="IN220" s="10"/>
      <c r="IO220" s="10"/>
      <c r="IP220" s="10"/>
      <c r="IQ220" s="10"/>
      <c r="IR220" s="10"/>
      <c r="IS220" s="10"/>
      <c r="IT220" s="10"/>
      <c r="IU220" s="10"/>
      <c r="IV220" s="10"/>
    </row>
    <row r="221" spans="1:256" ht="10.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8"/>
      <c r="AD221" s="18"/>
      <c r="AE221" s="18"/>
      <c r="AF221" s="23"/>
      <c r="AG221" s="14"/>
      <c r="AH221" s="14"/>
      <c r="AI221" s="14"/>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c r="HE221" s="10"/>
      <c r="HF221" s="10"/>
      <c r="HG221" s="10"/>
      <c r="HH221" s="10"/>
      <c r="HI221" s="10"/>
      <c r="HJ221" s="10"/>
      <c r="HK221" s="10"/>
      <c r="HL221" s="10"/>
      <c r="HM221" s="10"/>
      <c r="HN221" s="10"/>
      <c r="HO221" s="10"/>
      <c r="HP221" s="10"/>
      <c r="HQ221" s="10"/>
      <c r="HR221" s="10"/>
      <c r="HS221" s="10"/>
      <c r="HT221" s="10"/>
      <c r="HU221" s="10"/>
      <c r="HV221" s="10"/>
      <c r="HW221" s="10"/>
      <c r="HX221" s="10"/>
      <c r="HY221" s="10"/>
      <c r="HZ221" s="10"/>
      <c r="IA221" s="10"/>
      <c r="IB221" s="10"/>
      <c r="IC221" s="10"/>
      <c r="ID221" s="10"/>
      <c r="IE221" s="10"/>
      <c r="IF221" s="10"/>
      <c r="IG221" s="10"/>
      <c r="IH221" s="10"/>
      <c r="II221" s="10"/>
      <c r="IJ221" s="10"/>
      <c r="IK221" s="10"/>
      <c r="IL221" s="10"/>
      <c r="IM221" s="10"/>
      <c r="IN221" s="10"/>
      <c r="IO221" s="10"/>
      <c r="IP221" s="10"/>
      <c r="IQ221" s="10"/>
      <c r="IR221" s="10"/>
      <c r="IS221" s="10"/>
      <c r="IT221" s="10"/>
      <c r="IU221" s="10"/>
      <c r="IV221" s="10"/>
    </row>
    <row r="222" spans="1:256" ht="10.5" customHeight="1">
      <c r="A222" s="10" t="s">
        <v>48</v>
      </c>
      <c r="B222" s="10" t="s">
        <v>354</v>
      </c>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8"/>
      <c r="AD222" s="18"/>
      <c r="AE222" s="18"/>
      <c r="AF222" s="23"/>
      <c r="AG222" s="14"/>
      <c r="AH222" s="14"/>
      <c r="AI222" s="14"/>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c r="HE222" s="10"/>
      <c r="HF222" s="10"/>
      <c r="HG222" s="10"/>
      <c r="HH222" s="10"/>
      <c r="HI222" s="10"/>
      <c r="HJ222" s="10"/>
      <c r="HK222" s="10"/>
      <c r="HL222" s="10"/>
      <c r="HM222" s="10"/>
      <c r="HN222" s="10"/>
      <c r="HO222" s="10"/>
      <c r="HP222" s="10"/>
      <c r="HQ222" s="10"/>
      <c r="HR222" s="10"/>
      <c r="HS222" s="10"/>
      <c r="HT222" s="10"/>
      <c r="HU222" s="10"/>
      <c r="HV222" s="10"/>
      <c r="HW222" s="10"/>
      <c r="HX222" s="10"/>
      <c r="HY222" s="10"/>
      <c r="HZ222" s="10"/>
      <c r="IA222" s="10"/>
      <c r="IB222" s="10"/>
      <c r="IC222" s="10"/>
      <c r="ID222" s="10"/>
      <c r="IE222" s="10"/>
      <c r="IF222" s="10"/>
      <c r="IG222" s="10"/>
      <c r="IH222" s="10"/>
      <c r="II222" s="10"/>
      <c r="IJ222" s="10"/>
      <c r="IK222" s="10"/>
      <c r="IL222" s="10"/>
      <c r="IM222" s="10"/>
      <c r="IN222" s="10"/>
      <c r="IO222" s="10"/>
      <c r="IP222" s="10"/>
      <c r="IQ222" s="10"/>
      <c r="IR222" s="10"/>
      <c r="IS222" s="10"/>
      <c r="IT222" s="10"/>
      <c r="IU222" s="10"/>
      <c r="IV222" s="10"/>
    </row>
    <row r="223" spans="1:256" ht="10.5" customHeight="1">
      <c r="A223" s="10"/>
      <c r="B223" s="10" t="s">
        <v>355</v>
      </c>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8"/>
      <c r="AD223" s="18"/>
      <c r="AE223" s="18"/>
      <c r="AF223" s="23"/>
      <c r="AG223" s="14"/>
      <c r="AH223" s="14"/>
      <c r="AI223" s="14"/>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c r="HE223" s="10"/>
      <c r="HF223" s="10"/>
      <c r="HG223" s="10"/>
      <c r="HH223" s="10"/>
      <c r="HI223" s="10"/>
      <c r="HJ223" s="10"/>
      <c r="HK223" s="10"/>
      <c r="HL223" s="10"/>
      <c r="HM223" s="10"/>
      <c r="HN223" s="10"/>
      <c r="HO223" s="10"/>
      <c r="HP223" s="10"/>
      <c r="HQ223" s="10"/>
      <c r="HR223" s="10"/>
      <c r="HS223" s="10"/>
      <c r="HT223" s="10"/>
      <c r="HU223" s="10"/>
      <c r="HV223" s="10"/>
      <c r="HW223" s="10"/>
      <c r="HX223" s="10"/>
      <c r="HY223" s="10"/>
      <c r="HZ223" s="10"/>
      <c r="IA223" s="10"/>
      <c r="IB223" s="10"/>
      <c r="IC223" s="10"/>
      <c r="ID223" s="10"/>
      <c r="IE223" s="10"/>
      <c r="IF223" s="10"/>
      <c r="IG223" s="10"/>
      <c r="IH223" s="10"/>
      <c r="II223" s="10"/>
      <c r="IJ223" s="10"/>
      <c r="IK223" s="10"/>
      <c r="IL223" s="10"/>
      <c r="IM223" s="10"/>
      <c r="IN223" s="10"/>
      <c r="IO223" s="10"/>
      <c r="IP223" s="10"/>
      <c r="IQ223" s="10"/>
      <c r="IR223" s="10"/>
      <c r="IS223" s="10"/>
      <c r="IT223" s="10"/>
      <c r="IU223" s="10"/>
      <c r="IV223" s="10"/>
    </row>
    <row r="224" spans="1:256" ht="10.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8"/>
      <c r="AD224" s="18"/>
      <c r="AE224" s="18"/>
      <c r="AF224" s="23"/>
      <c r="AG224" s="14"/>
      <c r="AH224" s="14"/>
      <c r="AI224" s="14"/>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c r="HE224" s="10"/>
      <c r="HF224" s="10"/>
      <c r="HG224" s="10"/>
      <c r="HH224" s="10"/>
      <c r="HI224" s="10"/>
      <c r="HJ224" s="10"/>
      <c r="HK224" s="10"/>
      <c r="HL224" s="10"/>
      <c r="HM224" s="10"/>
      <c r="HN224" s="10"/>
      <c r="HO224" s="10"/>
      <c r="HP224" s="10"/>
      <c r="HQ224" s="10"/>
      <c r="HR224" s="10"/>
      <c r="HS224" s="10"/>
      <c r="HT224" s="10"/>
      <c r="HU224" s="10"/>
      <c r="HV224" s="10"/>
      <c r="HW224" s="10"/>
      <c r="HX224" s="10"/>
      <c r="HY224" s="10"/>
      <c r="HZ224" s="10"/>
      <c r="IA224" s="10"/>
      <c r="IB224" s="10"/>
      <c r="IC224" s="10"/>
      <c r="ID224" s="10"/>
      <c r="IE224" s="10"/>
      <c r="IF224" s="10"/>
      <c r="IG224" s="10"/>
      <c r="IH224" s="10"/>
      <c r="II224" s="10"/>
      <c r="IJ224" s="10"/>
      <c r="IK224" s="10"/>
      <c r="IL224" s="10"/>
      <c r="IM224" s="10"/>
      <c r="IN224" s="10"/>
      <c r="IO224" s="10"/>
      <c r="IP224" s="10"/>
      <c r="IQ224" s="10"/>
      <c r="IR224" s="10"/>
      <c r="IS224" s="10"/>
      <c r="IT224" s="10"/>
      <c r="IU224" s="10"/>
      <c r="IV224" s="10"/>
    </row>
    <row r="225" spans="1:256" ht="10.5" customHeight="1">
      <c r="A225" s="10" t="s">
        <v>49</v>
      </c>
      <c r="B225" s="10" t="s">
        <v>50</v>
      </c>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8"/>
      <c r="AD225" s="18"/>
      <c r="AE225" s="18"/>
      <c r="AF225" s="23"/>
      <c r="AG225" s="14"/>
      <c r="AH225" s="14"/>
      <c r="AI225" s="14"/>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c r="HE225" s="10"/>
      <c r="HF225" s="10"/>
      <c r="HG225" s="10"/>
      <c r="HH225" s="10"/>
      <c r="HI225" s="10"/>
      <c r="HJ225" s="10"/>
      <c r="HK225" s="10"/>
      <c r="HL225" s="10"/>
      <c r="HM225" s="10"/>
      <c r="HN225" s="10"/>
      <c r="HO225" s="10"/>
      <c r="HP225" s="10"/>
      <c r="HQ225" s="10"/>
      <c r="HR225" s="10"/>
      <c r="HS225" s="10"/>
      <c r="HT225" s="10"/>
      <c r="HU225" s="10"/>
      <c r="HV225" s="10"/>
      <c r="HW225" s="10"/>
      <c r="HX225" s="10"/>
      <c r="HY225" s="10"/>
      <c r="HZ225" s="10"/>
      <c r="IA225" s="10"/>
      <c r="IB225" s="10"/>
      <c r="IC225" s="10"/>
      <c r="ID225" s="10"/>
      <c r="IE225" s="10"/>
      <c r="IF225" s="10"/>
      <c r="IG225" s="10"/>
      <c r="IH225" s="10"/>
      <c r="II225" s="10"/>
      <c r="IJ225" s="10"/>
      <c r="IK225" s="10"/>
      <c r="IL225" s="10"/>
      <c r="IM225" s="10"/>
      <c r="IN225" s="10"/>
      <c r="IO225" s="10"/>
      <c r="IP225" s="10"/>
      <c r="IQ225" s="10"/>
      <c r="IR225" s="10"/>
      <c r="IS225" s="10"/>
      <c r="IT225" s="10"/>
      <c r="IU225" s="10"/>
      <c r="IV225" s="10"/>
    </row>
    <row r="226" spans="1:256" ht="10.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8"/>
      <c r="AD226" s="18"/>
      <c r="AE226" s="18"/>
      <c r="AF226" s="23"/>
      <c r="AG226" s="14"/>
      <c r="AH226" s="14"/>
      <c r="AI226" s="14"/>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c r="HE226" s="10"/>
      <c r="HF226" s="10"/>
      <c r="HG226" s="10"/>
      <c r="HH226" s="10"/>
      <c r="HI226" s="10"/>
      <c r="HJ226" s="10"/>
      <c r="HK226" s="10"/>
      <c r="HL226" s="10"/>
      <c r="HM226" s="10"/>
      <c r="HN226" s="10"/>
      <c r="HO226" s="10"/>
      <c r="HP226" s="10"/>
      <c r="HQ226" s="10"/>
      <c r="HR226" s="10"/>
      <c r="HS226" s="10"/>
      <c r="HT226" s="10"/>
      <c r="HU226" s="10"/>
      <c r="HV226" s="10"/>
      <c r="HW226" s="10"/>
      <c r="HX226" s="10"/>
      <c r="HY226" s="10"/>
      <c r="HZ226" s="10"/>
      <c r="IA226" s="10"/>
      <c r="IB226" s="10"/>
      <c r="IC226" s="10"/>
      <c r="ID226" s="10"/>
      <c r="IE226" s="10"/>
      <c r="IF226" s="10"/>
      <c r="IG226" s="10"/>
      <c r="IH226" s="10"/>
      <c r="II226" s="10"/>
      <c r="IJ226" s="10"/>
      <c r="IK226" s="10"/>
      <c r="IL226" s="10"/>
      <c r="IM226" s="10"/>
      <c r="IN226" s="10"/>
      <c r="IO226" s="10"/>
      <c r="IP226" s="10"/>
      <c r="IQ226" s="10"/>
      <c r="IR226" s="10"/>
      <c r="IS226" s="10"/>
      <c r="IT226" s="10"/>
      <c r="IU226" s="10"/>
      <c r="IV226" s="10"/>
    </row>
    <row r="227" spans="1:256" ht="10.5" customHeight="1">
      <c r="A227" s="10" t="s">
        <v>51</v>
      </c>
      <c r="B227" s="10" t="s">
        <v>52</v>
      </c>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8"/>
      <c r="AD227" s="18"/>
      <c r="AE227" s="18"/>
      <c r="AF227" s="23"/>
      <c r="AG227" s="14"/>
      <c r="AH227" s="14"/>
      <c r="AI227" s="14"/>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c r="HE227" s="10"/>
      <c r="HF227" s="10"/>
      <c r="HG227" s="10"/>
      <c r="HH227" s="10"/>
      <c r="HI227" s="10"/>
      <c r="HJ227" s="10"/>
      <c r="HK227" s="10"/>
      <c r="HL227" s="10"/>
      <c r="HM227" s="10"/>
      <c r="HN227" s="10"/>
      <c r="HO227" s="10"/>
      <c r="HP227" s="10"/>
      <c r="HQ227" s="10"/>
      <c r="HR227" s="10"/>
      <c r="HS227" s="10"/>
      <c r="HT227" s="10"/>
      <c r="HU227" s="10"/>
      <c r="HV227" s="10"/>
      <c r="HW227" s="10"/>
      <c r="HX227" s="10"/>
      <c r="HY227" s="10"/>
      <c r="HZ227" s="10"/>
      <c r="IA227" s="10"/>
      <c r="IB227" s="10"/>
      <c r="IC227" s="10"/>
      <c r="ID227" s="10"/>
      <c r="IE227" s="10"/>
      <c r="IF227" s="10"/>
      <c r="IG227" s="10"/>
      <c r="IH227" s="10"/>
      <c r="II227" s="10"/>
      <c r="IJ227" s="10"/>
      <c r="IK227" s="10"/>
      <c r="IL227" s="10"/>
      <c r="IM227" s="10"/>
      <c r="IN227" s="10"/>
      <c r="IO227" s="10"/>
      <c r="IP227" s="10"/>
      <c r="IQ227" s="10"/>
      <c r="IR227" s="10"/>
      <c r="IS227" s="10"/>
      <c r="IT227" s="10"/>
      <c r="IU227" s="10"/>
      <c r="IV227" s="10"/>
    </row>
    <row r="228" spans="1:256" ht="10.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8"/>
      <c r="AD228" s="18"/>
      <c r="AE228" s="18"/>
      <c r="AF228" s="23"/>
      <c r="AG228" s="14"/>
      <c r="AH228" s="14"/>
      <c r="AI228" s="14"/>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c r="HE228" s="10"/>
      <c r="HF228" s="10"/>
      <c r="HG228" s="10"/>
      <c r="HH228" s="10"/>
      <c r="HI228" s="10"/>
      <c r="HJ228" s="10"/>
      <c r="HK228" s="10"/>
      <c r="HL228" s="10"/>
      <c r="HM228" s="10"/>
      <c r="HN228" s="10"/>
      <c r="HO228" s="10"/>
      <c r="HP228" s="10"/>
      <c r="HQ228" s="10"/>
      <c r="HR228" s="10"/>
      <c r="HS228" s="10"/>
      <c r="HT228" s="10"/>
      <c r="HU228" s="10"/>
      <c r="HV228" s="10"/>
      <c r="HW228" s="10"/>
      <c r="HX228" s="10"/>
      <c r="HY228" s="10"/>
      <c r="HZ228" s="10"/>
      <c r="IA228" s="10"/>
      <c r="IB228" s="10"/>
      <c r="IC228" s="10"/>
      <c r="ID228" s="10"/>
      <c r="IE228" s="10"/>
      <c r="IF228" s="10"/>
      <c r="IG228" s="10"/>
      <c r="IH228" s="10"/>
      <c r="II228" s="10"/>
      <c r="IJ228" s="10"/>
      <c r="IK228" s="10"/>
      <c r="IL228" s="10"/>
      <c r="IM228" s="10"/>
      <c r="IN228" s="10"/>
      <c r="IO228" s="10"/>
      <c r="IP228" s="10"/>
      <c r="IQ228" s="10"/>
      <c r="IR228" s="10"/>
      <c r="IS228" s="10"/>
      <c r="IT228" s="10"/>
      <c r="IU228" s="10"/>
      <c r="IV228" s="10"/>
    </row>
    <row r="229" spans="1:256" ht="10.5" customHeight="1">
      <c r="A229" s="10" t="s">
        <v>53</v>
      </c>
      <c r="B229" s="10" t="s">
        <v>54</v>
      </c>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8"/>
      <c r="AD229" s="18"/>
      <c r="AE229" s="18"/>
      <c r="AF229" s="23"/>
      <c r="AG229" s="14"/>
      <c r="AH229" s="14"/>
      <c r="AI229" s="14"/>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c r="HE229" s="10"/>
      <c r="HF229" s="10"/>
      <c r="HG229" s="10"/>
      <c r="HH229" s="10"/>
      <c r="HI229" s="10"/>
      <c r="HJ229" s="10"/>
      <c r="HK229" s="10"/>
      <c r="HL229" s="10"/>
      <c r="HM229" s="10"/>
      <c r="HN229" s="10"/>
      <c r="HO229" s="10"/>
      <c r="HP229" s="10"/>
      <c r="HQ229" s="10"/>
      <c r="HR229" s="10"/>
      <c r="HS229" s="10"/>
      <c r="HT229" s="10"/>
      <c r="HU229" s="10"/>
      <c r="HV229" s="10"/>
      <c r="HW229" s="10"/>
      <c r="HX229" s="10"/>
      <c r="HY229" s="10"/>
      <c r="HZ229" s="10"/>
      <c r="IA229" s="10"/>
      <c r="IB229" s="10"/>
      <c r="IC229" s="10"/>
      <c r="ID229" s="10"/>
      <c r="IE229" s="10"/>
      <c r="IF229" s="10"/>
      <c r="IG229" s="10"/>
      <c r="IH229" s="10"/>
      <c r="II229" s="10"/>
      <c r="IJ229" s="10"/>
      <c r="IK229" s="10"/>
      <c r="IL229" s="10"/>
      <c r="IM229" s="10"/>
      <c r="IN229" s="10"/>
      <c r="IO229" s="10"/>
      <c r="IP229" s="10"/>
      <c r="IQ229" s="10"/>
      <c r="IR229" s="10"/>
      <c r="IS229" s="10"/>
      <c r="IT229" s="10"/>
      <c r="IU229" s="10"/>
      <c r="IV229" s="10"/>
    </row>
    <row r="230" spans="1:256" ht="10.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8"/>
      <c r="AD230" s="18"/>
      <c r="AE230" s="18"/>
      <c r="AF230" s="23"/>
      <c r="AG230" s="14"/>
      <c r="AH230" s="14"/>
      <c r="AI230" s="14"/>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c r="HE230" s="10"/>
      <c r="HF230" s="10"/>
      <c r="HG230" s="10"/>
      <c r="HH230" s="10"/>
      <c r="HI230" s="10"/>
      <c r="HJ230" s="10"/>
      <c r="HK230" s="10"/>
      <c r="HL230" s="10"/>
      <c r="HM230" s="10"/>
      <c r="HN230" s="10"/>
      <c r="HO230" s="10"/>
      <c r="HP230" s="10"/>
      <c r="HQ230" s="10"/>
      <c r="HR230" s="10"/>
      <c r="HS230" s="10"/>
      <c r="HT230" s="10"/>
      <c r="HU230" s="10"/>
      <c r="HV230" s="10"/>
      <c r="HW230" s="10"/>
      <c r="HX230" s="10"/>
      <c r="HY230" s="10"/>
      <c r="HZ230" s="10"/>
      <c r="IA230" s="10"/>
      <c r="IB230" s="10"/>
      <c r="IC230" s="10"/>
      <c r="ID230" s="10"/>
      <c r="IE230" s="10"/>
      <c r="IF230" s="10"/>
      <c r="IG230" s="10"/>
      <c r="IH230" s="10"/>
      <c r="II230" s="10"/>
      <c r="IJ230" s="10"/>
      <c r="IK230" s="10"/>
      <c r="IL230" s="10"/>
      <c r="IM230" s="10"/>
      <c r="IN230" s="10"/>
      <c r="IO230" s="10"/>
      <c r="IP230" s="10"/>
      <c r="IQ230" s="10"/>
      <c r="IR230" s="10"/>
      <c r="IS230" s="10"/>
      <c r="IT230" s="10"/>
      <c r="IU230" s="10"/>
      <c r="IV230" s="10"/>
    </row>
    <row r="231" spans="1:256" ht="10.5" customHeight="1">
      <c r="A231" s="10" t="s">
        <v>55</v>
      </c>
      <c r="B231" s="10" t="s">
        <v>56</v>
      </c>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8"/>
      <c r="AD231" s="18"/>
      <c r="AE231" s="18"/>
      <c r="AF231" s="23"/>
      <c r="AG231" s="14"/>
      <c r="AH231" s="14"/>
      <c r="AI231" s="14"/>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c r="HE231" s="10"/>
      <c r="HF231" s="10"/>
      <c r="HG231" s="10"/>
      <c r="HH231" s="10"/>
      <c r="HI231" s="10"/>
      <c r="HJ231" s="10"/>
      <c r="HK231" s="10"/>
      <c r="HL231" s="10"/>
      <c r="HM231" s="10"/>
      <c r="HN231" s="10"/>
      <c r="HO231" s="10"/>
      <c r="HP231" s="10"/>
      <c r="HQ231" s="10"/>
      <c r="HR231" s="10"/>
      <c r="HS231" s="10"/>
      <c r="HT231" s="10"/>
      <c r="HU231" s="10"/>
      <c r="HV231" s="10"/>
      <c r="HW231" s="10"/>
      <c r="HX231" s="10"/>
      <c r="HY231" s="10"/>
      <c r="HZ231" s="10"/>
      <c r="IA231" s="10"/>
      <c r="IB231" s="10"/>
      <c r="IC231" s="10"/>
      <c r="ID231" s="10"/>
      <c r="IE231" s="10"/>
      <c r="IF231" s="10"/>
      <c r="IG231" s="10"/>
      <c r="IH231" s="10"/>
      <c r="II231" s="10"/>
      <c r="IJ231" s="10"/>
      <c r="IK231" s="10"/>
      <c r="IL231" s="10"/>
      <c r="IM231" s="10"/>
      <c r="IN231" s="10"/>
      <c r="IO231" s="10"/>
      <c r="IP231" s="10"/>
      <c r="IQ231" s="10"/>
      <c r="IR231" s="10"/>
      <c r="IS231" s="10"/>
      <c r="IT231" s="10"/>
      <c r="IU231" s="10"/>
      <c r="IV231" s="10"/>
    </row>
    <row r="232" spans="1:256" ht="10.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8"/>
      <c r="AD232" s="18"/>
      <c r="AE232" s="18"/>
      <c r="AF232" s="23"/>
      <c r="AG232" s="14"/>
      <c r="AH232" s="14"/>
      <c r="AI232" s="14"/>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c r="HE232" s="10"/>
      <c r="HF232" s="10"/>
      <c r="HG232" s="10"/>
      <c r="HH232" s="10"/>
      <c r="HI232" s="10"/>
      <c r="HJ232" s="10"/>
      <c r="HK232" s="10"/>
      <c r="HL232" s="10"/>
      <c r="HM232" s="10"/>
      <c r="HN232" s="10"/>
      <c r="HO232" s="10"/>
      <c r="HP232" s="10"/>
      <c r="HQ232" s="10"/>
      <c r="HR232" s="10"/>
      <c r="HS232" s="10"/>
      <c r="HT232" s="10"/>
      <c r="HU232" s="10"/>
      <c r="HV232" s="10"/>
      <c r="HW232" s="10"/>
      <c r="HX232" s="10"/>
      <c r="HY232" s="10"/>
      <c r="HZ232" s="10"/>
      <c r="IA232" s="10"/>
      <c r="IB232" s="10"/>
      <c r="IC232" s="10"/>
      <c r="ID232" s="10"/>
      <c r="IE232" s="10"/>
      <c r="IF232" s="10"/>
      <c r="IG232" s="10"/>
      <c r="IH232" s="10"/>
      <c r="II232" s="10"/>
      <c r="IJ232" s="10"/>
      <c r="IK232" s="10"/>
      <c r="IL232" s="10"/>
      <c r="IM232" s="10"/>
      <c r="IN232" s="10"/>
      <c r="IO232" s="10"/>
      <c r="IP232" s="10"/>
      <c r="IQ232" s="10"/>
      <c r="IR232" s="10"/>
      <c r="IS232" s="10"/>
      <c r="IT232" s="10"/>
      <c r="IU232" s="10"/>
      <c r="IV232" s="10"/>
    </row>
    <row r="233" spans="1:256" ht="10.5" customHeight="1">
      <c r="A233" s="10" t="s">
        <v>57</v>
      </c>
      <c r="B233" s="10" t="s">
        <v>58</v>
      </c>
      <c r="C233" s="14"/>
      <c r="D233" s="10"/>
      <c r="E233" s="10"/>
      <c r="F233" s="14"/>
      <c r="G233" s="14"/>
      <c r="H233" s="14"/>
      <c r="I233" s="14"/>
      <c r="J233" s="14"/>
      <c r="K233" s="14"/>
      <c r="L233" s="14"/>
      <c r="M233" s="14"/>
      <c r="N233" s="14"/>
      <c r="O233" s="14"/>
      <c r="P233" s="14"/>
      <c r="Q233" s="14"/>
      <c r="R233" s="14"/>
      <c r="S233" s="10"/>
      <c r="T233" s="10"/>
      <c r="U233" s="10"/>
      <c r="V233" s="10"/>
      <c r="W233" s="10"/>
      <c r="X233" s="10"/>
      <c r="Y233" s="10"/>
      <c r="Z233" s="10"/>
      <c r="AA233" s="10"/>
      <c r="AB233" s="10"/>
      <c r="AC233" s="18"/>
      <c r="AD233" s="18"/>
      <c r="AE233" s="18"/>
      <c r="AF233" s="23"/>
      <c r="AG233" s="14"/>
      <c r="AH233" s="14"/>
      <c r="AI233" s="14"/>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c r="HE233" s="10"/>
      <c r="HF233" s="10"/>
      <c r="HG233" s="10"/>
      <c r="HH233" s="10"/>
      <c r="HI233" s="10"/>
      <c r="HJ233" s="10"/>
      <c r="HK233" s="10"/>
      <c r="HL233" s="10"/>
      <c r="HM233" s="10"/>
      <c r="HN233" s="10"/>
      <c r="HO233" s="10"/>
      <c r="HP233" s="10"/>
      <c r="HQ233" s="10"/>
      <c r="HR233" s="10"/>
      <c r="HS233" s="10"/>
      <c r="HT233" s="10"/>
      <c r="HU233" s="10"/>
      <c r="HV233" s="10"/>
      <c r="HW233" s="10"/>
      <c r="HX233" s="10"/>
      <c r="HY233" s="10"/>
      <c r="HZ233" s="10"/>
      <c r="IA233" s="10"/>
      <c r="IB233" s="10"/>
      <c r="IC233" s="10"/>
      <c r="ID233" s="10"/>
      <c r="IE233" s="10"/>
      <c r="IF233" s="10"/>
      <c r="IG233" s="10"/>
      <c r="IH233" s="10"/>
      <c r="II233" s="10"/>
      <c r="IJ233" s="10"/>
      <c r="IK233" s="10"/>
      <c r="IL233" s="10"/>
      <c r="IM233" s="10"/>
      <c r="IN233" s="10"/>
      <c r="IO233" s="10"/>
      <c r="IP233" s="10"/>
      <c r="IQ233" s="10"/>
      <c r="IR233" s="10"/>
      <c r="IS233" s="10"/>
      <c r="IT233" s="10"/>
      <c r="IU233" s="10"/>
      <c r="IV233" s="10"/>
    </row>
    <row r="234" spans="1:256" ht="10.5" customHeight="1">
      <c r="A234" s="10"/>
      <c r="B234" s="10"/>
      <c r="C234" s="10"/>
      <c r="D234" s="10"/>
      <c r="E234" s="10"/>
      <c r="F234" s="10"/>
      <c r="G234" s="10"/>
      <c r="H234" s="10"/>
      <c r="I234" s="10"/>
      <c r="J234" s="10"/>
      <c r="K234" s="10"/>
      <c r="L234" s="10"/>
      <c r="M234" s="10"/>
      <c r="N234" s="10"/>
      <c r="O234" s="10"/>
      <c r="P234" s="14"/>
      <c r="Q234" s="14"/>
      <c r="R234" s="14"/>
      <c r="S234" s="10"/>
      <c r="T234" s="10"/>
      <c r="U234" s="10"/>
      <c r="V234" s="10"/>
      <c r="W234" s="10"/>
      <c r="X234" s="10"/>
      <c r="Y234" s="10"/>
      <c r="Z234" s="10"/>
      <c r="AA234" s="10"/>
      <c r="AB234" s="10"/>
      <c r="AC234" s="18"/>
      <c r="AD234" s="18"/>
      <c r="AE234" s="18"/>
      <c r="AF234" s="23"/>
      <c r="AG234" s="14"/>
      <c r="AH234" s="14"/>
      <c r="AI234" s="14"/>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c r="HE234" s="10"/>
      <c r="HF234" s="10"/>
      <c r="HG234" s="10"/>
      <c r="HH234" s="10"/>
      <c r="HI234" s="10"/>
      <c r="HJ234" s="10"/>
      <c r="HK234" s="10"/>
      <c r="HL234" s="10"/>
      <c r="HM234" s="10"/>
      <c r="HN234" s="10"/>
      <c r="HO234" s="10"/>
      <c r="HP234" s="10"/>
      <c r="HQ234" s="10"/>
      <c r="HR234" s="10"/>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c r="IS234" s="10"/>
      <c r="IT234" s="10"/>
      <c r="IU234" s="10"/>
      <c r="IV234" s="10"/>
    </row>
    <row r="235" spans="1:256" s="32" customFormat="1" ht="38.25" customHeight="1">
      <c r="A235" s="31" t="s">
        <v>59</v>
      </c>
      <c r="B235" s="52" t="s">
        <v>310</v>
      </c>
      <c r="C235" s="52"/>
      <c r="D235" s="52"/>
      <c r="E235" s="52"/>
      <c r="F235" s="52"/>
      <c r="G235" s="52"/>
      <c r="H235" s="52"/>
      <c r="I235" s="52"/>
      <c r="J235" s="52"/>
      <c r="K235" s="52"/>
      <c r="L235" s="52"/>
      <c r="M235" s="33"/>
      <c r="N235" s="33"/>
      <c r="O235" s="33"/>
      <c r="P235" s="33"/>
      <c r="Q235" s="33"/>
      <c r="R235" s="33"/>
      <c r="S235" s="33"/>
      <c r="T235" s="33"/>
      <c r="U235" s="33"/>
      <c r="V235" s="33"/>
      <c r="W235" s="33"/>
      <c r="X235" s="33"/>
      <c r="Y235" s="33"/>
      <c r="Z235" s="33"/>
      <c r="AA235" s="33"/>
      <c r="AB235" s="33"/>
      <c r="AC235" s="33"/>
      <c r="AD235" s="33"/>
      <c r="AE235" s="33"/>
      <c r="AF235" s="50"/>
      <c r="AG235" s="39"/>
      <c r="AH235" s="39"/>
      <c r="AI235" s="39"/>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c r="DR235" s="31"/>
      <c r="DS235" s="31"/>
      <c r="DT235" s="31"/>
      <c r="DU235" s="31"/>
      <c r="DV235" s="31"/>
      <c r="DW235" s="31"/>
      <c r="DX235" s="31"/>
      <c r="DY235" s="31"/>
      <c r="DZ235" s="31"/>
      <c r="EA235" s="31"/>
      <c r="EB235" s="31"/>
      <c r="EC235" s="31"/>
      <c r="ED235" s="31"/>
      <c r="EE235" s="31"/>
      <c r="EF235" s="31"/>
      <c r="EG235" s="31"/>
      <c r="EH235" s="31"/>
      <c r="EI235" s="31"/>
      <c r="EJ235" s="31"/>
      <c r="EK235" s="31"/>
      <c r="EL235" s="31"/>
      <c r="EM235" s="31"/>
      <c r="EN235" s="31"/>
      <c r="EO235" s="31"/>
      <c r="EP235" s="31"/>
      <c r="EQ235" s="31"/>
      <c r="ER235" s="31"/>
      <c r="ES235" s="31"/>
      <c r="ET235" s="31"/>
      <c r="EU235" s="31"/>
      <c r="EV235" s="31"/>
      <c r="EW235" s="31"/>
      <c r="EX235" s="31"/>
      <c r="EY235" s="31"/>
      <c r="EZ235" s="31"/>
      <c r="FA235" s="31"/>
      <c r="FB235" s="31"/>
      <c r="FC235" s="31"/>
      <c r="FD235" s="31"/>
      <c r="FE235" s="31"/>
      <c r="FF235" s="31"/>
      <c r="FG235" s="31"/>
      <c r="FH235" s="31"/>
      <c r="FI235" s="31"/>
      <c r="FJ235" s="31"/>
      <c r="FK235" s="31"/>
      <c r="FL235" s="31"/>
      <c r="FM235" s="31"/>
      <c r="FN235" s="31"/>
      <c r="FO235" s="31"/>
      <c r="FP235" s="31"/>
      <c r="FQ235" s="31"/>
      <c r="FR235" s="31"/>
      <c r="FS235" s="31"/>
      <c r="FT235" s="31"/>
      <c r="FU235" s="31"/>
      <c r="FV235" s="31"/>
      <c r="FW235" s="31"/>
      <c r="FX235" s="31"/>
      <c r="FY235" s="31"/>
      <c r="FZ235" s="31"/>
      <c r="GA235" s="31"/>
      <c r="GB235" s="31"/>
      <c r="GC235" s="31"/>
      <c r="GD235" s="31"/>
      <c r="GE235" s="31"/>
      <c r="GF235" s="31"/>
      <c r="GG235" s="31"/>
      <c r="GH235" s="31"/>
      <c r="GI235" s="31"/>
      <c r="GJ235" s="31"/>
      <c r="GK235" s="31"/>
      <c r="GL235" s="31"/>
      <c r="GM235" s="31"/>
      <c r="GN235" s="31"/>
      <c r="GO235" s="31"/>
      <c r="GP235" s="31"/>
      <c r="GQ235" s="31"/>
      <c r="GR235" s="31"/>
      <c r="GS235" s="31"/>
      <c r="GT235" s="31"/>
      <c r="GU235" s="31"/>
      <c r="GV235" s="31"/>
      <c r="GW235" s="31"/>
      <c r="GX235" s="31"/>
      <c r="GY235" s="31"/>
      <c r="GZ235" s="31"/>
      <c r="HA235" s="31"/>
      <c r="HB235" s="31"/>
      <c r="HC235" s="31"/>
      <c r="HD235" s="31"/>
      <c r="HE235" s="31"/>
      <c r="HF235" s="31"/>
      <c r="HG235" s="31"/>
      <c r="HH235" s="31"/>
      <c r="HI235" s="31"/>
      <c r="HJ235" s="31"/>
      <c r="HK235" s="31"/>
      <c r="HL235" s="31"/>
      <c r="HM235" s="31"/>
      <c r="HN235" s="31"/>
      <c r="HO235" s="31"/>
      <c r="HP235" s="31"/>
      <c r="HQ235" s="31"/>
      <c r="HR235" s="31"/>
      <c r="HS235" s="31"/>
      <c r="HT235" s="31"/>
      <c r="HU235" s="31"/>
      <c r="HV235" s="31"/>
      <c r="HW235" s="31"/>
      <c r="HX235" s="31"/>
      <c r="HY235" s="31"/>
      <c r="HZ235" s="31"/>
      <c r="IA235" s="31"/>
      <c r="IB235" s="31"/>
      <c r="IC235" s="31"/>
      <c r="ID235" s="31"/>
      <c r="IE235" s="31"/>
      <c r="IF235" s="31"/>
      <c r="IG235" s="31"/>
      <c r="IH235" s="31"/>
      <c r="II235" s="31"/>
      <c r="IJ235" s="31"/>
      <c r="IK235" s="31"/>
      <c r="IL235" s="31"/>
      <c r="IM235" s="31"/>
      <c r="IN235" s="31"/>
      <c r="IO235" s="31"/>
      <c r="IP235" s="31"/>
      <c r="IQ235" s="31"/>
      <c r="IR235" s="31"/>
      <c r="IS235" s="31"/>
      <c r="IT235" s="31"/>
      <c r="IU235" s="31"/>
      <c r="IV235" s="31"/>
    </row>
    <row r="236" spans="1:256" ht="10.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8"/>
      <c r="AD236" s="18"/>
      <c r="AE236" s="18"/>
      <c r="AF236" s="23"/>
      <c r="AG236" s="14"/>
      <c r="AH236" s="14"/>
      <c r="AI236" s="14"/>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c r="HE236" s="10"/>
      <c r="HF236" s="10"/>
      <c r="HG236" s="10"/>
      <c r="HH236" s="10"/>
      <c r="HI236" s="10"/>
      <c r="HJ236" s="10"/>
      <c r="HK236" s="10"/>
      <c r="HL236" s="10"/>
      <c r="HM236" s="10"/>
      <c r="HN236" s="10"/>
      <c r="HO236" s="10"/>
      <c r="HP236" s="10"/>
      <c r="HQ236" s="10"/>
      <c r="HR236" s="10"/>
      <c r="HS236" s="10"/>
      <c r="HT236" s="10"/>
      <c r="HU236" s="10"/>
      <c r="HV236" s="10"/>
      <c r="HW236" s="10"/>
      <c r="HX236" s="10"/>
      <c r="HY236" s="10"/>
      <c r="HZ236" s="10"/>
      <c r="IA236" s="10"/>
      <c r="IB236" s="10"/>
      <c r="IC236" s="10"/>
      <c r="ID236" s="10"/>
      <c r="IE236" s="10"/>
      <c r="IF236" s="10"/>
      <c r="IG236" s="10"/>
      <c r="IH236" s="10"/>
      <c r="II236" s="10"/>
      <c r="IJ236" s="10"/>
      <c r="IK236" s="10"/>
      <c r="IL236" s="10"/>
      <c r="IM236" s="10"/>
      <c r="IN236" s="10"/>
      <c r="IO236" s="10"/>
      <c r="IP236" s="10"/>
      <c r="IQ236" s="10"/>
      <c r="IR236" s="10"/>
      <c r="IS236" s="10"/>
      <c r="IT236" s="10"/>
      <c r="IU236" s="10"/>
      <c r="IV236" s="10"/>
    </row>
    <row r="237" spans="1:256" ht="10.5" customHeight="1">
      <c r="A237" s="10" t="s">
        <v>60</v>
      </c>
      <c r="B237" s="10" t="s">
        <v>281</v>
      </c>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8"/>
      <c r="AD237" s="18"/>
      <c r="AE237" s="18"/>
      <c r="AF237" s="23"/>
      <c r="AG237" s="14"/>
      <c r="AH237" s="14"/>
      <c r="AI237" s="14"/>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c r="HE237" s="10"/>
      <c r="HF237" s="10"/>
      <c r="HG237" s="10"/>
      <c r="HH237" s="10"/>
      <c r="HI237" s="10"/>
      <c r="HJ237" s="10"/>
      <c r="HK237" s="10"/>
      <c r="HL237" s="10"/>
      <c r="HM237" s="10"/>
      <c r="HN237" s="10"/>
      <c r="HO237" s="10"/>
      <c r="HP237" s="10"/>
      <c r="HQ237" s="10"/>
      <c r="HR237" s="10"/>
      <c r="HS237" s="10"/>
      <c r="HT237" s="10"/>
      <c r="HU237" s="10"/>
      <c r="HV237" s="10"/>
      <c r="HW237" s="10"/>
      <c r="HX237" s="10"/>
      <c r="HY237" s="10"/>
      <c r="HZ237" s="10"/>
      <c r="IA237" s="10"/>
      <c r="IB237" s="10"/>
      <c r="IC237" s="10"/>
      <c r="ID237" s="10"/>
      <c r="IE237" s="10"/>
      <c r="IF237" s="10"/>
      <c r="IG237" s="10"/>
      <c r="IH237" s="10"/>
      <c r="II237" s="10"/>
      <c r="IJ237" s="10"/>
      <c r="IK237" s="10"/>
      <c r="IL237" s="10"/>
      <c r="IM237" s="10"/>
      <c r="IN237" s="10"/>
      <c r="IO237" s="10"/>
      <c r="IP237" s="10"/>
      <c r="IQ237" s="10"/>
      <c r="IR237" s="10"/>
      <c r="IS237" s="10"/>
      <c r="IT237" s="10"/>
      <c r="IU237" s="10"/>
      <c r="IV237" s="10"/>
    </row>
    <row r="238" spans="1:256" ht="10.5" customHeight="1">
      <c r="A238" s="10"/>
      <c r="B238" s="10"/>
      <c r="C238" s="10"/>
      <c r="D238" s="10"/>
      <c r="E238" s="10"/>
      <c r="F238" s="10"/>
      <c r="G238" s="10"/>
      <c r="H238" s="10"/>
      <c r="I238" s="10"/>
      <c r="J238" s="10"/>
      <c r="K238" s="10"/>
      <c r="L238" s="10"/>
      <c r="M238" s="10"/>
      <c r="N238" s="10"/>
      <c r="O238" s="10"/>
      <c r="P238" s="14"/>
      <c r="Q238" s="14"/>
      <c r="R238" s="14"/>
      <c r="S238" s="10"/>
      <c r="T238" s="10"/>
      <c r="U238" s="10"/>
      <c r="V238" s="10"/>
      <c r="W238" s="10"/>
      <c r="X238" s="10"/>
      <c r="Y238" s="10"/>
      <c r="Z238" s="10"/>
      <c r="AA238" s="10"/>
      <c r="AB238" s="10"/>
      <c r="AC238" s="18"/>
      <c r="AD238" s="18"/>
      <c r="AE238" s="18"/>
      <c r="AF238" s="23"/>
      <c r="AG238" s="14"/>
      <c r="AH238" s="14"/>
      <c r="AI238" s="14"/>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c r="HE238" s="10"/>
      <c r="HF238" s="10"/>
      <c r="HG238" s="10"/>
      <c r="HH238" s="10"/>
      <c r="HI238" s="10"/>
      <c r="HJ238" s="10"/>
      <c r="HK238" s="10"/>
      <c r="HL238" s="10"/>
      <c r="HM238" s="10"/>
      <c r="HN238" s="10"/>
      <c r="HO238" s="10"/>
      <c r="HP238" s="10"/>
      <c r="HQ238" s="10"/>
      <c r="HR238" s="10"/>
      <c r="HS238" s="10"/>
      <c r="HT238" s="10"/>
      <c r="HU238" s="10"/>
      <c r="HV238" s="10"/>
      <c r="HW238" s="10"/>
      <c r="HX238" s="10"/>
      <c r="HY238" s="10"/>
      <c r="HZ238" s="10"/>
      <c r="IA238" s="10"/>
      <c r="IB238" s="10"/>
      <c r="IC238" s="10"/>
      <c r="ID238" s="10"/>
      <c r="IE238" s="10"/>
      <c r="IF238" s="10"/>
      <c r="IG238" s="10"/>
      <c r="IH238" s="10"/>
      <c r="II238" s="10"/>
      <c r="IJ238" s="10"/>
      <c r="IK238" s="10"/>
      <c r="IL238" s="10"/>
      <c r="IM238" s="10"/>
      <c r="IN238" s="10"/>
      <c r="IO238" s="10"/>
      <c r="IP238" s="10"/>
      <c r="IQ238" s="10"/>
      <c r="IR238" s="10"/>
      <c r="IS238" s="10"/>
      <c r="IT238" s="10"/>
      <c r="IU238" s="10"/>
      <c r="IV238" s="10"/>
    </row>
    <row r="239" spans="1:256" ht="10.5" customHeight="1">
      <c r="A239" s="10" t="s">
        <v>61</v>
      </c>
      <c r="B239" s="10" t="s">
        <v>62</v>
      </c>
      <c r="C239" s="10"/>
      <c r="D239" s="10"/>
      <c r="E239" s="10"/>
      <c r="F239" s="10"/>
      <c r="G239" s="10"/>
      <c r="H239" s="10"/>
      <c r="I239" s="10"/>
      <c r="J239" s="10"/>
      <c r="K239" s="10"/>
      <c r="L239" s="10"/>
      <c r="M239" s="10"/>
      <c r="N239" s="10"/>
      <c r="O239" s="10"/>
      <c r="P239" s="14"/>
      <c r="Q239" s="14"/>
      <c r="R239" s="14"/>
      <c r="S239" s="10"/>
      <c r="T239" s="10"/>
      <c r="U239" s="10"/>
      <c r="V239" s="10"/>
      <c r="W239" s="10"/>
      <c r="X239" s="10"/>
      <c r="Y239" s="10"/>
      <c r="Z239" s="10"/>
      <c r="AA239" s="10"/>
      <c r="AB239" s="10"/>
      <c r="AC239" s="18"/>
      <c r="AD239" s="18"/>
      <c r="AE239" s="18"/>
      <c r="AF239" s="23"/>
      <c r="AG239" s="14"/>
      <c r="AH239" s="14"/>
      <c r="AI239" s="14"/>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c r="HE239" s="10"/>
      <c r="HF239" s="10"/>
      <c r="HG239" s="10"/>
      <c r="HH239" s="10"/>
      <c r="HI239" s="10"/>
      <c r="HJ239" s="10"/>
      <c r="HK239" s="10"/>
      <c r="HL239" s="10"/>
      <c r="HM239" s="10"/>
      <c r="HN239" s="10"/>
      <c r="HO239" s="10"/>
      <c r="HP239" s="10"/>
      <c r="HQ239" s="10"/>
      <c r="HR239" s="10"/>
      <c r="HS239" s="10"/>
      <c r="HT239" s="10"/>
      <c r="HU239" s="10"/>
      <c r="HV239" s="10"/>
      <c r="HW239" s="10"/>
      <c r="HX239" s="10"/>
      <c r="HY239" s="10"/>
      <c r="HZ239" s="10"/>
      <c r="IA239" s="10"/>
      <c r="IB239" s="10"/>
      <c r="IC239" s="10"/>
      <c r="ID239" s="10"/>
      <c r="IE239" s="10"/>
      <c r="IF239" s="10"/>
      <c r="IG239" s="10"/>
      <c r="IH239" s="10"/>
      <c r="II239" s="10"/>
      <c r="IJ239" s="10"/>
      <c r="IK239" s="10"/>
      <c r="IL239" s="10"/>
      <c r="IM239" s="10"/>
      <c r="IN239" s="10"/>
      <c r="IO239" s="10"/>
      <c r="IP239" s="10"/>
      <c r="IQ239" s="10"/>
      <c r="IR239" s="10"/>
      <c r="IS239" s="10"/>
      <c r="IT239" s="10"/>
      <c r="IU239" s="10"/>
      <c r="IV239" s="10"/>
    </row>
    <row r="240" spans="1:256" ht="10.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8"/>
      <c r="AD240" s="18"/>
      <c r="AE240" s="18"/>
      <c r="AF240" s="23"/>
      <c r="AG240" s="14"/>
      <c r="AH240" s="14"/>
      <c r="AI240" s="14"/>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c r="HE240" s="10"/>
      <c r="HF240" s="10"/>
      <c r="HG240" s="10"/>
      <c r="HH240" s="10"/>
      <c r="HI240" s="10"/>
      <c r="HJ240" s="10"/>
      <c r="HK240" s="10"/>
      <c r="HL240" s="10"/>
      <c r="HM240" s="10"/>
      <c r="HN240" s="10"/>
      <c r="HO240" s="10"/>
      <c r="HP240" s="10"/>
      <c r="HQ240" s="10"/>
      <c r="HR240" s="10"/>
      <c r="HS240" s="10"/>
      <c r="HT240" s="10"/>
      <c r="HU240" s="10"/>
      <c r="HV240" s="10"/>
      <c r="HW240" s="10"/>
      <c r="HX240" s="10"/>
      <c r="HY240" s="10"/>
      <c r="HZ240" s="10"/>
      <c r="IA240" s="10"/>
      <c r="IB240" s="10"/>
      <c r="IC240" s="10"/>
      <c r="ID240" s="10"/>
      <c r="IE240" s="10"/>
      <c r="IF240" s="10"/>
      <c r="IG240" s="10"/>
      <c r="IH240" s="10"/>
      <c r="II240" s="10"/>
      <c r="IJ240" s="10"/>
      <c r="IK240" s="10"/>
      <c r="IL240" s="10"/>
      <c r="IM240" s="10"/>
      <c r="IN240" s="10"/>
      <c r="IO240" s="10"/>
      <c r="IP240" s="10"/>
      <c r="IQ240" s="10"/>
      <c r="IR240" s="10"/>
      <c r="IS240" s="10"/>
      <c r="IT240" s="10"/>
      <c r="IU240" s="10"/>
      <c r="IV240" s="10"/>
    </row>
    <row r="241" spans="1:256" ht="10.5" customHeight="1">
      <c r="A241" s="10" t="s">
        <v>63</v>
      </c>
      <c r="B241" s="10" t="s">
        <v>327</v>
      </c>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8"/>
      <c r="AD241" s="18"/>
      <c r="AE241" s="18"/>
      <c r="AF241" s="23"/>
      <c r="AG241" s="14"/>
      <c r="AH241" s="14"/>
      <c r="AI241" s="14"/>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c r="HE241" s="10"/>
      <c r="HF241" s="10"/>
      <c r="HG241" s="10"/>
      <c r="HH241" s="10"/>
      <c r="HI241" s="10"/>
      <c r="HJ241" s="10"/>
      <c r="HK241" s="10"/>
      <c r="HL241" s="10"/>
      <c r="HM241" s="10"/>
      <c r="HN241" s="10"/>
      <c r="HO241" s="10"/>
      <c r="HP241" s="10"/>
      <c r="HQ241" s="10"/>
      <c r="HR241" s="10"/>
      <c r="HS241" s="10"/>
      <c r="HT241" s="10"/>
      <c r="HU241" s="10"/>
      <c r="HV241" s="10"/>
      <c r="HW241" s="10"/>
      <c r="HX241" s="10"/>
      <c r="HY241" s="10"/>
      <c r="HZ241" s="10"/>
      <c r="IA241" s="10"/>
      <c r="IB241" s="10"/>
      <c r="IC241" s="10"/>
      <c r="ID241" s="10"/>
      <c r="IE241" s="10"/>
      <c r="IF241" s="10"/>
      <c r="IG241" s="10"/>
      <c r="IH241" s="10"/>
      <c r="II241" s="10"/>
      <c r="IJ241" s="10"/>
      <c r="IK241" s="10"/>
      <c r="IL241" s="10"/>
      <c r="IM241" s="10"/>
      <c r="IN241" s="10"/>
      <c r="IO241" s="10"/>
      <c r="IP241" s="10"/>
      <c r="IQ241" s="10"/>
      <c r="IR241" s="10"/>
      <c r="IS241" s="10"/>
      <c r="IT241" s="10"/>
      <c r="IU241" s="10"/>
      <c r="IV241" s="10"/>
    </row>
    <row r="242" spans="1:256" ht="10.5" customHeight="1">
      <c r="A242" s="10"/>
      <c r="B242" s="10" t="s">
        <v>328</v>
      </c>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8"/>
      <c r="AD242" s="18"/>
      <c r="AE242" s="18"/>
      <c r="AF242" s="23"/>
      <c r="AG242" s="14"/>
      <c r="AH242" s="14"/>
      <c r="AI242" s="14"/>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c r="HE242" s="10"/>
      <c r="HF242" s="10"/>
      <c r="HG242" s="10"/>
      <c r="HH242" s="10"/>
      <c r="HI242" s="10"/>
      <c r="HJ242" s="10"/>
      <c r="HK242" s="10"/>
      <c r="HL242" s="10"/>
      <c r="HM242" s="10"/>
      <c r="HN242" s="10"/>
      <c r="HO242" s="10"/>
      <c r="HP242" s="10"/>
      <c r="HQ242" s="10"/>
      <c r="HR242" s="10"/>
      <c r="HS242" s="10"/>
      <c r="HT242" s="10"/>
      <c r="HU242" s="10"/>
      <c r="HV242" s="10"/>
      <c r="HW242" s="10"/>
      <c r="HX242" s="10"/>
      <c r="HY242" s="10"/>
      <c r="HZ242" s="10"/>
      <c r="IA242" s="10"/>
      <c r="IB242" s="10"/>
      <c r="IC242" s="10"/>
      <c r="ID242" s="10"/>
      <c r="IE242" s="10"/>
      <c r="IF242" s="10"/>
      <c r="IG242" s="10"/>
      <c r="IH242" s="10"/>
      <c r="II242" s="10"/>
      <c r="IJ242" s="10"/>
      <c r="IK242" s="10"/>
      <c r="IL242" s="10"/>
      <c r="IM242" s="10"/>
      <c r="IN242" s="10"/>
      <c r="IO242" s="10"/>
      <c r="IP242" s="10"/>
      <c r="IQ242" s="10"/>
      <c r="IR242" s="10"/>
      <c r="IS242" s="10"/>
      <c r="IT242" s="10"/>
      <c r="IU242" s="10"/>
      <c r="IV242" s="10"/>
    </row>
    <row r="243" spans="1:256" ht="10.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8"/>
      <c r="AD243" s="18"/>
      <c r="AE243" s="18"/>
      <c r="AF243" s="23"/>
      <c r="AG243" s="14"/>
      <c r="AH243" s="14"/>
      <c r="AI243" s="14"/>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c r="HE243" s="10"/>
      <c r="HF243" s="10"/>
      <c r="HG243" s="10"/>
      <c r="HH243" s="10"/>
      <c r="HI243" s="10"/>
      <c r="HJ243" s="10"/>
      <c r="HK243" s="10"/>
      <c r="HL243" s="10"/>
      <c r="HM243" s="10"/>
      <c r="HN243" s="10"/>
      <c r="HO243" s="10"/>
      <c r="HP243" s="10"/>
      <c r="HQ243" s="10"/>
      <c r="HR243" s="10"/>
      <c r="HS243" s="10"/>
      <c r="HT243" s="10"/>
      <c r="HU243" s="10"/>
      <c r="HV243" s="10"/>
      <c r="HW243" s="10"/>
      <c r="HX243" s="10"/>
      <c r="HY243" s="10"/>
      <c r="HZ243" s="10"/>
      <c r="IA243" s="10"/>
      <c r="IB243" s="10"/>
      <c r="IC243" s="10"/>
      <c r="ID243" s="10"/>
      <c r="IE243" s="10"/>
      <c r="IF243" s="10"/>
      <c r="IG243" s="10"/>
      <c r="IH243" s="10"/>
      <c r="II243" s="10"/>
      <c r="IJ243" s="10"/>
      <c r="IK243" s="10"/>
      <c r="IL243" s="10"/>
      <c r="IM243" s="10"/>
      <c r="IN243" s="10"/>
      <c r="IO243" s="10"/>
      <c r="IP243" s="10"/>
      <c r="IQ243" s="10"/>
      <c r="IR243" s="10"/>
      <c r="IS243" s="10"/>
      <c r="IT243" s="10"/>
      <c r="IU243" s="10"/>
      <c r="IV243" s="10"/>
    </row>
    <row r="244" spans="1:256" ht="10.5" customHeight="1">
      <c r="A244" s="10" t="s">
        <v>64</v>
      </c>
      <c r="B244" s="10" t="s">
        <v>330</v>
      </c>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8"/>
      <c r="AD244" s="18"/>
      <c r="AE244" s="18"/>
      <c r="AF244" s="23"/>
      <c r="AG244" s="14"/>
      <c r="AH244" s="14"/>
      <c r="AI244" s="14"/>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c r="HE244" s="10"/>
      <c r="HF244" s="10"/>
      <c r="HG244" s="10"/>
      <c r="HH244" s="10"/>
      <c r="HI244" s="10"/>
      <c r="HJ244" s="10"/>
      <c r="HK244" s="10"/>
      <c r="HL244" s="10"/>
      <c r="HM244" s="10"/>
      <c r="HN244" s="10"/>
      <c r="HO244" s="10"/>
      <c r="HP244" s="10"/>
      <c r="HQ244" s="10"/>
      <c r="HR244" s="10"/>
      <c r="HS244" s="10"/>
      <c r="HT244" s="10"/>
      <c r="HU244" s="10"/>
      <c r="HV244" s="10"/>
      <c r="HW244" s="10"/>
      <c r="HX244" s="10"/>
      <c r="HY244" s="10"/>
      <c r="HZ244" s="10"/>
      <c r="IA244" s="10"/>
      <c r="IB244" s="10"/>
      <c r="IC244" s="10"/>
      <c r="ID244" s="10"/>
      <c r="IE244" s="10"/>
      <c r="IF244" s="10"/>
      <c r="IG244" s="10"/>
      <c r="IH244" s="10"/>
      <c r="II244" s="10"/>
      <c r="IJ244" s="10"/>
      <c r="IK244" s="10"/>
      <c r="IL244" s="10"/>
      <c r="IM244" s="10"/>
      <c r="IN244" s="10"/>
      <c r="IO244" s="10"/>
      <c r="IP244" s="10"/>
      <c r="IQ244" s="10"/>
      <c r="IR244" s="10"/>
      <c r="IS244" s="10"/>
      <c r="IT244" s="10"/>
      <c r="IU244" s="10"/>
      <c r="IV244" s="10"/>
    </row>
    <row r="245" spans="1:256" ht="10.5" customHeight="1">
      <c r="A245" s="10"/>
      <c r="B245" s="10" t="s">
        <v>329</v>
      </c>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8"/>
      <c r="AD245" s="18"/>
      <c r="AE245" s="18"/>
      <c r="AF245" s="23"/>
      <c r="AG245" s="14"/>
      <c r="AH245" s="14"/>
      <c r="AI245" s="14"/>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c r="HE245" s="10"/>
      <c r="HF245" s="10"/>
      <c r="HG245" s="10"/>
      <c r="HH245" s="10"/>
      <c r="HI245" s="10"/>
      <c r="HJ245" s="10"/>
      <c r="HK245" s="10"/>
      <c r="HL245" s="10"/>
      <c r="HM245" s="10"/>
      <c r="HN245" s="10"/>
      <c r="HO245" s="10"/>
      <c r="HP245" s="10"/>
      <c r="HQ245" s="10"/>
      <c r="HR245" s="10"/>
      <c r="HS245" s="10"/>
      <c r="HT245" s="10"/>
      <c r="HU245" s="10"/>
      <c r="HV245" s="10"/>
      <c r="HW245" s="10"/>
      <c r="HX245" s="10"/>
      <c r="HY245" s="10"/>
      <c r="HZ245" s="10"/>
      <c r="IA245" s="10"/>
      <c r="IB245" s="10"/>
      <c r="IC245" s="10"/>
      <c r="ID245" s="10"/>
      <c r="IE245" s="10"/>
      <c r="IF245" s="10"/>
      <c r="IG245" s="10"/>
      <c r="IH245" s="10"/>
      <c r="II245" s="10"/>
      <c r="IJ245" s="10"/>
      <c r="IK245" s="10"/>
      <c r="IL245" s="10"/>
      <c r="IM245" s="10"/>
      <c r="IN245" s="10"/>
      <c r="IO245" s="10"/>
      <c r="IP245" s="10"/>
      <c r="IQ245" s="10"/>
      <c r="IR245" s="10"/>
      <c r="IS245" s="10"/>
      <c r="IT245" s="10"/>
      <c r="IU245" s="10"/>
      <c r="IV245" s="10"/>
    </row>
    <row r="246" spans="1:256" ht="10.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8"/>
      <c r="AD246" s="18"/>
      <c r="AE246" s="18"/>
      <c r="AF246" s="23"/>
      <c r="AG246" s="14"/>
      <c r="AH246" s="14"/>
      <c r="AI246" s="14"/>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c r="HE246" s="10"/>
      <c r="HF246" s="10"/>
      <c r="HG246" s="10"/>
      <c r="HH246" s="10"/>
      <c r="HI246" s="10"/>
      <c r="HJ246" s="10"/>
      <c r="HK246" s="10"/>
      <c r="HL246" s="10"/>
      <c r="HM246" s="10"/>
      <c r="HN246" s="10"/>
      <c r="HO246" s="10"/>
      <c r="HP246" s="10"/>
      <c r="HQ246" s="10"/>
      <c r="HR246" s="10"/>
      <c r="HS246" s="10"/>
      <c r="HT246" s="10"/>
      <c r="HU246" s="10"/>
      <c r="HV246" s="10"/>
      <c r="HW246" s="10"/>
      <c r="HX246" s="10"/>
      <c r="HY246" s="10"/>
      <c r="HZ246" s="10"/>
      <c r="IA246" s="10"/>
      <c r="IB246" s="10"/>
      <c r="IC246" s="10"/>
      <c r="ID246" s="10"/>
      <c r="IE246" s="10"/>
      <c r="IF246" s="10"/>
      <c r="IG246" s="10"/>
      <c r="IH246" s="10"/>
      <c r="II246" s="10"/>
      <c r="IJ246" s="10"/>
      <c r="IK246" s="10"/>
      <c r="IL246" s="10"/>
      <c r="IM246" s="10"/>
      <c r="IN246" s="10"/>
      <c r="IO246" s="10"/>
      <c r="IP246" s="10"/>
      <c r="IQ246" s="10"/>
      <c r="IR246" s="10"/>
      <c r="IS246" s="10"/>
      <c r="IT246" s="10"/>
      <c r="IU246" s="10"/>
      <c r="IV246" s="10"/>
    </row>
    <row r="247" spans="1:256" ht="10.5" customHeight="1">
      <c r="A247" s="10" t="s">
        <v>65</v>
      </c>
      <c r="B247" s="10" t="s">
        <v>66</v>
      </c>
      <c r="C247" s="10"/>
      <c r="D247" s="10"/>
      <c r="E247" s="10"/>
      <c r="F247" s="10"/>
      <c r="G247" s="10"/>
      <c r="H247" s="10"/>
      <c r="I247" s="10"/>
      <c r="J247" s="10"/>
      <c r="K247" s="10"/>
      <c r="L247" s="10"/>
      <c r="M247" s="10"/>
      <c r="N247" s="10"/>
      <c r="O247" s="10"/>
      <c r="P247" s="14"/>
      <c r="Q247" s="14"/>
      <c r="R247" s="14"/>
      <c r="S247" s="10"/>
      <c r="T247" s="10"/>
      <c r="U247" s="10"/>
      <c r="V247" s="10"/>
      <c r="W247" s="10"/>
      <c r="X247" s="10"/>
      <c r="Y247" s="10"/>
      <c r="Z247" s="10"/>
      <c r="AA247" s="10"/>
      <c r="AB247" s="10"/>
      <c r="AC247" s="18"/>
      <c r="AD247" s="18"/>
      <c r="AE247" s="18"/>
      <c r="AF247" s="23"/>
      <c r="AG247" s="14"/>
      <c r="AH247" s="14"/>
      <c r="AI247" s="14"/>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c r="HE247" s="10"/>
      <c r="HF247" s="10"/>
      <c r="HG247" s="10"/>
      <c r="HH247" s="10"/>
      <c r="HI247" s="10"/>
      <c r="HJ247" s="10"/>
      <c r="HK247" s="10"/>
      <c r="HL247" s="10"/>
      <c r="HM247" s="10"/>
      <c r="HN247" s="10"/>
      <c r="HO247" s="10"/>
      <c r="HP247" s="10"/>
      <c r="HQ247" s="10"/>
      <c r="HR247" s="10"/>
      <c r="HS247" s="10"/>
      <c r="HT247" s="10"/>
      <c r="HU247" s="10"/>
      <c r="HV247" s="10"/>
      <c r="HW247" s="10"/>
      <c r="HX247" s="10"/>
      <c r="HY247" s="10"/>
      <c r="HZ247" s="10"/>
      <c r="IA247" s="10"/>
      <c r="IB247" s="10"/>
      <c r="IC247" s="10"/>
      <c r="ID247" s="10"/>
      <c r="IE247" s="10"/>
      <c r="IF247" s="10"/>
      <c r="IG247" s="10"/>
      <c r="IH247" s="10"/>
      <c r="II247" s="10"/>
      <c r="IJ247" s="10"/>
      <c r="IK247" s="10"/>
      <c r="IL247" s="10"/>
      <c r="IM247" s="10"/>
      <c r="IN247" s="10"/>
      <c r="IO247" s="10"/>
      <c r="IP247" s="10"/>
      <c r="IQ247" s="10"/>
      <c r="IR247" s="10"/>
      <c r="IS247" s="10"/>
      <c r="IT247" s="10"/>
      <c r="IU247" s="10"/>
      <c r="IV247" s="10"/>
    </row>
    <row r="248" spans="1:256" ht="10.5" customHeight="1">
      <c r="A248" s="10"/>
      <c r="B248" s="10" t="s">
        <v>67</v>
      </c>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8"/>
      <c r="AD248" s="18"/>
      <c r="AE248" s="18"/>
      <c r="AF248" s="23"/>
      <c r="AG248" s="14"/>
      <c r="AH248" s="14"/>
      <c r="AI248" s="14"/>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c r="HE248" s="10"/>
      <c r="HF248" s="10"/>
      <c r="HG248" s="10"/>
      <c r="HH248" s="10"/>
      <c r="HI248" s="10"/>
      <c r="HJ248" s="10"/>
      <c r="HK248" s="10"/>
      <c r="HL248" s="10"/>
      <c r="HM248" s="10"/>
      <c r="HN248" s="10"/>
      <c r="HO248" s="10"/>
      <c r="HP248" s="10"/>
      <c r="HQ248" s="10"/>
      <c r="HR248" s="10"/>
      <c r="HS248" s="10"/>
      <c r="HT248" s="10"/>
      <c r="HU248" s="10"/>
      <c r="HV248" s="10"/>
      <c r="HW248" s="10"/>
      <c r="HX248" s="10"/>
      <c r="HY248" s="10"/>
      <c r="HZ248" s="10"/>
      <c r="IA248" s="10"/>
      <c r="IB248" s="10"/>
      <c r="IC248" s="10"/>
      <c r="ID248" s="10"/>
      <c r="IE248" s="10"/>
      <c r="IF248" s="10"/>
      <c r="IG248" s="10"/>
      <c r="IH248" s="10"/>
      <c r="II248" s="10"/>
      <c r="IJ248" s="10"/>
      <c r="IK248" s="10"/>
      <c r="IL248" s="10"/>
      <c r="IM248" s="10"/>
      <c r="IN248" s="10"/>
      <c r="IO248" s="10"/>
      <c r="IP248" s="10"/>
      <c r="IQ248" s="10"/>
      <c r="IR248" s="10"/>
      <c r="IS248" s="10"/>
      <c r="IT248" s="10"/>
      <c r="IU248" s="10"/>
      <c r="IV248" s="10"/>
    </row>
    <row r="249" spans="1:256" ht="10.5" customHeight="1">
      <c r="A249" s="10"/>
      <c r="B249" s="10" t="s">
        <v>68</v>
      </c>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8"/>
      <c r="AD249" s="18"/>
      <c r="AE249" s="18"/>
      <c r="AF249" s="23"/>
      <c r="AG249" s="14"/>
      <c r="AH249" s="14"/>
      <c r="AI249" s="14"/>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c r="HE249" s="10"/>
      <c r="HF249" s="10"/>
      <c r="HG249" s="10"/>
      <c r="HH249" s="10"/>
      <c r="HI249" s="10"/>
      <c r="HJ249" s="10"/>
      <c r="HK249" s="10"/>
      <c r="HL249" s="10"/>
      <c r="HM249" s="10"/>
      <c r="HN249" s="10"/>
      <c r="HO249" s="10"/>
      <c r="HP249" s="10"/>
      <c r="HQ249" s="10"/>
      <c r="HR249" s="10"/>
      <c r="HS249" s="10"/>
      <c r="HT249" s="10"/>
      <c r="HU249" s="10"/>
      <c r="HV249" s="10"/>
      <c r="HW249" s="10"/>
      <c r="HX249" s="10"/>
      <c r="HY249" s="10"/>
      <c r="HZ249" s="10"/>
      <c r="IA249" s="10"/>
      <c r="IB249" s="10"/>
      <c r="IC249" s="10"/>
      <c r="ID249" s="10"/>
      <c r="IE249" s="10"/>
      <c r="IF249" s="10"/>
      <c r="IG249" s="10"/>
      <c r="IH249" s="10"/>
      <c r="II249" s="10"/>
      <c r="IJ249" s="10"/>
      <c r="IK249" s="10"/>
      <c r="IL249" s="10"/>
      <c r="IM249" s="10"/>
      <c r="IN249" s="10"/>
      <c r="IO249" s="10"/>
      <c r="IP249" s="10"/>
      <c r="IQ249" s="10"/>
      <c r="IR249" s="10"/>
      <c r="IS249" s="10"/>
      <c r="IT249" s="10"/>
      <c r="IU249" s="10"/>
      <c r="IV249" s="10"/>
    </row>
    <row r="250" spans="1:256" ht="10.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8"/>
      <c r="AD250" s="18"/>
      <c r="AE250" s="18"/>
      <c r="AF250" s="23"/>
      <c r="AG250" s="14"/>
      <c r="AH250" s="14"/>
      <c r="AI250" s="14"/>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c r="HE250" s="10"/>
      <c r="HF250" s="10"/>
      <c r="HG250" s="10"/>
      <c r="HH250" s="10"/>
      <c r="HI250" s="10"/>
      <c r="HJ250" s="10"/>
      <c r="HK250" s="10"/>
      <c r="HL250" s="10"/>
      <c r="HM250" s="10"/>
      <c r="HN250" s="10"/>
      <c r="HO250" s="10"/>
      <c r="HP250" s="10"/>
      <c r="HQ250" s="10"/>
      <c r="HR250" s="10"/>
      <c r="HS250" s="10"/>
      <c r="HT250" s="10"/>
      <c r="HU250" s="10"/>
      <c r="HV250" s="10"/>
      <c r="HW250" s="10"/>
      <c r="HX250" s="10"/>
      <c r="HY250" s="10"/>
      <c r="HZ250" s="10"/>
      <c r="IA250" s="10"/>
      <c r="IB250" s="10"/>
      <c r="IC250" s="10"/>
      <c r="ID250" s="10"/>
      <c r="IE250" s="10"/>
      <c r="IF250" s="10"/>
      <c r="IG250" s="10"/>
      <c r="IH250" s="10"/>
      <c r="II250" s="10"/>
      <c r="IJ250" s="10"/>
      <c r="IK250" s="10"/>
      <c r="IL250" s="10"/>
      <c r="IM250" s="10"/>
      <c r="IN250" s="10"/>
      <c r="IO250" s="10"/>
      <c r="IP250" s="10"/>
      <c r="IQ250" s="10"/>
      <c r="IR250" s="10"/>
      <c r="IS250" s="10"/>
      <c r="IT250" s="10"/>
      <c r="IU250" s="10"/>
      <c r="IV250" s="10"/>
    </row>
    <row r="251" spans="1:256" ht="10.5" customHeight="1">
      <c r="A251" s="10" t="s">
        <v>69</v>
      </c>
      <c r="B251" s="10" t="s">
        <v>70</v>
      </c>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8"/>
      <c r="AD251" s="18"/>
      <c r="AE251" s="18"/>
      <c r="AF251" s="23"/>
      <c r="AG251" s="14"/>
      <c r="AH251" s="14"/>
      <c r="AI251" s="14"/>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c r="HE251" s="10"/>
      <c r="HF251" s="10"/>
      <c r="HG251" s="10"/>
      <c r="HH251" s="10"/>
      <c r="HI251" s="10"/>
      <c r="HJ251" s="10"/>
      <c r="HK251" s="10"/>
      <c r="HL251" s="10"/>
      <c r="HM251" s="10"/>
      <c r="HN251" s="10"/>
      <c r="HO251" s="10"/>
      <c r="HP251" s="10"/>
      <c r="HQ251" s="10"/>
      <c r="HR251" s="10"/>
      <c r="HS251" s="10"/>
      <c r="HT251" s="10"/>
      <c r="HU251" s="10"/>
      <c r="HV251" s="10"/>
      <c r="HW251" s="10"/>
      <c r="HX251" s="10"/>
      <c r="HY251" s="10"/>
      <c r="HZ251" s="10"/>
      <c r="IA251" s="10"/>
      <c r="IB251" s="10"/>
      <c r="IC251" s="10"/>
      <c r="ID251" s="10"/>
      <c r="IE251" s="10"/>
      <c r="IF251" s="10"/>
      <c r="IG251" s="10"/>
      <c r="IH251" s="10"/>
      <c r="II251" s="10"/>
      <c r="IJ251" s="10"/>
      <c r="IK251" s="10"/>
      <c r="IL251" s="10"/>
      <c r="IM251" s="10"/>
      <c r="IN251" s="10"/>
      <c r="IO251" s="10"/>
      <c r="IP251" s="10"/>
      <c r="IQ251" s="10"/>
      <c r="IR251" s="10"/>
      <c r="IS251" s="10"/>
      <c r="IT251" s="10"/>
      <c r="IU251" s="10"/>
      <c r="IV251" s="10"/>
    </row>
    <row r="252" spans="1:256" ht="10.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8"/>
      <c r="AD252" s="18"/>
      <c r="AE252" s="18"/>
      <c r="AF252" s="23"/>
      <c r="AG252" s="14"/>
      <c r="AH252" s="14"/>
      <c r="AI252" s="14"/>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c r="HE252" s="10"/>
      <c r="HF252" s="10"/>
      <c r="HG252" s="10"/>
      <c r="HH252" s="10"/>
      <c r="HI252" s="10"/>
      <c r="HJ252" s="10"/>
      <c r="HK252" s="10"/>
      <c r="HL252" s="10"/>
      <c r="HM252" s="10"/>
      <c r="HN252" s="10"/>
      <c r="HO252" s="10"/>
      <c r="HP252" s="10"/>
      <c r="HQ252" s="10"/>
      <c r="HR252" s="10"/>
      <c r="HS252" s="10"/>
      <c r="HT252" s="10"/>
      <c r="HU252" s="10"/>
      <c r="HV252" s="10"/>
      <c r="HW252" s="10"/>
      <c r="HX252" s="10"/>
      <c r="HY252" s="10"/>
      <c r="HZ252" s="10"/>
      <c r="IA252" s="10"/>
      <c r="IB252" s="10"/>
      <c r="IC252" s="10"/>
      <c r="ID252" s="10"/>
      <c r="IE252" s="10"/>
      <c r="IF252" s="10"/>
      <c r="IG252" s="10"/>
      <c r="IH252" s="10"/>
      <c r="II252" s="10"/>
      <c r="IJ252" s="10"/>
      <c r="IK252" s="10"/>
      <c r="IL252" s="10"/>
      <c r="IM252" s="10"/>
      <c r="IN252" s="10"/>
      <c r="IO252" s="10"/>
      <c r="IP252" s="10"/>
      <c r="IQ252" s="10"/>
      <c r="IR252" s="10"/>
      <c r="IS252" s="10"/>
      <c r="IT252" s="10"/>
      <c r="IU252" s="10"/>
      <c r="IV252" s="10"/>
    </row>
    <row r="253" spans="1:256" ht="10.5" customHeight="1">
      <c r="A253" s="10" t="s">
        <v>71</v>
      </c>
      <c r="B253" s="10" t="s">
        <v>72</v>
      </c>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8"/>
      <c r="AD253" s="18"/>
      <c r="AE253" s="18"/>
      <c r="AF253" s="23"/>
      <c r="AG253" s="14"/>
      <c r="AH253" s="14"/>
      <c r="AI253" s="14"/>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c r="HE253" s="10"/>
      <c r="HF253" s="10"/>
      <c r="HG253" s="10"/>
      <c r="HH253" s="10"/>
      <c r="HI253" s="10"/>
      <c r="HJ253" s="10"/>
      <c r="HK253" s="10"/>
      <c r="HL253" s="10"/>
      <c r="HM253" s="10"/>
      <c r="HN253" s="10"/>
      <c r="HO253" s="10"/>
      <c r="HP253" s="10"/>
      <c r="HQ253" s="10"/>
      <c r="HR253" s="10"/>
      <c r="HS253" s="10"/>
      <c r="HT253" s="10"/>
      <c r="HU253" s="10"/>
      <c r="HV253" s="10"/>
      <c r="HW253" s="10"/>
      <c r="HX253" s="10"/>
      <c r="HY253" s="10"/>
      <c r="HZ253" s="10"/>
      <c r="IA253" s="10"/>
      <c r="IB253" s="10"/>
      <c r="IC253" s="10"/>
      <c r="ID253" s="10"/>
      <c r="IE253" s="10"/>
      <c r="IF253" s="10"/>
      <c r="IG253" s="10"/>
      <c r="IH253" s="10"/>
      <c r="II253" s="10"/>
      <c r="IJ253" s="10"/>
      <c r="IK253" s="10"/>
      <c r="IL253" s="10"/>
      <c r="IM253" s="10"/>
      <c r="IN253" s="10"/>
      <c r="IO253" s="10"/>
      <c r="IP253" s="10"/>
      <c r="IQ253" s="10"/>
      <c r="IR253" s="10"/>
      <c r="IS253" s="10"/>
      <c r="IT253" s="10"/>
      <c r="IU253" s="10"/>
      <c r="IV253" s="10"/>
    </row>
    <row r="254" spans="1:256" ht="10.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8"/>
      <c r="AD254" s="18"/>
      <c r="AE254" s="18"/>
      <c r="AF254" s="23"/>
      <c r="AG254" s="14"/>
      <c r="AH254" s="14"/>
      <c r="AI254" s="14"/>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c r="HE254" s="10"/>
      <c r="HF254" s="10"/>
      <c r="HG254" s="10"/>
      <c r="HH254" s="10"/>
      <c r="HI254" s="10"/>
      <c r="HJ254" s="10"/>
      <c r="HK254" s="10"/>
      <c r="HL254" s="10"/>
      <c r="HM254" s="10"/>
      <c r="HN254" s="10"/>
      <c r="HO254" s="10"/>
      <c r="HP254" s="10"/>
      <c r="HQ254" s="10"/>
      <c r="HR254" s="10"/>
      <c r="HS254" s="10"/>
      <c r="HT254" s="10"/>
      <c r="HU254" s="10"/>
      <c r="HV254" s="10"/>
      <c r="HW254" s="10"/>
      <c r="HX254" s="10"/>
      <c r="HY254" s="10"/>
      <c r="HZ254" s="10"/>
      <c r="IA254" s="10"/>
      <c r="IB254" s="10"/>
      <c r="IC254" s="10"/>
      <c r="ID254" s="10"/>
      <c r="IE254" s="10"/>
      <c r="IF254" s="10"/>
      <c r="IG254" s="10"/>
      <c r="IH254" s="10"/>
      <c r="II254" s="10"/>
      <c r="IJ254" s="10"/>
      <c r="IK254" s="10"/>
      <c r="IL254" s="10"/>
      <c r="IM254" s="10"/>
      <c r="IN254" s="10"/>
      <c r="IO254" s="10"/>
      <c r="IP254" s="10"/>
      <c r="IQ254" s="10"/>
      <c r="IR254" s="10"/>
      <c r="IS254" s="10"/>
      <c r="IT254" s="10"/>
      <c r="IU254" s="10"/>
      <c r="IV254" s="10"/>
    </row>
    <row r="255" spans="1:256" ht="10.5" customHeight="1">
      <c r="A255" s="10" t="s">
        <v>73</v>
      </c>
      <c r="B255" s="10" t="s">
        <v>74</v>
      </c>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8"/>
      <c r="AD255" s="18"/>
      <c r="AE255" s="18"/>
      <c r="AF255" s="23"/>
      <c r="AG255" s="14"/>
      <c r="AH255" s="14"/>
      <c r="AI255" s="14"/>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c r="HE255" s="10"/>
      <c r="HF255" s="10"/>
      <c r="HG255" s="10"/>
      <c r="HH255" s="10"/>
      <c r="HI255" s="10"/>
      <c r="HJ255" s="10"/>
      <c r="HK255" s="10"/>
      <c r="HL255" s="10"/>
      <c r="HM255" s="10"/>
      <c r="HN255" s="10"/>
      <c r="HO255" s="10"/>
      <c r="HP255" s="10"/>
      <c r="HQ255" s="10"/>
      <c r="HR255" s="10"/>
      <c r="HS255" s="10"/>
      <c r="HT255" s="10"/>
      <c r="HU255" s="10"/>
      <c r="HV255" s="10"/>
      <c r="HW255" s="10"/>
      <c r="HX255" s="10"/>
      <c r="HY255" s="10"/>
      <c r="HZ255" s="10"/>
      <c r="IA255" s="10"/>
      <c r="IB255" s="10"/>
      <c r="IC255" s="10"/>
      <c r="ID255" s="10"/>
      <c r="IE255" s="10"/>
      <c r="IF255" s="10"/>
      <c r="IG255" s="10"/>
      <c r="IH255" s="10"/>
      <c r="II255" s="10"/>
      <c r="IJ255" s="10"/>
      <c r="IK255" s="10"/>
      <c r="IL255" s="10"/>
      <c r="IM255" s="10"/>
      <c r="IN255" s="10"/>
      <c r="IO255" s="10"/>
      <c r="IP255" s="10"/>
      <c r="IQ255" s="10"/>
      <c r="IR255" s="10"/>
      <c r="IS255" s="10"/>
      <c r="IT255" s="10"/>
      <c r="IU255" s="10"/>
      <c r="IV255" s="10"/>
    </row>
    <row r="256" spans="1:256" ht="10.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8"/>
      <c r="AD256" s="18"/>
      <c r="AE256" s="18"/>
      <c r="AF256" s="23"/>
      <c r="AG256" s="14"/>
      <c r="AH256" s="14"/>
      <c r="AI256" s="14"/>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c r="GI256" s="10"/>
      <c r="GJ256" s="10"/>
      <c r="GK256" s="10"/>
      <c r="GL256" s="10"/>
      <c r="GM256" s="10"/>
      <c r="GN256" s="10"/>
      <c r="GO256" s="10"/>
      <c r="GP256" s="10"/>
      <c r="GQ256" s="10"/>
      <c r="GR256" s="10"/>
      <c r="GS256" s="10"/>
      <c r="GT256" s="10"/>
      <c r="GU256" s="10"/>
      <c r="GV256" s="10"/>
      <c r="GW256" s="10"/>
      <c r="GX256" s="10"/>
      <c r="GY256" s="10"/>
      <c r="GZ256" s="10"/>
      <c r="HA256" s="10"/>
      <c r="HB256" s="10"/>
      <c r="HC256" s="10"/>
      <c r="HD256" s="10"/>
      <c r="HE256" s="10"/>
      <c r="HF256" s="10"/>
      <c r="HG256" s="10"/>
      <c r="HH256" s="10"/>
      <c r="HI256" s="10"/>
      <c r="HJ256" s="10"/>
      <c r="HK256" s="10"/>
      <c r="HL256" s="10"/>
      <c r="HM256" s="10"/>
      <c r="HN256" s="10"/>
      <c r="HO256" s="10"/>
      <c r="HP256" s="10"/>
      <c r="HQ256" s="10"/>
      <c r="HR256" s="10"/>
      <c r="HS256" s="10"/>
      <c r="HT256" s="10"/>
      <c r="HU256" s="10"/>
      <c r="HV256" s="10"/>
      <c r="HW256" s="10"/>
      <c r="HX256" s="10"/>
      <c r="HY256" s="10"/>
      <c r="HZ256" s="10"/>
      <c r="IA256" s="10"/>
      <c r="IB256" s="10"/>
      <c r="IC256" s="10"/>
      <c r="ID256" s="10"/>
      <c r="IE256" s="10"/>
      <c r="IF256" s="10"/>
      <c r="IG256" s="10"/>
      <c r="IH256" s="10"/>
      <c r="II256" s="10"/>
      <c r="IJ256" s="10"/>
      <c r="IK256" s="10"/>
      <c r="IL256" s="10"/>
      <c r="IM256" s="10"/>
      <c r="IN256" s="10"/>
      <c r="IO256" s="10"/>
      <c r="IP256" s="10"/>
      <c r="IQ256" s="10"/>
      <c r="IR256" s="10"/>
      <c r="IS256" s="10"/>
      <c r="IT256" s="10"/>
      <c r="IU256" s="10"/>
      <c r="IV256" s="10"/>
    </row>
    <row r="257" spans="1:256" ht="10.5" customHeight="1">
      <c r="A257" s="10" t="s">
        <v>75</v>
      </c>
      <c r="B257" s="10" t="s">
        <v>275</v>
      </c>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8"/>
      <c r="AD257" s="18"/>
      <c r="AE257" s="18"/>
      <c r="AF257" s="23"/>
      <c r="AG257" s="14"/>
      <c r="AH257" s="14"/>
      <c r="AI257" s="14"/>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c r="HE257" s="10"/>
      <c r="HF257" s="10"/>
      <c r="HG257" s="10"/>
      <c r="HH257" s="10"/>
      <c r="HI257" s="10"/>
      <c r="HJ257" s="10"/>
      <c r="HK257" s="10"/>
      <c r="HL257" s="10"/>
      <c r="HM257" s="10"/>
      <c r="HN257" s="10"/>
      <c r="HO257" s="10"/>
      <c r="HP257" s="10"/>
      <c r="HQ257" s="10"/>
      <c r="HR257" s="10"/>
      <c r="HS257" s="10"/>
      <c r="HT257" s="10"/>
      <c r="HU257" s="10"/>
      <c r="HV257" s="10"/>
      <c r="HW257" s="10"/>
      <c r="HX257" s="10"/>
      <c r="HY257" s="10"/>
      <c r="HZ257" s="10"/>
      <c r="IA257" s="10"/>
      <c r="IB257" s="10"/>
      <c r="IC257" s="10"/>
      <c r="ID257" s="10"/>
      <c r="IE257" s="10"/>
      <c r="IF257" s="10"/>
      <c r="IG257" s="10"/>
      <c r="IH257" s="10"/>
      <c r="II257" s="10"/>
      <c r="IJ257" s="10"/>
      <c r="IK257" s="10"/>
      <c r="IL257" s="10"/>
      <c r="IM257" s="10"/>
      <c r="IN257" s="10"/>
      <c r="IO257" s="10"/>
      <c r="IP257" s="10"/>
      <c r="IQ257" s="10"/>
      <c r="IR257" s="10"/>
      <c r="IS257" s="10"/>
      <c r="IT257" s="10"/>
      <c r="IU257" s="10"/>
      <c r="IV257" s="10"/>
    </row>
    <row r="258" spans="1:256" ht="10.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8"/>
      <c r="AD258" s="18"/>
      <c r="AE258" s="18"/>
      <c r="AF258" s="23"/>
      <c r="AG258" s="14"/>
      <c r="AH258" s="14"/>
      <c r="AI258" s="14"/>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c r="HE258" s="10"/>
      <c r="HF258" s="10"/>
      <c r="HG258" s="10"/>
      <c r="HH258" s="10"/>
      <c r="HI258" s="10"/>
      <c r="HJ258" s="10"/>
      <c r="HK258" s="10"/>
      <c r="HL258" s="10"/>
      <c r="HM258" s="10"/>
      <c r="HN258" s="10"/>
      <c r="HO258" s="10"/>
      <c r="HP258" s="10"/>
      <c r="HQ258" s="10"/>
      <c r="HR258" s="10"/>
      <c r="HS258" s="10"/>
      <c r="HT258" s="10"/>
      <c r="HU258" s="10"/>
      <c r="HV258" s="10"/>
      <c r="HW258" s="10"/>
      <c r="HX258" s="10"/>
      <c r="HY258" s="10"/>
      <c r="HZ258" s="10"/>
      <c r="IA258" s="10"/>
      <c r="IB258" s="10"/>
      <c r="IC258" s="10"/>
      <c r="ID258" s="10"/>
      <c r="IE258" s="10"/>
      <c r="IF258" s="10"/>
      <c r="IG258" s="10"/>
      <c r="IH258" s="10"/>
      <c r="II258" s="10"/>
      <c r="IJ258" s="10"/>
      <c r="IK258" s="10"/>
      <c r="IL258" s="10"/>
      <c r="IM258" s="10"/>
      <c r="IN258" s="10"/>
      <c r="IO258" s="10"/>
      <c r="IP258" s="10"/>
      <c r="IQ258" s="10"/>
      <c r="IR258" s="10"/>
      <c r="IS258" s="10"/>
      <c r="IT258" s="10"/>
      <c r="IU258" s="10"/>
      <c r="IV258" s="10"/>
    </row>
    <row r="259" spans="1:256" ht="10.5" customHeight="1">
      <c r="A259" s="10" t="s">
        <v>76</v>
      </c>
      <c r="B259" s="10" t="s">
        <v>276</v>
      </c>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8"/>
      <c r="AD259" s="18"/>
      <c r="AE259" s="18"/>
      <c r="AF259" s="23"/>
      <c r="AG259" s="14"/>
      <c r="AH259" s="14"/>
      <c r="AI259" s="14"/>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c r="HE259" s="10"/>
      <c r="HF259" s="10"/>
      <c r="HG259" s="10"/>
      <c r="HH259" s="10"/>
      <c r="HI259" s="10"/>
      <c r="HJ259" s="10"/>
      <c r="HK259" s="10"/>
      <c r="HL259" s="10"/>
      <c r="HM259" s="10"/>
      <c r="HN259" s="10"/>
      <c r="HO259" s="10"/>
      <c r="HP259" s="10"/>
      <c r="HQ259" s="10"/>
      <c r="HR259" s="10"/>
      <c r="HS259" s="10"/>
      <c r="HT259" s="10"/>
      <c r="HU259" s="10"/>
      <c r="HV259" s="10"/>
      <c r="HW259" s="10"/>
      <c r="HX259" s="10"/>
      <c r="HY259" s="10"/>
      <c r="HZ259" s="10"/>
      <c r="IA259" s="10"/>
      <c r="IB259" s="10"/>
      <c r="IC259" s="10"/>
      <c r="ID259" s="10"/>
      <c r="IE259" s="10"/>
      <c r="IF259" s="10"/>
      <c r="IG259" s="10"/>
      <c r="IH259" s="10"/>
      <c r="II259" s="10"/>
      <c r="IJ259" s="10"/>
      <c r="IK259" s="10"/>
      <c r="IL259" s="10"/>
      <c r="IM259" s="10"/>
      <c r="IN259" s="10"/>
      <c r="IO259" s="10"/>
      <c r="IP259" s="10"/>
      <c r="IQ259" s="10"/>
      <c r="IR259" s="10"/>
      <c r="IS259" s="10"/>
      <c r="IT259" s="10"/>
      <c r="IU259" s="10"/>
      <c r="IV259" s="10"/>
    </row>
    <row r="260" spans="1:256" ht="10.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8"/>
      <c r="AD260" s="18"/>
      <c r="AE260" s="18"/>
      <c r="AF260" s="23"/>
      <c r="AG260" s="14"/>
      <c r="AH260" s="14"/>
      <c r="AI260" s="14"/>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c r="HE260" s="10"/>
      <c r="HF260" s="10"/>
      <c r="HG260" s="10"/>
      <c r="HH260" s="10"/>
      <c r="HI260" s="10"/>
      <c r="HJ260" s="10"/>
      <c r="HK260" s="10"/>
      <c r="HL260" s="10"/>
      <c r="HM260" s="10"/>
      <c r="HN260" s="10"/>
      <c r="HO260" s="10"/>
      <c r="HP260" s="10"/>
      <c r="HQ260" s="10"/>
      <c r="HR260" s="10"/>
      <c r="HS260" s="10"/>
      <c r="HT260" s="10"/>
      <c r="HU260" s="10"/>
      <c r="HV260" s="10"/>
      <c r="HW260" s="10"/>
      <c r="HX260" s="10"/>
      <c r="HY260" s="10"/>
      <c r="HZ260" s="10"/>
      <c r="IA260" s="10"/>
      <c r="IB260" s="10"/>
      <c r="IC260" s="10"/>
      <c r="ID260" s="10"/>
      <c r="IE260" s="10"/>
      <c r="IF260" s="10"/>
      <c r="IG260" s="10"/>
      <c r="IH260" s="10"/>
      <c r="II260" s="10"/>
      <c r="IJ260" s="10"/>
      <c r="IK260" s="10"/>
      <c r="IL260" s="10"/>
      <c r="IM260" s="10"/>
      <c r="IN260" s="10"/>
      <c r="IO260" s="10"/>
      <c r="IP260" s="10"/>
      <c r="IQ260" s="10"/>
      <c r="IR260" s="10"/>
      <c r="IS260" s="10"/>
      <c r="IT260" s="10"/>
      <c r="IU260" s="10"/>
      <c r="IV260" s="10"/>
    </row>
    <row r="261" spans="1:256" ht="10.5" customHeight="1">
      <c r="A261" s="10" t="s">
        <v>77</v>
      </c>
      <c r="B261" s="10" t="s">
        <v>78</v>
      </c>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8"/>
      <c r="AD261" s="18"/>
      <c r="AE261" s="18"/>
      <c r="AF261" s="23"/>
      <c r="AG261" s="14"/>
      <c r="AH261" s="14"/>
      <c r="AI261" s="14"/>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c r="HE261" s="10"/>
      <c r="HF261" s="10"/>
      <c r="HG261" s="10"/>
      <c r="HH261" s="10"/>
      <c r="HI261" s="10"/>
      <c r="HJ261" s="10"/>
      <c r="HK261" s="10"/>
      <c r="HL261" s="10"/>
      <c r="HM261" s="10"/>
      <c r="HN261" s="10"/>
      <c r="HO261" s="10"/>
      <c r="HP261" s="10"/>
      <c r="HQ261" s="10"/>
      <c r="HR261" s="10"/>
      <c r="HS261" s="10"/>
      <c r="HT261" s="10"/>
      <c r="HU261" s="10"/>
      <c r="HV261" s="10"/>
      <c r="HW261" s="10"/>
      <c r="HX261" s="10"/>
      <c r="HY261" s="10"/>
      <c r="HZ261" s="10"/>
      <c r="IA261" s="10"/>
      <c r="IB261" s="10"/>
      <c r="IC261" s="10"/>
      <c r="ID261" s="10"/>
      <c r="IE261" s="10"/>
      <c r="IF261" s="10"/>
      <c r="IG261" s="10"/>
      <c r="IH261" s="10"/>
      <c r="II261" s="10"/>
      <c r="IJ261" s="10"/>
      <c r="IK261" s="10"/>
      <c r="IL261" s="10"/>
      <c r="IM261" s="10"/>
      <c r="IN261" s="10"/>
      <c r="IO261" s="10"/>
      <c r="IP261" s="10"/>
      <c r="IQ261" s="10"/>
      <c r="IR261" s="10"/>
      <c r="IS261" s="10"/>
      <c r="IT261" s="10"/>
      <c r="IU261" s="10"/>
      <c r="IV261" s="10"/>
    </row>
    <row r="262" spans="1:256" ht="10.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8"/>
      <c r="AD262" s="18"/>
      <c r="AE262" s="18"/>
      <c r="AF262" s="23"/>
      <c r="AG262" s="14"/>
      <c r="AH262" s="14"/>
      <c r="AI262" s="14"/>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c r="HE262" s="10"/>
      <c r="HF262" s="10"/>
      <c r="HG262" s="10"/>
      <c r="HH262" s="10"/>
      <c r="HI262" s="10"/>
      <c r="HJ262" s="10"/>
      <c r="HK262" s="10"/>
      <c r="HL262" s="10"/>
      <c r="HM262" s="10"/>
      <c r="HN262" s="10"/>
      <c r="HO262" s="10"/>
      <c r="HP262" s="10"/>
      <c r="HQ262" s="10"/>
      <c r="HR262" s="10"/>
      <c r="HS262" s="10"/>
      <c r="HT262" s="10"/>
      <c r="HU262" s="10"/>
      <c r="HV262" s="10"/>
      <c r="HW262" s="10"/>
      <c r="HX262" s="10"/>
      <c r="HY262" s="10"/>
      <c r="HZ262" s="10"/>
      <c r="IA262" s="10"/>
      <c r="IB262" s="10"/>
      <c r="IC262" s="10"/>
      <c r="ID262" s="10"/>
      <c r="IE262" s="10"/>
      <c r="IF262" s="10"/>
      <c r="IG262" s="10"/>
      <c r="IH262" s="10"/>
      <c r="II262" s="10"/>
      <c r="IJ262" s="10"/>
      <c r="IK262" s="10"/>
      <c r="IL262" s="10"/>
      <c r="IM262" s="10"/>
      <c r="IN262" s="10"/>
      <c r="IO262" s="10"/>
      <c r="IP262" s="10"/>
      <c r="IQ262" s="10"/>
      <c r="IR262" s="10"/>
      <c r="IS262" s="10"/>
      <c r="IT262" s="10"/>
      <c r="IU262" s="10"/>
      <c r="IV262" s="10"/>
    </row>
    <row r="263" spans="1:256" ht="10.5" customHeight="1">
      <c r="A263" s="10" t="s">
        <v>79</v>
      </c>
      <c r="B263" s="10" t="s">
        <v>80</v>
      </c>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8"/>
      <c r="AD263" s="18"/>
      <c r="AE263" s="18"/>
      <c r="AF263" s="23"/>
      <c r="AG263" s="14"/>
      <c r="AH263" s="14"/>
      <c r="AI263" s="14"/>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c r="HE263" s="10"/>
      <c r="HF263" s="10"/>
      <c r="HG263" s="10"/>
      <c r="HH263" s="10"/>
      <c r="HI263" s="10"/>
      <c r="HJ263" s="10"/>
      <c r="HK263" s="10"/>
      <c r="HL263" s="10"/>
      <c r="HM263" s="10"/>
      <c r="HN263" s="10"/>
      <c r="HO263" s="10"/>
      <c r="HP263" s="10"/>
      <c r="HQ263" s="10"/>
      <c r="HR263" s="10"/>
      <c r="HS263" s="10"/>
      <c r="HT263" s="10"/>
      <c r="HU263" s="10"/>
      <c r="HV263" s="10"/>
      <c r="HW263" s="10"/>
      <c r="HX263" s="10"/>
      <c r="HY263" s="10"/>
      <c r="HZ263" s="10"/>
      <c r="IA263" s="10"/>
      <c r="IB263" s="10"/>
      <c r="IC263" s="10"/>
      <c r="ID263" s="10"/>
      <c r="IE263" s="10"/>
      <c r="IF263" s="10"/>
      <c r="IG263" s="10"/>
      <c r="IH263" s="10"/>
      <c r="II263" s="10"/>
      <c r="IJ263" s="10"/>
      <c r="IK263" s="10"/>
      <c r="IL263" s="10"/>
      <c r="IM263" s="10"/>
      <c r="IN263" s="10"/>
      <c r="IO263" s="10"/>
      <c r="IP263" s="10"/>
      <c r="IQ263" s="10"/>
      <c r="IR263" s="10"/>
      <c r="IS263" s="10"/>
      <c r="IT263" s="10"/>
      <c r="IU263" s="10"/>
      <c r="IV263" s="10"/>
    </row>
    <row r="264" spans="1:256" ht="10.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8"/>
      <c r="AD264" s="18"/>
      <c r="AE264" s="18"/>
      <c r="AF264" s="23"/>
      <c r="AG264" s="14"/>
      <c r="AH264" s="14"/>
      <c r="AI264" s="14"/>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c r="HE264" s="10"/>
      <c r="HF264" s="10"/>
      <c r="HG264" s="10"/>
      <c r="HH264" s="10"/>
      <c r="HI264" s="10"/>
      <c r="HJ264" s="10"/>
      <c r="HK264" s="10"/>
      <c r="HL264" s="10"/>
      <c r="HM264" s="10"/>
      <c r="HN264" s="10"/>
      <c r="HO264" s="10"/>
      <c r="HP264" s="10"/>
      <c r="HQ264" s="10"/>
      <c r="HR264" s="10"/>
      <c r="HS264" s="10"/>
      <c r="HT264" s="10"/>
      <c r="HU264" s="10"/>
      <c r="HV264" s="10"/>
      <c r="HW264" s="10"/>
      <c r="HX264" s="10"/>
      <c r="HY264" s="10"/>
      <c r="HZ264" s="10"/>
      <c r="IA264" s="10"/>
      <c r="IB264" s="10"/>
      <c r="IC264" s="10"/>
      <c r="ID264" s="10"/>
      <c r="IE264" s="10"/>
      <c r="IF264" s="10"/>
      <c r="IG264" s="10"/>
      <c r="IH264" s="10"/>
      <c r="II264" s="10"/>
      <c r="IJ264" s="10"/>
      <c r="IK264" s="10"/>
      <c r="IL264" s="10"/>
      <c r="IM264" s="10"/>
      <c r="IN264" s="10"/>
      <c r="IO264" s="10"/>
      <c r="IP264" s="10"/>
      <c r="IQ264" s="10"/>
      <c r="IR264" s="10"/>
      <c r="IS264" s="10"/>
      <c r="IT264" s="10"/>
      <c r="IU264" s="10"/>
      <c r="IV264" s="10"/>
    </row>
    <row r="265" spans="1:256" ht="10.5" customHeight="1">
      <c r="A265" s="10" t="s">
        <v>81</v>
      </c>
      <c r="B265" s="10" t="s">
        <v>82</v>
      </c>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8"/>
      <c r="AD265" s="18"/>
      <c r="AE265" s="18"/>
      <c r="AF265" s="23"/>
      <c r="AG265" s="14"/>
      <c r="AH265" s="14"/>
      <c r="AI265" s="14"/>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c r="HE265" s="10"/>
      <c r="HF265" s="10"/>
      <c r="HG265" s="10"/>
      <c r="HH265" s="10"/>
      <c r="HI265" s="10"/>
      <c r="HJ265" s="10"/>
      <c r="HK265" s="10"/>
      <c r="HL265" s="10"/>
      <c r="HM265" s="10"/>
      <c r="HN265" s="10"/>
      <c r="HO265" s="10"/>
      <c r="HP265" s="10"/>
      <c r="HQ265" s="10"/>
      <c r="HR265" s="10"/>
      <c r="HS265" s="10"/>
      <c r="HT265" s="10"/>
      <c r="HU265" s="10"/>
      <c r="HV265" s="10"/>
      <c r="HW265" s="10"/>
      <c r="HX265" s="10"/>
      <c r="HY265" s="10"/>
      <c r="HZ265" s="10"/>
      <c r="IA265" s="10"/>
      <c r="IB265" s="10"/>
      <c r="IC265" s="10"/>
      <c r="ID265" s="10"/>
      <c r="IE265" s="10"/>
      <c r="IF265" s="10"/>
      <c r="IG265" s="10"/>
      <c r="IH265" s="10"/>
      <c r="II265" s="10"/>
      <c r="IJ265" s="10"/>
      <c r="IK265" s="10"/>
      <c r="IL265" s="10"/>
      <c r="IM265" s="10"/>
      <c r="IN265" s="10"/>
      <c r="IO265" s="10"/>
      <c r="IP265" s="10"/>
      <c r="IQ265" s="10"/>
      <c r="IR265" s="10"/>
      <c r="IS265" s="10"/>
      <c r="IT265" s="10"/>
      <c r="IU265" s="10"/>
      <c r="IV265" s="10"/>
    </row>
    <row r="266" spans="1:256" ht="10.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8"/>
      <c r="AD266" s="18"/>
      <c r="AE266" s="18"/>
      <c r="AF266" s="23"/>
      <c r="AG266" s="14"/>
      <c r="AH266" s="14"/>
      <c r="AI266" s="14"/>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c r="HE266" s="10"/>
      <c r="HF266" s="10"/>
      <c r="HG266" s="10"/>
      <c r="HH266" s="10"/>
      <c r="HI266" s="10"/>
      <c r="HJ266" s="10"/>
      <c r="HK266" s="10"/>
      <c r="HL266" s="10"/>
      <c r="HM266" s="10"/>
      <c r="HN266" s="10"/>
      <c r="HO266" s="10"/>
      <c r="HP266" s="10"/>
      <c r="HQ266" s="10"/>
      <c r="HR266" s="10"/>
      <c r="HS266" s="10"/>
      <c r="HT266" s="10"/>
      <c r="HU266" s="10"/>
      <c r="HV266" s="10"/>
      <c r="HW266" s="10"/>
      <c r="HX266" s="10"/>
      <c r="HY266" s="10"/>
      <c r="HZ266" s="10"/>
      <c r="IA266" s="10"/>
      <c r="IB266" s="10"/>
      <c r="IC266" s="10"/>
      <c r="ID266" s="10"/>
      <c r="IE266" s="10"/>
      <c r="IF266" s="10"/>
      <c r="IG266" s="10"/>
      <c r="IH266" s="10"/>
      <c r="II266" s="10"/>
      <c r="IJ266" s="10"/>
      <c r="IK266" s="10"/>
      <c r="IL266" s="10"/>
      <c r="IM266" s="10"/>
      <c r="IN266" s="10"/>
      <c r="IO266" s="10"/>
      <c r="IP266" s="10"/>
      <c r="IQ266" s="10"/>
      <c r="IR266" s="10"/>
      <c r="IS266" s="10"/>
      <c r="IT266" s="10"/>
      <c r="IU266" s="10"/>
      <c r="IV266" s="10"/>
    </row>
    <row r="267" spans="1:256" ht="10.5" customHeight="1">
      <c r="A267" s="10" t="s">
        <v>83</v>
      </c>
      <c r="B267" s="10" t="s">
        <v>84</v>
      </c>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8"/>
      <c r="AD267" s="18"/>
      <c r="AE267" s="18"/>
      <c r="AF267" s="23"/>
      <c r="AG267" s="14"/>
      <c r="AH267" s="14"/>
      <c r="AI267" s="14"/>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c r="HE267" s="10"/>
      <c r="HF267" s="10"/>
      <c r="HG267" s="10"/>
      <c r="HH267" s="10"/>
      <c r="HI267" s="10"/>
      <c r="HJ267" s="10"/>
      <c r="HK267" s="10"/>
      <c r="HL267" s="10"/>
      <c r="HM267" s="10"/>
      <c r="HN267" s="10"/>
      <c r="HO267" s="10"/>
      <c r="HP267" s="10"/>
      <c r="HQ267" s="10"/>
      <c r="HR267" s="10"/>
      <c r="HS267" s="10"/>
      <c r="HT267" s="10"/>
      <c r="HU267" s="10"/>
      <c r="HV267" s="10"/>
      <c r="HW267" s="10"/>
      <c r="HX267" s="10"/>
      <c r="HY267" s="10"/>
      <c r="HZ267" s="10"/>
      <c r="IA267" s="10"/>
      <c r="IB267" s="10"/>
      <c r="IC267" s="10"/>
      <c r="ID267" s="10"/>
      <c r="IE267" s="10"/>
      <c r="IF267" s="10"/>
      <c r="IG267" s="10"/>
      <c r="IH267" s="10"/>
      <c r="II267" s="10"/>
      <c r="IJ267" s="10"/>
      <c r="IK267" s="10"/>
      <c r="IL267" s="10"/>
      <c r="IM267" s="10"/>
      <c r="IN267" s="10"/>
      <c r="IO267" s="10"/>
      <c r="IP267" s="10"/>
      <c r="IQ267" s="10"/>
      <c r="IR267" s="10"/>
      <c r="IS267" s="10"/>
      <c r="IT267" s="10"/>
      <c r="IU267" s="10"/>
      <c r="IV267" s="10"/>
    </row>
    <row r="268" spans="1:256" ht="10.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8"/>
      <c r="AD268" s="18"/>
      <c r="AE268" s="18"/>
      <c r="AF268" s="23"/>
      <c r="AG268" s="14"/>
      <c r="AH268" s="14"/>
      <c r="AI268" s="14"/>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c r="HE268" s="10"/>
      <c r="HF268" s="10"/>
      <c r="HG268" s="10"/>
      <c r="HH268" s="10"/>
      <c r="HI268" s="10"/>
      <c r="HJ268" s="10"/>
      <c r="HK268" s="10"/>
      <c r="HL268" s="10"/>
      <c r="HM268" s="10"/>
      <c r="HN268" s="10"/>
      <c r="HO268" s="10"/>
      <c r="HP268" s="10"/>
      <c r="HQ268" s="10"/>
      <c r="HR268" s="10"/>
      <c r="HS268" s="10"/>
      <c r="HT268" s="10"/>
      <c r="HU268" s="10"/>
      <c r="HV268" s="10"/>
      <c r="HW268" s="10"/>
      <c r="HX268" s="10"/>
      <c r="HY268" s="10"/>
      <c r="HZ268" s="10"/>
      <c r="IA268" s="10"/>
      <c r="IB268" s="10"/>
      <c r="IC268" s="10"/>
      <c r="ID268" s="10"/>
      <c r="IE268" s="10"/>
      <c r="IF268" s="10"/>
      <c r="IG268" s="10"/>
      <c r="IH268" s="10"/>
      <c r="II268" s="10"/>
      <c r="IJ268" s="10"/>
      <c r="IK268" s="10"/>
      <c r="IL268" s="10"/>
      <c r="IM268" s="10"/>
      <c r="IN268" s="10"/>
      <c r="IO268" s="10"/>
      <c r="IP268" s="10"/>
      <c r="IQ268" s="10"/>
      <c r="IR268" s="10"/>
      <c r="IS268" s="10"/>
      <c r="IT268" s="10"/>
      <c r="IU268" s="10"/>
      <c r="IV268" s="10"/>
    </row>
    <row r="269" spans="1:256" ht="10.5" customHeight="1">
      <c r="A269" s="10" t="s">
        <v>85</v>
      </c>
      <c r="B269" s="10" t="s">
        <v>86</v>
      </c>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8"/>
      <c r="AD269" s="18"/>
      <c r="AE269" s="18"/>
      <c r="AF269" s="23"/>
      <c r="AG269" s="14"/>
      <c r="AH269" s="14"/>
      <c r="AI269" s="14"/>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c r="HE269" s="10"/>
      <c r="HF269" s="10"/>
      <c r="HG269" s="10"/>
      <c r="HH269" s="10"/>
      <c r="HI269" s="10"/>
      <c r="HJ269" s="10"/>
      <c r="HK269" s="10"/>
      <c r="HL269" s="10"/>
      <c r="HM269" s="10"/>
      <c r="HN269" s="10"/>
      <c r="HO269" s="10"/>
      <c r="HP269" s="10"/>
      <c r="HQ269" s="10"/>
      <c r="HR269" s="10"/>
      <c r="HS269" s="10"/>
      <c r="HT269" s="10"/>
      <c r="HU269" s="10"/>
      <c r="HV269" s="10"/>
      <c r="HW269" s="10"/>
      <c r="HX269" s="10"/>
      <c r="HY269" s="10"/>
      <c r="HZ269" s="10"/>
      <c r="IA269" s="10"/>
      <c r="IB269" s="10"/>
      <c r="IC269" s="10"/>
      <c r="ID269" s="10"/>
      <c r="IE269" s="10"/>
      <c r="IF269" s="10"/>
      <c r="IG269" s="10"/>
      <c r="IH269" s="10"/>
      <c r="II269" s="10"/>
      <c r="IJ269" s="10"/>
      <c r="IK269" s="10"/>
      <c r="IL269" s="10"/>
      <c r="IM269" s="10"/>
      <c r="IN269" s="10"/>
      <c r="IO269" s="10"/>
      <c r="IP269" s="10"/>
      <c r="IQ269" s="10"/>
      <c r="IR269" s="10"/>
      <c r="IS269" s="10"/>
      <c r="IT269" s="10"/>
      <c r="IU269" s="10"/>
      <c r="IV269" s="10"/>
    </row>
    <row r="270" spans="1:256" ht="10.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8"/>
      <c r="AD270" s="18"/>
      <c r="AE270" s="18"/>
      <c r="AF270" s="23"/>
      <c r="AG270" s="14"/>
      <c r="AH270" s="14"/>
      <c r="AI270" s="14"/>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c r="GG270" s="10"/>
      <c r="GH270" s="10"/>
      <c r="GI270" s="10"/>
      <c r="GJ270" s="10"/>
      <c r="GK270" s="10"/>
      <c r="GL270" s="10"/>
      <c r="GM270" s="10"/>
      <c r="GN270" s="10"/>
      <c r="GO270" s="10"/>
      <c r="GP270" s="10"/>
      <c r="GQ270" s="10"/>
      <c r="GR270" s="10"/>
      <c r="GS270" s="10"/>
      <c r="GT270" s="10"/>
      <c r="GU270" s="10"/>
      <c r="GV270" s="10"/>
      <c r="GW270" s="10"/>
      <c r="GX270" s="10"/>
      <c r="GY270" s="10"/>
      <c r="GZ270" s="10"/>
      <c r="HA270" s="10"/>
      <c r="HB270" s="10"/>
      <c r="HC270" s="10"/>
      <c r="HD270" s="10"/>
      <c r="HE270" s="10"/>
      <c r="HF270" s="10"/>
      <c r="HG270" s="10"/>
      <c r="HH270" s="10"/>
      <c r="HI270" s="10"/>
      <c r="HJ270" s="10"/>
      <c r="HK270" s="10"/>
      <c r="HL270" s="10"/>
      <c r="HM270" s="10"/>
      <c r="HN270" s="10"/>
      <c r="HO270" s="10"/>
      <c r="HP270" s="10"/>
      <c r="HQ270" s="10"/>
      <c r="HR270" s="10"/>
      <c r="HS270" s="10"/>
      <c r="HT270" s="10"/>
      <c r="HU270" s="10"/>
      <c r="HV270" s="10"/>
      <c r="HW270" s="10"/>
      <c r="HX270" s="10"/>
      <c r="HY270" s="10"/>
      <c r="HZ270" s="10"/>
      <c r="IA270" s="10"/>
      <c r="IB270" s="10"/>
      <c r="IC270" s="10"/>
      <c r="ID270" s="10"/>
      <c r="IE270" s="10"/>
      <c r="IF270" s="10"/>
      <c r="IG270" s="10"/>
      <c r="IH270" s="10"/>
      <c r="II270" s="10"/>
      <c r="IJ270" s="10"/>
      <c r="IK270" s="10"/>
      <c r="IL270" s="10"/>
      <c r="IM270" s="10"/>
      <c r="IN270" s="10"/>
      <c r="IO270" s="10"/>
      <c r="IP270" s="10"/>
      <c r="IQ270" s="10"/>
      <c r="IR270" s="10"/>
      <c r="IS270" s="10"/>
      <c r="IT270" s="10"/>
      <c r="IU270" s="10"/>
      <c r="IV270" s="10"/>
    </row>
    <row r="271" spans="1:256" ht="10.5" customHeight="1">
      <c r="A271" s="10" t="s">
        <v>87</v>
      </c>
      <c r="B271" s="10" t="s">
        <v>88</v>
      </c>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8"/>
      <c r="AD271" s="18"/>
      <c r="AE271" s="18"/>
      <c r="AF271" s="23"/>
      <c r="AG271" s="14"/>
      <c r="AH271" s="14"/>
      <c r="AI271" s="14"/>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c r="HE271" s="10"/>
      <c r="HF271" s="10"/>
      <c r="HG271" s="10"/>
      <c r="HH271" s="10"/>
      <c r="HI271" s="10"/>
      <c r="HJ271" s="10"/>
      <c r="HK271" s="10"/>
      <c r="HL271" s="10"/>
      <c r="HM271" s="10"/>
      <c r="HN271" s="10"/>
      <c r="HO271" s="10"/>
      <c r="HP271" s="10"/>
      <c r="HQ271" s="10"/>
      <c r="HR271" s="10"/>
      <c r="HS271" s="10"/>
      <c r="HT271" s="10"/>
      <c r="HU271" s="10"/>
      <c r="HV271" s="10"/>
      <c r="HW271" s="10"/>
      <c r="HX271" s="10"/>
      <c r="HY271" s="10"/>
      <c r="HZ271" s="10"/>
      <c r="IA271" s="10"/>
      <c r="IB271" s="10"/>
      <c r="IC271" s="10"/>
      <c r="ID271" s="10"/>
      <c r="IE271" s="10"/>
      <c r="IF271" s="10"/>
      <c r="IG271" s="10"/>
      <c r="IH271" s="10"/>
      <c r="II271" s="10"/>
      <c r="IJ271" s="10"/>
      <c r="IK271" s="10"/>
      <c r="IL271" s="10"/>
      <c r="IM271" s="10"/>
      <c r="IN271" s="10"/>
      <c r="IO271" s="10"/>
      <c r="IP271" s="10"/>
      <c r="IQ271" s="10"/>
      <c r="IR271" s="10"/>
      <c r="IS271" s="10"/>
      <c r="IT271" s="10"/>
      <c r="IU271" s="10"/>
      <c r="IV271" s="10"/>
    </row>
    <row r="272" spans="1:256" ht="10.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8"/>
      <c r="AD272" s="18"/>
      <c r="AE272" s="18"/>
      <c r="AF272" s="23"/>
      <c r="AG272" s="14"/>
      <c r="AH272" s="14"/>
      <c r="AI272" s="14"/>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c r="GG272" s="10"/>
      <c r="GH272" s="10"/>
      <c r="GI272" s="10"/>
      <c r="GJ272" s="10"/>
      <c r="GK272" s="10"/>
      <c r="GL272" s="10"/>
      <c r="GM272" s="10"/>
      <c r="GN272" s="10"/>
      <c r="GO272" s="10"/>
      <c r="GP272" s="10"/>
      <c r="GQ272" s="10"/>
      <c r="GR272" s="10"/>
      <c r="GS272" s="10"/>
      <c r="GT272" s="10"/>
      <c r="GU272" s="10"/>
      <c r="GV272" s="10"/>
      <c r="GW272" s="10"/>
      <c r="GX272" s="10"/>
      <c r="GY272" s="10"/>
      <c r="GZ272" s="10"/>
      <c r="HA272" s="10"/>
      <c r="HB272" s="10"/>
      <c r="HC272" s="10"/>
      <c r="HD272" s="10"/>
      <c r="HE272" s="10"/>
      <c r="HF272" s="10"/>
      <c r="HG272" s="10"/>
      <c r="HH272" s="10"/>
      <c r="HI272" s="10"/>
      <c r="HJ272" s="10"/>
      <c r="HK272" s="10"/>
      <c r="HL272" s="10"/>
      <c r="HM272" s="10"/>
      <c r="HN272" s="10"/>
      <c r="HO272" s="10"/>
      <c r="HP272" s="10"/>
      <c r="HQ272" s="10"/>
      <c r="HR272" s="10"/>
      <c r="HS272" s="10"/>
      <c r="HT272" s="10"/>
      <c r="HU272" s="10"/>
      <c r="HV272" s="10"/>
      <c r="HW272" s="10"/>
      <c r="HX272" s="10"/>
      <c r="HY272" s="10"/>
      <c r="HZ272" s="10"/>
      <c r="IA272" s="10"/>
      <c r="IB272" s="10"/>
      <c r="IC272" s="10"/>
      <c r="ID272" s="10"/>
      <c r="IE272" s="10"/>
      <c r="IF272" s="10"/>
      <c r="IG272" s="10"/>
      <c r="IH272" s="10"/>
      <c r="II272" s="10"/>
      <c r="IJ272" s="10"/>
      <c r="IK272" s="10"/>
      <c r="IL272" s="10"/>
      <c r="IM272" s="10"/>
      <c r="IN272" s="10"/>
      <c r="IO272" s="10"/>
      <c r="IP272" s="10"/>
      <c r="IQ272" s="10"/>
      <c r="IR272" s="10"/>
      <c r="IS272" s="10"/>
      <c r="IT272" s="10"/>
      <c r="IU272" s="10"/>
      <c r="IV272" s="10"/>
    </row>
    <row r="273" spans="1:256" ht="10.5" customHeight="1">
      <c r="A273" s="10" t="s">
        <v>89</v>
      </c>
      <c r="B273" s="10" t="s">
        <v>90</v>
      </c>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8"/>
      <c r="AD273" s="18"/>
      <c r="AE273" s="18"/>
      <c r="AF273" s="23"/>
      <c r="AG273" s="14"/>
      <c r="AH273" s="14"/>
      <c r="AI273" s="14"/>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c r="HE273" s="10"/>
      <c r="HF273" s="10"/>
      <c r="HG273" s="10"/>
      <c r="HH273" s="10"/>
      <c r="HI273" s="10"/>
      <c r="HJ273" s="10"/>
      <c r="HK273" s="10"/>
      <c r="HL273" s="10"/>
      <c r="HM273" s="10"/>
      <c r="HN273" s="10"/>
      <c r="HO273" s="10"/>
      <c r="HP273" s="10"/>
      <c r="HQ273" s="10"/>
      <c r="HR273" s="10"/>
      <c r="HS273" s="10"/>
      <c r="HT273" s="10"/>
      <c r="HU273" s="10"/>
      <c r="HV273" s="10"/>
      <c r="HW273" s="10"/>
      <c r="HX273" s="10"/>
      <c r="HY273" s="10"/>
      <c r="HZ273" s="10"/>
      <c r="IA273" s="10"/>
      <c r="IB273" s="10"/>
      <c r="IC273" s="10"/>
      <c r="ID273" s="10"/>
      <c r="IE273" s="10"/>
      <c r="IF273" s="10"/>
      <c r="IG273" s="10"/>
      <c r="IH273" s="10"/>
      <c r="II273" s="10"/>
      <c r="IJ273" s="10"/>
      <c r="IK273" s="10"/>
      <c r="IL273" s="10"/>
      <c r="IM273" s="10"/>
      <c r="IN273" s="10"/>
      <c r="IO273" s="10"/>
      <c r="IP273" s="10"/>
      <c r="IQ273" s="10"/>
      <c r="IR273" s="10"/>
      <c r="IS273" s="10"/>
      <c r="IT273" s="10"/>
      <c r="IU273" s="10"/>
      <c r="IV273" s="10"/>
    </row>
    <row r="274" spans="1:256" ht="10.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8"/>
      <c r="AD274" s="18"/>
      <c r="AE274" s="18"/>
      <c r="AF274" s="23"/>
      <c r="AG274" s="14"/>
      <c r="AH274" s="14"/>
      <c r="AI274" s="14"/>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c r="HE274" s="10"/>
      <c r="HF274" s="10"/>
      <c r="HG274" s="10"/>
      <c r="HH274" s="10"/>
      <c r="HI274" s="10"/>
      <c r="HJ274" s="10"/>
      <c r="HK274" s="10"/>
      <c r="HL274" s="10"/>
      <c r="HM274" s="10"/>
      <c r="HN274" s="10"/>
      <c r="HO274" s="10"/>
      <c r="HP274" s="10"/>
      <c r="HQ274" s="10"/>
      <c r="HR274" s="10"/>
      <c r="HS274" s="10"/>
      <c r="HT274" s="10"/>
      <c r="HU274" s="10"/>
      <c r="HV274" s="10"/>
      <c r="HW274" s="10"/>
      <c r="HX274" s="10"/>
      <c r="HY274" s="10"/>
      <c r="HZ274" s="10"/>
      <c r="IA274" s="10"/>
      <c r="IB274" s="10"/>
      <c r="IC274" s="10"/>
      <c r="ID274" s="10"/>
      <c r="IE274" s="10"/>
      <c r="IF274" s="10"/>
      <c r="IG274" s="10"/>
      <c r="IH274" s="10"/>
      <c r="II274" s="10"/>
      <c r="IJ274" s="10"/>
      <c r="IK274" s="10"/>
      <c r="IL274" s="10"/>
      <c r="IM274" s="10"/>
      <c r="IN274" s="10"/>
      <c r="IO274" s="10"/>
      <c r="IP274" s="10"/>
      <c r="IQ274" s="10"/>
      <c r="IR274" s="10"/>
      <c r="IS274" s="10"/>
      <c r="IT274" s="10"/>
      <c r="IU274" s="10"/>
      <c r="IV274" s="10"/>
    </row>
    <row r="275" spans="1:256" ht="10.5" customHeight="1">
      <c r="A275" s="10" t="s">
        <v>91</v>
      </c>
      <c r="B275" s="10" t="s">
        <v>92</v>
      </c>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8"/>
      <c r="AD275" s="18"/>
      <c r="AE275" s="18"/>
      <c r="AF275" s="23"/>
      <c r="AG275" s="14"/>
      <c r="AH275" s="14"/>
      <c r="AI275" s="14"/>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c r="HE275" s="10"/>
      <c r="HF275" s="10"/>
      <c r="HG275" s="10"/>
      <c r="HH275" s="10"/>
      <c r="HI275" s="10"/>
      <c r="HJ275" s="10"/>
      <c r="HK275" s="10"/>
      <c r="HL275" s="10"/>
      <c r="HM275" s="10"/>
      <c r="HN275" s="10"/>
      <c r="HO275" s="10"/>
      <c r="HP275" s="10"/>
      <c r="HQ275" s="10"/>
      <c r="HR275" s="10"/>
      <c r="HS275" s="10"/>
      <c r="HT275" s="10"/>
      <c r="HU275" s="10"/>
      <c r="HV275" s="10"/>
      <c r="HW275" s="10"/>
      <c r="HX275" s="10"/>
      <c r="HY275" s="10"/>
      <c r="HZ275" s="10"/>
      <c r="IA275" s="10"/>
      <c r="IB275" s="10"/>
      <c r="IC275" s="10"/>
      <c r="ID275" s="10"/>
      <c r="IE275" s="10"/>
      <c r="IF275" s="10"/>
      <c r="IG275" s="10"/>
      <c r="IH275" s="10"/>
      <c r="II275" s="10"/>
      <c r="IJ275" s="10"/>
      <c r="IK275" s="10"/>
      <c r="IL275" s="10"/>
      <c r="IM275" s="10"/>
      <c r="IN275" s="10"/>
      <c r="IO275" s="10"/>
      <c r="IP275" s="10"/>
      <c r="IQ275" s="10"/>
      <c r="IR275" s="10"/>
      <c r="IS275" s="10"/>
      <c r="IT275" s="10"/>
      <c r="IU275" s="10"/>
      <c r="IV275" s="10"/>
    </row>
    <row r="276" spans="1:256" ht="10.5" customHeight="1">
      <c r="A276" s="10"/>
      <c r="B276" s="10" t="s">
        <v>93</v>
      </c>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8"/>
      <c r="AD276" s="18"/>
      <c r="AE276" s="18"/>
      <c r="AF276" s="23"/>
      <c r="AG276" s="14"/>
      <c r="AH276" s="14"/>
      <c r="AI276" s="14"/>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c r="HE276" s="10"/>
      <c r="HF276" s="10"/>
      <c r="HG276" s="10"/>
      <c r="HH276" s="10"/>
      <c r="HI276" s="10"/>
      <c r="HJ276" s="10"/>
      <c r="HK276" s="10"/>
      <c r="HL276" s="10"/>
      <c r="HM276" s="10"/>
      <c r="HN276" s="10"/>
      <c r="HO276" s="10"/>
      <c r="HP276" s="10"/>
      <c r="HQ276" s="10"/>
      <c r="HR276" s="10"/>
      <c r="HS276" s="10"/>
      <c r="HT276" s="10"/>
      <c r="HU276" s="10"/>
      <c r="HV276" s="10"/>
      <c r="HW276" s="10"/>
      <c r="HX276" s="10"/>
      <c r="HY276" s="10"/>
      <c r="HZ276" s="10"/>
      <c r="IA276" s="10"/>
      <c r="IB276" s="10"/>
      <c r="IC276" s="10"/>
      <c r="ID276" s="10"/>
      <c r="IE276" s="10"/>
      <c r="IF276" s="10"/>
      <c r="IG276" s="10"/>
      <c r="IH276" s="10"/>
      <c r="II276" s="10"/>
      <c r="IJ276" s="10"/>
      <c r="IK276" s="10"/>
      <c r="IL276" s="10"/>
      <c r="IM276" s="10"/>
      <c r="IN276" s="10"/>
      <c r="IO276" s="10"/>
      <c r="IP276" s="10"/>
      <c r="IQ276" s="10"/>
      <c r="IR276" s="10"/>
      <c r="IS276" s="10"/>
      <c r="IT276" s="10"/>
      <c r="IU276" s="10"/>
      <c r="IV276" s="10"/>
    </row>
    <row r="277" spans="1:256" ht="10.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8"/>
      <c r="AD277" s="18"/>
      <c r="AE277" s="18"/>
      <c r="AF277" s="23"/>
      <c r="AG277" s="14"/>
      <c r="AH277" s="14"/>
      <c r="AI277" s="14"/>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c r="GG277" s="10"/>
      <c r="GH277" s="10"/>
      <c r="GI277" s="10"/>
      <c r="GJ277" s="10"/>
      <c r="GK277" s="10"/>
      <c r="GL277" s="10"/>
      <c r="GM277" s="10"/>
      <c r="GN277" s="10"/>
      <c r="GO277" s="10"/>
      <c r="GP277" s="10"/>
      <c r="GQ277" s="10"/>
      <c r="GR277" s="10"/>
      <c r="GS277" s="10"/>
      <c r="GT277" s="10"/>
      <c r="GU277" s="10"/>
      <c r="GV277" s="10"/>
      <c r="GW277" s="10"/>
      <c r="GX277" s="10"/>
      <c r="GY277" s="10"/>
      <c r="GZ277" s="10"/>
      <c r="HA277" s="10"/>
      <c r="HB277" s="10"/>
      <c r="HC277" s="10"/>
      <c r="HD277" s="10"/>
      <c r="HE277" s="10"/>
      <c r="HF277" s="10"/>
      <c r="HG277" s="10"/>
      <c r="HH277" s="10"/>
      <c r="HI277" s="10"/>
      <c r="HJ277" s="10"/>
      <c r="HK277" s="10"/>
      <c r="HL277" s="10"/>
      <c r="HM277" s="10"/>
      <c r="HN277" s="10"/>
      <c r="HO277" s="10"/>
      <c r="HP277" s="10"/>
      <c r="HQ277" s="10"/>
      <c r="HR277" s="10"/>
      <c r="HS277" s="10"/>
      <c r="HT277" s="10"/>
      <c r="HU277" s="10"/>
      <c r="HV277" s="10"/>
      <c r="HW277" s="10"/>
      <c r="HX277" s="10"/>
      <c r="HY277" s="10"/>
      <c r="HZ277" s="10"/>
      <c r="IA277" s="10"/>
      <c r="IB277" s="10"/>
      <c r="IC277" s="10"/>
      <c r="ID277" s="10"/>
      <c r="IE277" s="10"/>
      <c r="IF277" s="10"/>
      <c r="IG277" s="10"/>
      <c r="IH277" s="10"/>
      <c r="II277" s="10"/>
      <c r="IJ277" s="10"/>
      <c r="IK277" s="10"/>
      <c r="IL277" s="10"/>
      <c r="IM277" s="10"/>
      <c r="IN277" s="10"/>
      <c r="IO277" s="10"/>
      <c r="IP277" s="10"/>
      <c r="IQ277" s="10"/>
      <c r="IR277" s="10"/>
      <c r="IS277" s="10"/>
      <c r="IT277" s="10"/>
      <c r="IU277" s="10"/>
      <c r="IV277" s="10"/>
    </row>
    <row r="278" spans="1:256" s="32" customFormat="1" ht="30.75" customHeight="1">
      <c r="A278" s="31" t="s">
        <v>94</v>
      </c>
      <c r="B278" s="52" t="s">
        <v>278</v>
      </c>
      <c r="C278" s="52"/>
      <c r="D278" s="52"/>
      <c r="E278" s="52"/>
      <c r="F278" s="52"/>
      <c r="G278" s="52"/>
      <c r="H278" s="52"/>
      <c r="I278" s="52"/>
      <c r="J278" s="52"/>
      <c r="K278" s="52"/>
      <c r="L278" s="52"/>
      <c r="M278" s="40"/>
      <c r="N278" s="31"/>
      <c r="O278" s="31"/>
      <c r="P278" s="31"/>
      <c r="Q278" s="31"/>
      <c r="R278" s="31"/>
      <c r="S278" s="31"/>
      <c r="T278" s="31"/>
      <c r="U278" s="31"/>
      <c r="V278" s="31"/>
      <c r="W278" s="31"/>
      <c r="X278" s="31"/>
      <c r="Y278" s="31"/>
      <c r="Z278" s="31"/>
      <c r="AA278" s="31"/>
      <c r="AB278" s="31"/>
      <c r="AC278" s="45"/>
      <c r="AD278" s="45"/>
      <c r="AE278" s="45"/>
      <c r="AF278" s="50"/>
      <c r="AG278" s="39"/>
      <c r="AH278" s="39"/>
      <c r="AI278" s="39"/>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c r="DR278" s="31"/>
      <c r="DS278" s="31"/>
      <c r="DT278" s="31"/>
      <c r="DU278" s="31"/>
      <c r="DV278" s="31"/>
      <c r="DW278" s="31"/>
      <c r="DX278" s="31"/>
      <c r="DY278" s="31"/>
      <c r="DZ278" s="31"/>
      <c r="EA278" s="31"/>
      <c r="EB278" s="31"/>
      <c r="EC278" s="31"/>
      <c r="ED278" s="31"/>
      <c r="EE278" s="31"/>
      <c r="EF278" s="31"/>
      <c r="EG278" s="31"/>
      <c r="EH278" s="31"/>
      <c r="EI278" s="31"/>
      <c r="EJ278" s="31"/>
      <c r="EK278" s="31"/>
      <c r="EL278" s="31"/>
      <c r="EM278" s="31"/>
      <c r="EN278" s="31"/>
      <c r="EO278" s="31"/>
      <c r="EP278" s="31"/>
      <c r="EQ278" s="31"/>
      <c r="ER278" s="31"/>
      <c r="ES278" s="31"/>
      <c r="ET278" s="31"/>
      <c r="EU278" s="31"/>
      <c r="EV278" s="31"/>
      <c r="EW278" s="31"/>
      <c r="EX278" s="31"/>
      <c r="EY278" s="31"/>
      <c r="EZ278" s="31"/>
      <c r="FA278" s="31"/>
      <c r="FB278" s="31"/>
      <c r="FC278" s="31"/>
      <c r="FD278" s="31"/>
      <c r="FE278" s="31"/>
      <c r="FF278" s="31"/>
      <c r="FG278" s="31"/>
      <c r="FH278" s="31"/>
      <c r="FI278" s="31"/>
      <c r="FJ278" s="31"/>
      <c r="FK278" s="31"/>
      <c r="FL278" s="31"/>
      <c r="FM278" s="31"/>
      <c r="FN278" s="31"/>
      <c r="FO278" s="31"/>
      <c r="FP278" s="31"/>
      <c r="FQ278" s="31"/>
      <c r="FR278" s="31"/>
      <c r="FS278" s="31"/>
      <c r="FT278" s="31"/>
      <c r="FU278" s="31"/>
      <c r="FV278" s="31"/>
      <c r="FW278" s="31"/>
      <c r="FX278" s="31"/>
      <c r="FY278" s="31"/>
      <c r="FZ278" s="31"/>
      <c r="GA278" s="31"/>
      <c r="GB278" s="31"/>
      <c r="GC278" s="31"/>
      <c r="GD278" s="31"/>
      <c r="GE278" s="31"/>
      <c r="GF278" s="31"/>
      <c r="GG278" s="31"/>
      <c r="GH278" s="31"/>
      <c r="GI278" s="31"/>
      <c r="GJ278" s="31"/>
      <c r="GK278" s="31"/>
      <c r="GL278" s="31"/>
      <c r="GM278" s="31"/>
      <c r="GN278" s="31"/>
      <c r="GO278" s="31"/>
      <c r="GP278" s="31"/>
      <c r="GQ278" s="31"/>
      <c r="GR278" s="31"/>
      <c r="GS278" s="31"/>
      <c r="GT278" s="31"/>
      <c r="GU278" s="31"/>
      <c r="GV278" s="31"/>
      <c r="GW278" s="31"/>
      <c r="GX278" s="31"/>
      <c r="GY278" s="31"/>
      <c r="GZ278" s="31"/>
      <c r="HA278" s="31"/>
      <c r="HB278" s="31"/>
      <c r="HC278" s="31"/>
      <c r="HD278" s="31"/>
      <c r="HE278" s="31"/>
      <c r="HF278" s="31"/>
      <c r="HG278" s="31"/>
      <c r="HH278" s="31"/>
      <c r="HI278" s="31"/>
      <c r="HJ278" s="31"/>
      <c r="HK278" s="31"/>
      <c r="HL278" s="31"/>
      <c r="HM278" s="31"/>
      <c r="HN278" s="31"/>
      <c r="HO278" s="31"/>
      <c r="HP278" s="31"/>
      <c r="HQ278" s="31"/>
      <c r="HR278" s="31"/>
      <c r="HS278" s="31"/>
      <c r="HT278" s="31"/>
      <c r="HU278" s="31"/>
      <c r="HV278" s="31"/>
      <c r="HW278" s="31"/>
      <c r="HX278" s="31"/>
      <c r="HY278" s="31"/>
      <c r="HZ278" s="31"/>
      <c r="IA278" s="31"/>
      <c r="IB278" s="31"/>
      <c r="IC278" s="31"/>
      <c r="ID278" s="31"/>
      <c r="IE278" s="31"/>
      <c r="IF278" s="31"/>
      <c r="IG278" s="31"/>
      <c r="IH278" s="31"/>
      <c r="II278" s="31"/>
      <c r="IJ278" s="31"/>
      <c r="IK278" s="31"/>
      <c r="IL278" s="31"/>
      <c r="IM278" s="31"/>
      <c r="IN278" s="31"/>
      <c r="IO278" s="31"/>
      <c r="IP278" s="31"/>
      <c r="IQ278" s="31"/>
      <c r="IR278" s="31"/>
      <c r="IS278" s="31"/>
      <c r="IT278" s="31"/>
      <c r="IU278" s="31"/>
      <c r="IV278" s="31"/>
    </row>
    <row r="279" spans="1:256" ht="10.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8"/>
      <c r="AD279" s="18"/>
      <c r="AE279" s="18"/>
      <c r="AF279" s="23"/>
      <c r="AG279" s="14"/>
      <c r="AH279" s="14"/>
      <c r="AI279" s="14"/>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c r="HE279" s="10"/>
      <c r="HF279" s="10"/>
      <c r="HG279" s="10"/>
      <c r="HH279" s="10"/>
      <c r="HI279" s="10"/>
      <c r="HJ279" s="10"/>
      <c r="HK279" s="10"/>
      <c r="HL279" s="10"/>
      <c r="HM279" s="10"/>
      <c r="HN279" s="10"/>
      <c r="HO279" s="10"/>
      <c r="HP279" s="10"/>
      <c r="HQ279" s="10"/>
      <c r="HR279" s="10"/>
      <c r="HS279" s="10"/>
      <c r="HT279" s="10"/>
      <c r="HU279" s="10"/>
      <c r="HV279" s="10"/>
      <c r="HW279" s="10"/>
      <c r="HX279" s="10"/>
      <c r="HY279" s="10"/>
      <c r="HZ279" s="10"/>
      <c r="IA279" s="10"/>
      <c r="IB279" s="10"/>
      <c r="IC279" s="10"/>
      <c r="ID279" s="10"/>
      <c r="IE279" s="10"/>
      <c r="IF279" s="10"/>
      <c r="IG279" s="10"/>
      <c r="IH279" s="10"/>
      <c r="II279" s="10"/>
      <c r="IJ279" s="10"/>
      <c r="IK279" s="10"/>
      <c r="IL279" s="10"/>
      <c r="IM279" s="10"/>
      <c r="IN279" s="10"/>
      <c r="IO279" s="10"/>
      <c r="IP279" s="10"/>
      <c r="IQ279" s="10"/>
      <c r="IR279" s="10"/>
      <c r="IS279" s="10"/>
      <c r="IT279" s="10"/>
      <c r="IU279" s="10"/>
      <c r="IV279" s="10"/>
    </row>
    <row r="280" spans="1:256" ht="10.5" customHeight="1">
      <c r="A280" s="16" t="s">
        <v>271</v>
      </c>
      <c r="B280" s="10" t="s">
        <v>279</v>
      </c>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8"/>
      <c r="AD280" s="18"/>
      <c r="AE280" s="18"/>
      <c r="AF280" s="23"/>
      <c r="AG280" s="14"/>
      <c r="AH280" s="14"/>
      <c r="AI280" s="14"/>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c r="HE280" s="10"/>
      <c r="HF280" s="10"/>
      <c r="HG280" s="10"/>
      <c r="HH280" s="10"/>
      <c r="HI280" s="10"/>
      <c r="HJ280" s="10"/>
      <c r="HK280" s="10"/>
      <c r="HL280" s="10"/>
      <c r="HM280" s="10"/>
      <c r="HN280" s="10"/>
      <c r="HO280" s="10"/>
      <c r="HP280" s="10"/>
      <c r="HQ280" s="10"/>
      <c r="HR280" s="10"/>
      <c r="HS280" s="10"/>
      <c r="HT280" s="10"/>
      <c r="HU280" s="10"/>
      <c r="HV280" s="10"/>
      <c r="HW280" s="10"/>
      <c r="HX280" s="10"/>
      <c r="HY280" s="10"/>
      <c r="HZ280" s="10"/>
      <c r="IA280" s="10"/>
      <c r="IB280" s="10"/>
      <c r="IC280" s="10"/>
      <c r="ID280" s="10"/>
      <c r="IE280" s="10"/>
      <c r="IF280" s="10"/>
      <c r="IG280" s="10"/>
      <c r="IH280" s="10"/>
      <c r="II280" s="10"/>
      <c r="IJ280" s="10"/>
      <c r="IK280" s="10"/>
      <c r="IL280" s="10"/>
      <c r="IM280" s="10"/>
      <c r="IN280" s="10"/>
      <c r="IO280" s="10"/>
      <c r="IP280" s="10"/>
      <c r="IQ280" s="10"/>
      <c r="IR280" s="10"/>
      <c r="IS280" s="10"/>
      <c r="IT280" s="10"/>
      <c r="IU280" s="10"/>
      <c r="IV280" s="10"/>
    </row>
    <row r="281" spans="1:256" ht="10.5" customHeight="1">
      <c r="A281" s="16"/>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8"/>
      <c r="AD281" s="18"/>
      <c r="AE281" s="18"/>
      <c r="AF281" s="23"/>
      <c r="AG281" s="14"/>
      <c r="AH281" s="14"/>
      <c r="AI281" s="14"/>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c r="HE281" s="10"/>
      <c r="HF281" s="10"/>
      <c r="HG281" s="10"/>
      <c r="HH281" s="10"/>
      <c r="HI281" s="10"/>
      <c r="HJ281" s="10"/>
      <c r="HK281" s="10"/>
      <c r="HL281" s="10"/>
      <c r="HM281" s="10"/>
      <c r="HN281" s="10"/>
      <c r="HO281" s="10"/>
      <c r="HP281" s="10"/>
      <c r="HQ281" s="10"/>
      <c r="HR281" s="10"/>
      <c r="HS281" s="10"/>
      <c r="HT281" s="10"/>
      <c r="HU281" s="10"/>
      <c r="HV281" s="10"/>
      <c r="HW281" s="10"/>
      <c r="HX281" s="10"/>
      <c r="HY281" s="10"/>
      <c r="HZ281" s="10"/>
      <c r="IA281" s="10"/>
      <c r="IB281" s="10"/>
      <c r="IC281" s="10"/>
      <c r="ID281" s="10"/>
      <c r="IE281" s="10"/>
      <c r="IF281" s="10"/>
      <c r="IG281" s="10"/>
      <c r="IH281" s="10"/>
      <c r="II281" s="10"/>
      <c r="IJ281" s="10"/>
      <c r="IK281" s="10"/>
      <c r="IL281" s="10"/>
      <c r="IM281" s="10"/>
      <c r="IN281" s="10"/>
      <c r="IO281" s="10"/>
      <c r="IP281" s="10"/>
      <c r="IQ281" s="10"/>
      <c r="IR281" s="10"/>
      <c r="IS281" s="10"/>
      <c r="IT281" s="10"/>
      <c r="IU281" s="10"/>
      <c r="IV281" s="10"/>
    </row>
    <row r="282" spans="1:256" ht="10.5" customHeight="1">
      <c r="A282" s="16" t="s">
        <v>284</v>
      </c>
      <c r="B282" s="10" t="s">
        <v>285</v>
      </c>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8"/>
      <c r="AD282" s="18"/>
      <c r="AE282" s="18"/>
      <c r="AF282" s="23"/>
      <c r="AG282" s="14"/>
      <c r="AH282" s="14"/>
      <c r="AI282" s="14"/>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c r="HE282" s="10"/>
      <c r="HF282" s="10"/>
      <c r="HG282" s="10"/>
      <c r="HH282" s="10"/>
      <c r="HI282" s="10"/>
      <c r="HJ282" s="10"/>
      <c r="HK282" s="10"/>
      <c r="HL282" s="10"/>
      <c r="HM282" s="10"/>
      <c r="HN282" s="10"/>
      <c r="HO282" s="10"/>
      <c r="HP282" s="10"/>
      <c r="HQ282" s="10"/>
      <c r="HR282" s="10"/>
      <c r="HS282" s="10"/>
      <c r="HT282" s="10"/>
      <c r="HU282" s="10"/>
      <c r="HV282" s="10"/>
      <c r="HW282" s="10"/>
      <c r="HX282" s="10"/>
      <c r="HY282" s="10"/>
      <c r="HZ282" s="10"/>
      <c r="IA282" s="10"/>
      <c r="IB282" s="10"/>
      <c r="IC282" s="10"/>
      <c r="ID282" s="10"/>
      <c r="IE282" s="10"/>
      <c r="IF282" s="10"/>
      <c r="IG282" s="10"/>
      <c r="IH282" s="10"/>
      <c r="II282" s="10"/>
      <c r="IJ282" s="10"/>
      <c r="IK282" s="10"/>
      <c r="IL282" s="10"/>
      <c r="IM282" s="10"/>
      <c r="IN282" s="10"/>
      <c r="IO282" s="10"/>
      <c r="IP282" s="10"/>
      <c r="IQ282" s="10"/>
      <c r="IR282" s="10"/>
      <c r="IS282" s="10"/>
      <c r="IT282" s="10"/>
      <c r="IU282" s="10"/>
      <c r="IV282" s="10"/>
    </row>
    <row r="283" spans="1:256" ht="10.5" customHeight="1">
      <c r="A283" s="16"/>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8"/>
      <c r="AD283" s="18"/>
      <c r="AE283" s="18"/>
      <c r="AF283" s="23"/>
      <c r="AG283" s="14"/>
      <c r="AH283" s="14"/>
      <c r="AI283" s="14"/>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c r="HU283" s="10"/>
      <c r="HV283" s="10"/>
      <c r="HW283" s="10"/>
      <c r="HX283" s="10"/>
      <c r="HY283" s="10"/>
      <c r="HZ283" s="10"/>
      <c r="IA283" s="10"/>
      <c r="IB283" s="10"/>
      <c r="IC283" s="10"/>
      <c r="ID283" s="10"/>
      <c r="IE283" s="10"/>
      <c r="IF283" s="10"/>
      <c r="IG283" s="10"/>
      <c r="IH283" s="10"/>
      <c r="II283" s="10"/>
      <c r="IJ283" s="10"/>
      <c r="IK283" s="10"/>
      <c r="IL283" s="10"/>
      <c r="IM283" s="10"/>
      <c r="IN283" s="10"/>
      <c r="IO283" s="10"/>
      <c r="IP283" s="10"/>
      <c r="IQ283" s="10"/>
      <c r="IR283" s="10"/>
      <c r="IS283" s="10"/>
      <c r="IT283" s="10"/>
      <c r="IU283" s="10"/>
      <c r="IV283" s="10"/>
    </row>
    <row r="284" spans="1:256" ht="10.5" customHeight="1">
      <c r="A284" s="16" t="s">
        <v>286</v>
      </c>
      <c r="B284" s="10" t="s">
        <v>287</v>
      </c>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8"/>
      <c r="AD284" s="18"/>
      <c r="AE284" s="18"/>
      <c r="AF284" s="23"/>
      <c r="AG284" s="14"/>
      <c r="AH284" s="14"/>
      <c r="AI284" s="14"/>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c r="HE284" s="10"/>
      <c r="HF284" s="10"/>
      <c r="HG284" s="10"/>
      <c r="HH284" s="10"/>
      <c r="HI284" s="10"/>
      <c r="HJ284" s="10"/>
      <c r="HK284" s="10"/>
      <c r="HL284" s="10"/>
      <c r="HM284" s="10"/>
      <c r="HN284" s="10"/>
      <c r="HO284" s="10"/>
      <c r="HP284" s="10"/>
      <c r="HQ284" s="10"/>
      <c r="HR284" s="10"/>
      <c r="HS284" s="10"/>
      <c r="HT284" s="10"/>
      <c r="HU284" s="10"/>
      <c r="HV284" s="10"/>
      <c r="HW284" s="10"/>
      <c r="HX284" s="10"/>
      <c r="HY284" s="10"/>
      <c r="HZ284" s="10"/>
      <c r="IA284" s="10"/>
      <c r="IB284" s="10"/>
      <c r="IC284" s="10"/>
      <c r="ID284" s="10"/>
      <c r="IE284" s="10"/>
      <c r="IF284" s="10"/>
      <c r="IG284" s="10"/>
      <c r="IH284" s="10"/>
      <c r="II284" s="10"/>
      <c r="IJ284" s="10"/>
      <c r="IK284" s="10"/>
      <c r="IL284" s="10"/>
      <c r="IM284" s="10"/>
      <c r="IN284" s="10"/>
      <c r="IO284" s="10"/>
      <c r="IP284" s="10"/>
      <c r="IQ284" s="10"/>
      <c r="IR284" s="10"/>
      <c r="IS284" s="10"/>
      <c r="IT284" s="10"/>
      <c r="IU284" s="10"/>
      <c r="IV284" s="10"/>
    </row>
    <row r="285" spans="1:256" ht="10.5" customHeight="1">
      <c r="A285" s="16"/>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8"/>
      <c r="AD285" s="18"/>
      <c r="AE285" s="18"/>
      <c r="AF285" s="23"/>
      <c r="AG285" s="14"/>
      <c r="AH285" s="14"/>
      <c r="AI285" s="14"/>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c r="IF285" s="10"/>
      <c r="IG285" s="10"/>
      <c r="IH285" s="10"/>
      <c r="II285" s="10"/>
      <c r="IJ285" s="10"/>
      <c r="IK285" s="10"/>
      <c r="IL285" s="10"/>
      <c r="IM285" s="10"/>
      <c r="IN285" s="10"/>
      <c r="IO285" s="10"/>
      <c r="IP285" s="10"/>
      <c r="IQ285" s="10"/>
      <c r="IR285" s="10"/>
      <c r="IS285" s="10"/>
      <c r="IT285" s="10"/>
      <c r="IU285" s="10"/>
      <c r="IV285" s="10"/>
    </row>
    <row r="286" spans="1:256" ht="10.5" customHeight="1">
      <c r="A286" s="16" t="s">
        <v>292</v>
      </c>
      <c r="B286" s="10" t="s">
        <v>294</v>
      </c>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8"/>
      <c r="AD286" s="18"/>
      <c r="AE286" s="18"/>
      <c r="AF286" s="23"/>
      <c r="AG286" s="14"/>
      <c r="AH286" s="14"/>
      <c r="AI286" s="14"/>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c r="HE286" s="10"/>
      <c r="HF286" s="10"/>
      <c r="HG286" s="10"/>
      <c r="HH286" s="10"/>
      <c r="HI286" s="10"/>
      <c r="HJ286" s="10"/>
      <c r="HK286" s="10"/>
      <c r="HL286" s="10"/>
      <c r="HM286" s="10"/>
      <c r="HN286" s="10"/>
      <c r="HO286" s="10"/>
      <c r="HP286" s="10"/>
      <c r="HQ286" s="10"/>
      <c r="HR286" s="10"/>
      <c r="HS286" s="10"/>
      <c r="HT286" s="10"/>
      <c r="HU286" s="10"/>
      <c r="HV286" s="10"/>
      <c r="HW286" s="10"/>
      <c r="HX286" s="10"/>
      <c r="HY286" s="10"/>
      <c r="HZ286" s="10"/>
      <c r="IA286" s="10"/>
      <c r="IB286" s="10"/>
      <c r="IC286" s="10"/>
      <c r="ID286" s="10"/>
      <c r="IE286" s="10"/>
      <c r="IF286" s="10"/>
      <c r="IG286" s="10"/>
      <c r="IH286" s="10"/>
      <c r="II286" s="10"/>
      <c r="IJ286" s="10"/>
      <c r="IK286" s="10"/>
      <c r="IL286" s="10"/>
      <c r="IM286" s="10"/>
      <c r="IN286" s="10"/>
      <c r="IO286" s="10"/>
      <c r="IP286" s="10"/>
      <c r="IQ286" s="10"/>
      <c r="IR286" s="10"/>
      <c r="IS286" s="10"/>
      <c r="IT286" s="10"/>
      <c r="IU286" s="10"/>
      <c r="IV286" s="10"/>
    </row>
    <row r="287" spans="1:256" ht="10.5" customHeight="1">
      <c r="A287" s="16"/>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8"/>
      <c r="AD287" s="18"/>
      <c r="AE287" s="18"/>
      <c r="AF287" s="23"/>
      <c r="AG287" s="14"/>
      <c r="AH287" s="14"/>
      <c r="AI287" s="14"/>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c r="HE287" s="10"/>
      <c r="HF287" s="10"/>
      <c r="HG287" s="10"/>
      <c r="HH287" s="10"/>
      <c r="HI287" s="10"/>
      <c r="HJ287" s="10"/>
      <c r="HK287" s="10"/>
      <c r="HL287" s="10"/>
      <c r="HM287" s="10"/>
      <c r="HN287" s="10"/>
      <c r="HO287" s="10"/>
      <c r="HP287" s="10"/>
      <c r="HQ287" s="10"/>
      <c r="HR287" s="10"/>
      <c r="HS287" s="10"/>
      <c r="HT287" s="10"/>
      <c r="HU287" s="10"/>
      <c r="HV287" s="10"/>
      <c r="HW287" s="10"/>
      <c r="HX287" s="10"/>
      <c r="HY287" s="10"/>
      <c r="HZ287" s="10"/>
      <c r="IA287" s="10"/>
      <c r="IB287" s="10"/>
      <c r="IC287" s="10"/>
      <c r="ID287" s="10"/>
      <c r="IE287" s="10"/>
      <c r="IF287" s="10"/>
      <c r="IG287" s="10"/>
      <c r="IH287" s="10"/>
      <c r="II287" s="10"/>
      <c r="IJ287" s="10"/>
      <c r="IK287" s="10"/>
      <c r="IL287" s="10"/>
      <c r="IM287" s="10"/>
      <c r="IN287" s="10"/>
      <c r="IO287" s="10"/>
      <c r="IP287" s="10"/>
      <c r="IQ287" s="10"/>
      <c r="IR287" s="10"/>
      <c r="IS287" s="10"/>
      <c r="IT287" s="10"/>
      <c r="IU287" s="10"/>
      <c r="IV287" s="10"/>
    </row>
    <row r="288" spans="1:256" s="32" customFormat="1" ht="26.25" customHeight="1">
      <c r="A288" s="34" t="s">
        <v>293</v>
      </c>
      <c r="B288" s="52" t="s">
        <v>319</v>
      </c>
      <c r="C288" s="52"/>
      <c r="D288" s="52"/>
      <c r="E288" s="52"/>
      <c r="F288" s="52"/>
      <c r="G288" s="52"/>
      <c r="H288" s="52"/>
      <c r="I288" s="52"/>
      <c r="J288" s="52"/>
      <c r="K288" s="52"/>
      <c r="L288" s="52"/>
      <c r="M288" s="41"/>
      <c r="N288" s="41"/>
      <c r="O288" s="41"/>
      <c r="P288" s="41"/>
      <c r="Q288" s="41"/>
      <c r="R288" s="41"/>
      <c r="S288" s="41"/>
      <c r="T288" s="41"/>
      <c r="U288" s="41"/>
      <c r="V288" s="41"/>
      <c r="W288" s="41"/>
      <c r="X288" s="41"/>
      <c r="Y288" s="41"/>
      <c r="Z288" s="41"/>
      <c r="AA288" s="41"/>
      <c r="AB288" s="41"/>
      <c r="AC288" s="41"/>
      <c r="AD288" s="41"/>
      <c r="AE288" s="41"/>
      <c r="AF288" s="50"/>
      <c r="AG288" s="39"/>
      <c r="AH288" s="39"/>
      <c r="AI288" s="39"/>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c r="DR288" s="31"/>
      <c r="DS288" s="31"/>
      <c r="DT288" s="31"/>
      <c r="DU288" s="31"/>
      <c r="DV288" s="31"/>
      <c r="DW288" s="31"/>
      <c r="DX288" s="31"/>
      <c r="DY288" s="31"/>
      <c r="DZ288" s="31"/>
      <c r="EA288" s="31"/>
      <c r="EB288" s="31"/>
      <c r="EC288" s="31"/>
      <c r="ED288" s="31"/>
      <c r="EE288" s="31"/>
      <c r="EF288" s="31"/>
      <c r="EG288" s="31"/>
      <c r="EH288" s="31"/>
      <c r="EI288" s="31"/>
      <c r="EJ288" s="31"/>
      <c r="EK288" s="31"/>
      <c r="EL288" s="31"/>
      <c r="EM288" s="31"/>
      <c r="EN288" s="31"/>
      <c r="EO288" s="31"/>
      <c r="EP288" s="31"/>
      <c r="EQ288" s="31"/>
      <c r="ER288" s="31"/>
      <c r="ES288" s="31"/>
      <c r="ET288" s="31"/>
      <c r="EU288" s="31"/>
      <c r="EV288" s="31"/>
      <c r="EW288" s="31"/>
      <c r="EX288" s="31"/>
      <c r="EY288" s="31"/>
      <c r="EZ288" s="31"/>
      <c r="FA288" s="31"/>
      <c r="FB288" s="31"/>
      <c r="FC288" s="31"/>
      <c r="FD288" s="31"/>
      <c r="FE288" s="31"/>
      <c r="FF288" s="31"/>
      <c r="FG288" s="31"/>
      <c r="FH288" s="31"/>
      <c r="FI288" s="31"/>
      <c r="FJ288" s="31"/>
      <c r="FK288" s="31"/>
      <c r="FL288" s="31"/>
      <c r="FM288" s="31"/>
      <c r="FN288" s="31"/>
      <c r="FO288" s="31"/>
      <c r="FP288" s="31"/>
      <c r="FQ288" s="31"/>
      <c r="FR288" s="31"/>
      <c r="FS288" s="31"/>
      <c r="FT288" s="31"/>
      <c r="FU288" s="31"/>
      <c r="FV288" s="31"/>
      <c r="FW288" s="31"/>
      <c r="FX288" s="31"/>
      <c r="FY288" s="31"/>
      <c r="FZ288" s="31"/>
      <c r="GA288" s="31"/>
      <c r="GB288" s="31"/>
      <c r="GC288" s="31"/>
      <c r="GD288" s="31"/>
      <c r="GE288" s="31"/>
      <c r="GF288" s="31"/>
      <c r="GG288" s="31"/>
      <c r="GH288" s="31"/>
      <c r="GI288" s="31"/>
      <c r="GJ288" s="31"/>
      <c r="GK288" s="31"/>
      <c r="GL288" s="31"/>
      <c r="GM288" s="31"/>
      <c r="GN288" s="31"/>
      <c r="GO288" s="31"/>
      <c r="GP288" s="31"/>
      <c r="GQ288" s="31"/>
      <c r="GR288" s="31"/>
      <c r="GS288" s="31"/>
      <c r="GT288" s="31"/>
      <c r="GU288" s="31"/>
      <c r="GV288" s="31"/>
      <c r="GW288" s="31"/>
      <c r="GX288" s="31"/>
      <c r="GY288" s="31"/>
      <c r="GZ288" s="31"/>
      <c r="HA288" s="31"/>
      <c r="HB288" s="31"/>
      <c r="HC288" s="31"/>
      <c r="HD288" s="31"/>
      <c r="HE288" s="31"/>
      <c r="HF288" s="31"/>
      <c r="HG288" s="31"/>
      <c r="HH288" s="31"/>
      <c r="HI288" s="31"/>
      <c r="HJ288" s="31"/>
      <c r="HK288" s="31"/>
      <c r="HL288" s="31"/>
      <c r="HM288" s="31"/>
      <c r="HN288" s="31"/>
      <c r="HO288" s="31"/>
      <c r="HP288" s="31"/>
      <c r="HQ288" s="31"/>
      <c r="HR288" s="31"/>
      <c r="HS288" s="31"/>
      <c r="HT288" s="31"/>
      <c r="HU288" s="31"/>
      <c r="HV288" s="31"/>
      <c r="HW288" s="31"/>
      <c r="HX288" s="31"/>
      <c r="HY288" s="31"/>
      <c r="HZ288" s="31"/>
      <c r="IA288" s="31"/>
      <c r="IB288" s="31"/>
      <c r="IC288" s="31"/>
      <c r="ID288" s="31"/>
      <c r="IE288" s="31"/>
      <c r="IF288" s="31"/>
      <c r="IG288" s="31"/>
      <c r="IH288" s="31"/>
      <c r="II288" s="31"/>
      <c r="IJ288" s="31"/>
      <c r="IK288" s="31"/>
      <c r="IL288" s="31"/>
      <c r="IM288" s="31"/>
      <c r="IN288" s="31"/>
      <c r="IO288" s="31"/>
      <c r="IP288" s="31"/>
      <c r="IQ288" s="31"/>
      <c r="IR288" s="31"/>
      <c r="IS288" s="31"/>
      <c r="IT288" s="31"/>
      <c r="IU288" s="31"/>
      <c r="IV288" s="31"/>
    </row>
    <row r="289" spans="1:256" ht="10.5" customHeight="1">
      <c r="A289" s="16"/>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8"/>
      <c r="AD289" s="18"/>
      <c r="AE289" s="18"/>
      <c r="AF289" s="23"/>
      <c r="AG289" s="14"/>
      <c r="AH289" s="14"/>
      <c r="AI289" s="14"/>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c r="HE289" s="10"/>
      <c r="HF289" s="10"/>
      <c r="HG289" s="10"/>
      <c r="HH289" s="10"/>
      <c r="HI289" s="10"/>
      <c r="HJ289" s="10"/>
      <c r="HK289" s="10"/>
      <c r="HL289" s="10"/>
      <c r="HM289" s="10"/>
      <c r="HN289" s="10"/>
      <c r="HO289" s="10"/>
      <c r="HP289" s="10"/>
      <c r="HQ289" s="10"/>
      <c r="HR289" s="10"/>
      <c r="HS289" s="10"/>
      <c r="HT289" s="10"/>
      <c r="HU289" s="10"/>
      <c r="HV289" s="10"/>
      <c r="HW289" s="10"/>
      <c r="HX289" s="10"/>
      <c r="HY289" s="10"/>
      <c r="HZ289" s="10"/>
      <c r="IA289" s="10"/>
      <c r="IB289" s="10"/>
      <c r="IC289" s="10"/>
      <c r="ID289" s="10"/>
      <c r="IE289" s="10"/>
      <c r="IF289" s="10"/>
      <c r="IG289" s="10"/>
      <c r="IH289" s="10"/>
      <c r="II289" s="10"/>
      <c r="IJ289" s="10"/>
      <c r="IK289" s="10"/>
      <c r="IL289" s="10"/>
      <c r="IM289" s="10"/>
      <c r="IN289" s="10"/>
      <c r="IO289" s="10"/>
      <c r="IP289" s="10"/>
      <c r="IQ289" s="10"/>
      <c r="IR289" s="10"/>
      <c r="IS289" s="10"/>
      <c r="IT289" s="10"/>
      <c r="IU289" s="10"/>
      <c r="IV289" s="10"/>
    </row>
    <row r="290" spans="1:256" ht="10.5" customHeight="1">
      <c r="A290" s="16" t="s">
        <v>297</v>
      </c>
      <c r="B290" s="27" t="s">
        <v>304</v>
      </c>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8"/>
      <c r="AD290" s="18"/>
      <c r="AE290" s="18"/>
      <c r="AF290" s="23"/>
      <c r="AG290" s="14"/>
      <c r="AH290" s="14"/>
      <c r="AI290" s="14"/>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c r="HE290" s="10"/>
      <c r="HF290" s="10"/>
      <c r="HG290" s="10"/>
      <c r="HH290" s="10"/>
      <c r="HI290" s="10"/>
      <c r="HJ290" s="10"/>
      <c r="HK290" s="10"/>
      <c r="HL290" s="10"/>
      <c r="HM290" s="10"/>
      <c r="HN290" s="10"/>
      <c r="HO290" s="10"/>
      <c r="HP290" s="10"/>
      <c r="HQ290" s="10"/>
      <c r="HR290" s="10"/>
      <c r="HS290" s="10"/>
      <c r="HT290" s="10"/>
      <c r="HU290" s="10"/>
      <c r="HV290" s="10"/>
      <c r="HW290" s="10"/>
      <c r="HX290" s="10"/>
      <c r="HY290" s="10"/>
      <c r="HZ290" s="10"/>
      <c r="IA290" s="10"/>
      <c r="IB290" s="10"/>
      <c r="IC290" s="10"/>
      <c r="ID290" s="10"/>
      <c r="IE290" s="10"/>
      <c r="IF290" s="10"/>
      <c r="IG290" s="10"/>
      <c r="IH290" s="10"/>
      <c r="II290" s="10"/>
      <c r="IJ290" s="10"/>
      <c r="IK290" s="10"/>
      <c r="IL290" s="10"/>
      <c r="IM290" s="10"/>
      <c r="IN290" s="10"/>
      <c r="IO290" s="10"/>
      <c r="IP290" s="10"/>
      <c r="IQ290" s="10"/>
      <c r="IR290" s="10"/>
      <c r="IS290" s="10"/>
      <c r="IT290" s="10"/>
      <c r="IU290" s="10"/>
      <c r="IV290" s="10"/>
    </row>
    <row r="291" spans="1:256" ht="10.5" customHeight="1">
      <c r="A291" s="16"/>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8"/>
      <c r="AD291" s="18"/>
      <c r="AE291" s="18"/>
      <c r="AF291" s="23"/>
      <c r="AG291" s="14"/>
      <c r="AH291" s="14"/>
      <c r="AI291" s="14"/>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c r="HE291" s="10"/>
      <c r="HF291" s="10"/>
      <c r="HG291" s="10"/>
      <c r="HH291" s="10"/>
      <c r="HI291" s="10"/>
      <c r="HJ291" s="10"/>
      <c r="HK291" s="10"/>
      <c r="HL291" s="10"/>
      <c r="HM291" s="10"/>
      <c r="HN291" s="10"/>
      <c r="HO291" s="10"/>
      <c r="HP291" s="10"/>
      <c r="HQ291" s="10"/>
      <c r="HR291" s="10"/>
      <c r="HS291" s="10"/>
      <c r="HT291" s="10"/>
      <c r="HU291" s="10"/>
      <c r="HV291" s="10"/>
      <c r="HW291" s="10"/>
      <c r="HX291" s="10"/>
      <c r="HY291" s="10"/>
      <c r="HZ291" s="10"/>
      <c r="IA291" s="10"/>
      <c r="IB291" s="10"/>
      <c r="IC291" s="10"/>
      <c r="ID291" s="10"/>
      <c r="IE291" s="10"/>
      <c r="IF291" s="10"/>
      <c r="IG291" s="10"/>
      <c r="IH291" s="10"/>
      <c r="II291" s="10"/>
      <c r="IJ291" s="10"/>
      <c r="IK291" s="10"/>
      <c r="IL291" s="10"/>
      <c r="IM291" s="10"/>
      <c r="IN291" s="10"/>
      <c r="IO291" s="10"/>
      <c r="IP291" s="10"/>
      <c r="IQ291" s="10"/>
      <c r="IR291" s="10"/>
      <c r="IS291" s="10"/>
      <c r="IT291" s="10"/>
      <c r="IU291" s="10"/>
      <c r="IV291" s="10"/>
    </row>
    <row r="292" spans="1:256" ht="10.5" customHeight="1">
      <c r="A292" s="16" t="s">
        <v>298</v>
      </c>
      <c r="B292" s="27" t="s">
        <v>300</v>
      </c>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8"/>
      <c r="AD292" s="18"/>
      <c r="AE292" s="18"/>
      <c r="AF292" s="23"/>
      <c r="AG292" s="14"/>
      <c r="AH292" s="14"/>
      <c r="AI292" s="14"/>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c r="HE292" s="10"/>
      <c r="HF292" s="10"/>
      <c r="HG292" s="10"/>
      <c r="HH292" s="10"/>
      <c r="HI292" s="10"/>
      <c r="HJ292" s="10"/>
      <c r="HK292" s="10"/>
      <c r="HL292" s="10"/>
      <c r="HM292" s="10"/>
      <c r="HN292" s="10"/>
      <c r="HO292" s="10"/>
      <c r="HP292" s="10"/>
      <c r="HQ292" s="10"/>
      <c r="HR292" s="10"/>
      <c r="HS292" s="10"/>
      <c r="HT292" s="10"/>
      <c r="HU292" s="10"/>
      <c r="HV292" s="10"/>
      <c r="HW292" s="10"/>
      <c r="HX292" s="10"/>
      <c r="HY292" s="10"/>
      <c r="HZ292" s="10"/>
      <c r="IA292" s="10"/>
      <c r="IB292" s="10"/>
      <c r="IC292" s="10"/>
      <c r="ID292" s="10"/>
      <c r="IE292" s="10"/>
      <c r="IF292" s="10"/>
      <c r="IG292" s="10"/>
      <c r="IH292" s="10"/>
      <c r="II292" s="10"/>
      <c r="IJ292" s="10"/>
      <c r="IK292" s="10"/>
      <c r="IL292" s="10"/>
      <c r="IM292" s="10"/>
      <c r="IN292" s="10"/>
      <c r="IO292" s="10"/>
      <c r="IP292" s="10"/>
      <c r="IQ292" s="10"/>
      <c r="IR292" s="10"/>
      <c r="IS292" s="10"/>
      <c r="IT292" s="10"/>
      <c r="IU292" s="10"/>
      <c r="IV292" s="10"/>
    </row>
    <row r="293" spans="1:256" ht="10.5" customHeight="1">
      <c r="A293" s="16"/>
      <c r="B293" s="27"/>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8"/>
      <c r="AD293" s="18"/>
      <c r="AE293" s="18"/>
      <c r="AF293" s="23"/>
      <c r="AG293" s="14"/>
      <c r="AH293" s="14"/>
      <c r="AI293" s="14"/>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c r="HE293" s="10"/>
      <c r="HF293" s="10"/>
      <c r="HG293" s="10"/>
      <c r="HH293" s="10"/>
      <c r="HI293" s="10"/>
      <c r="HJ293" s="10"/>
      <c r="HK293" s="10"/>
      <c r="HL293" s="10"/>
      <c r="HM293" s="10"/>
      <c r="HN293" s="10"/>
      <c r="HO293" s="10"/>
      <c r="HP293" s="10"/>
      <c r="HQ293" s="10"/>
      <c r="HR293" s="10"/>
      <c r="HS293" s="10"/>
      <c r="HT293" s="10"/>
      <c r="HU293" s="10"/>
      <c r="HV293" s="10"/>
      <c r="HW293" s="10"/>
      <c r="HX293" s="10"/>
      <c r="HY293" s="10"/>
      <c r="HZ293" s="10"/>
      <c r="IA293" s="10"/>
      <c r="IB293" s="10"/>
      <c r="IC293" s="10"/>
      <c r="ID293" s="10"/>
      <c r="IE293" s="10"/>
      <c r="IF293" s="10"/>
      <c r="IG293" s="10"/>
      <c r="IH293" s="10"/>
      <c r="II293" s="10"/>
      <c r="IJ293" s="10"/>
      <c r="IK293" s="10"/>
      <c r="IL293" s="10"/>
      <c r="IM293" s="10"/>
      <c r="IN293" s="10"/>
      <c r="IO293" s="10"/>
      <c r="IP293" s="10"/>
      <c r="IQ293" s="10"/>
      <c r="IR293" s="10"/>
      <c r="IS293" s="10"/>
      <c r="IT293" s="10"/>
      <c r="IU293" s="10"/>
      <c r="IV293" s="10"/>
    </row>
    <row r="294" spans="1:256" s="32" customFormat="1" ht="27.75" customHeight="1">
      <c r="A294" s="34" t="s">
        <v>321</v>
      </c>
      <c r="B294" s="52" t="s">
        <v>322</v>
      </c>
      <c r="C294" s="52"/>
      <c r="D294" s="52"/>
      <c r="E294" s="52"/>
      <c r="F294" s="52"/>
      <c r="G294" s="52"/>
      <c r="H294" s="52"/>
      <c r="I294" s="52"/>
      <c r="J294" s="52"/>
      <c r="K294" s="52"/>
      <c r="L294" s="52"/>
      <c r="M294" s="41"/>
      <c r="N294" s="41"/>
      <c r="O294" s="41"/>
      <c r="P294" s="41"/>
      <c r="Q294" s="41"/>
      <c r="R294" s="41"/>
      <c r="S294" s="41"/>
      <c r="T294" s="41"/>
      <c r="U294" s="41"/>
      <c r="V294" s="41"/>
      <c r="W294" s="41"/>
      <c r="X294" s="41"/>
      <c r="Y294" s="41"/>
      <c r="Z294" s="41"/>
      <c r="AA294" s="41"/>
      <c r="AB294" s="41"/>
      <c r="AC294" s="41"/>
      <c r="AD294" s="41"/>
      <c r="AE294" s="41"/>
      <c r="AF294" s="50"/>
      <c r="AG294" s="39"/>
      <c r="AH294" s="39"/>
      <c r="AI294" s="39"/>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c r="DR294" s="31"/>
      <c r="DS294" s="31"/>
      <c r="DT294" s="31"/>
      <c r="DU294" s="31"/>
      <c r="DV294" s="31"/>
      <c r="DW294" s="31"/>
      <c r="DX294" s="31"/>
      <c r="DY294" s="31"/>
      <c r="DZ294" s="31"/>
      <c r="EA294" s="31"/>
      <c r="EB294" s="31"/>
      <c r="EC294" s="31"/>
      <c r="ED294" s="31"/>
      <c r="EE294" s="31"/>
      <c r="EF294" s="31"/>
      <c r="EG294" s="31"/>
      <c r="EH294" s="31"/>
      <c r="EI294" s="31"/>
      <c r="EJ294" s="31"/>
      <c r="EK294" s="31"/>
      <c r="EL294" s="31"/>
      <c r="EM294" s="31"/>
      <c r="EN294" s="31"/>
      <c r="EO294" s="31"/>
      <c r="EP294" s="31"/>
      <c r="EQ294" s="31"/>
      <c r="ER294" s="31"/>
      <c r="ES294" s="31"/>
      <c r="ET294" s="31"/>
      <c r="EU294" s="31"/>
      <c r="EV294" s="31"/>
      <c r="EW294" s="31"/>
      <c r="EX294" s="31"/>
      <c r="EY294" s="31"/>
      <c r="EZ294" s="31"/>
      <c r="FA294" s="31"/>
      <c r="FB294" s="31"/>
      <c r="FC294" s="31"/>
      <c r="FD294" s="31"/>
      <c r="FE294" s="31"/>
      <c r="FF294" s="31"/>
      <c r="FG294" s="31"/>
      <c r="FH294" s="31"/>
      <c r="FI294" s="31"/>
      <c r="FJ294" s="31"/>
      <c r="FK294" s="31"/>
      <c r="FL294" s="31"/>
      <c r="FM294" s="31"/>
      <c r="FN294" s="31"/>
      <c r="FO294" s="31"/>
      <c r="FP294" s="31"/>
      <c r="FQ294" s="31"/>
      <c r="FR294" s="31"/>
      <c r="FS294" s="31"/>
      <c r="FT294" s="31"/>
      <c r="FU294" s="31"/>
      <c r="FV294" s="31"/>
      <c r="FW294" s="31"/>
      <c r="FX294" s="31"/>
      <c r="FY294" s="31"/>
      <c r="FZ294" s="31"/>
      <c r="GA294" s="31"/>
      <c r="GB294" s="31"/>
      <c r="GC294" s="31"/>
      <c r="GD294" s="31"/>
      <c r="GE294" s="31"/>
      <c r="GF294" s="31"/>
      <c r="GG294" s="31"/>
      <c r="GH294" s="31"/>
      <c r="GI294" s="31"/>
      <c r="GJ294" s="31"/>
      <c r="GK294" s="31"/>
      <c r="GL294" s="31"/>
      <c r="GM294" s="31"/>
      <c r="GN294" s="31"/>
      <c r="GO294" s="31"/>
      <c r="GP294" s="31"/>
      <c r="GQ294" s="31"/>
      <c r="GR294" s="31"/>
      <c r="GS294" s="31"/>
      <c r="GT294" s="31"/>
      <c r="GU294" s="31"/>
      <c r="GV294" s="31"/>
      <c r="GW294" s="31"/>
      <c r="GX294" s="31"/>
      <c r="GY294" s="31"/>
      <c r="GZ294" s="31"/>
      <c r="HA294" s="31"/>
      <c r="HB294" s="31"/>
      <c r="HC294" s="31"/>
      <c r="HD294" s="31"/>
      <c r="HE294" s="31"/>
      <c r="HF294" s="31"/>
      <c r="HG294" s="31"/>
      <c r="HH294" s="31"/>
      <c r="HI294" s="31"/>
      <c r="HJ294" s="31"/>
      <c r="HK294" s="31"/>
      <c r="HL294" s="31"/>
      <c r="HM294" s="31"/>
      <c r="HN294" s="31"/>
      <c r="HO294" s="31"/>
      <c r="HP294" s="31"/>
      <c r="HQ294" s="31"/>
      <c r="HR294" s="31"/>
      <c r="HS294" s="31"/>
      <c r="HT294" s="31"/>
      <c r="HU294" s="31"/>
      <c r="HV294" s="31"/>
      <c r="HW294" s="31"/>
      <c r="HX294" s="31"/>
      <c r="HY294" s="31"/>
      <c r="HZ294" s="31"/>
      <c r="IA294" s="31"/>
      <c r="IB294" s="31"/>
      <c r="IC294" s="31"/>
      <c r="ID294" s="31"/>
      <c r="IE294" s="31"/>
      <c r="IF294" s="31"/>
      <c r="IG294" s="31"/>
      <c r="IH294" s="31"/>
      <c r="II294" s="31"/>
      <c r="IJ294" s="31"/>
      <c r="IK294" s="31"/>
      <c r="IL294" s="31"/>
      <c r="IM294" s="31"/>
      <c r="IN294" s="31"/>
      <c r="IO294" s="31"/>
      <c r="IP294" s="31"/>
      <c r="IQ294" s="31"/>
      <c r="IR294" s="31"/>
      <c r="IS294" s="31"/>
      <c r="IT294" s="31"/>
      <c r="IU294" s="31"/>
      <c r="IV294" s="31"/>
    </row>
    <row r="295" spans="1:256" ht="10.5" customHeight="1">
      <c r="A295" s="16" t="s">
        <v>325</v>
      </c>
      <c r="B295" s="10" t="s">
        <v>346</v>
      </c>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8"/>
      <c r="AD295" s="18"/>
      <c r="AE295" s="18"/>
      <c r="AF295" s="23"/>
      <c r="AG295" s="14"/>
      <c r="AH295" s="14"/>
      <c r="AI295" s="14"/>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c r="HE295" s="10"/>
      <c r="HF295" s="10"/>
      <c r="HG295" s="10"/>
      <c r="HH295" s="10"/>
      <c r="HI295" s="10"/>
      <c r="HJ295" s="10"/>
      <c r="HK295" s="10"/>
      <c r="HL295" s="10"/>
      <c r="HM295" s="10"/>
      <c r="HN295" s="10"/>
      <c r="HO295" s="10"/>
      <c r="HP295" s="10"/>
      <c r="HQ295" s="10"/>
      <c r="HR295" s="10"/>
      <c r="HS295" s="10"/>
      <c r="HT295" s="10"/>
      <c r="HU295" s="10"/>
      <c r="HV295" s="10"/>
      <c r="HW295" s="10"/>
      <c r="HX295" s="10"/>
      <c r="HY295" s="10"/>
      <c r="HZ295" s="10"/>
      <c r="IA295" s="10"/>
      <c r="IB295" s="10"/>
      <c r="IC295" s="10"/>
      <c r="ID295" s="10"/>
      <c r="IE295" s="10"/>
      <c r="IF295" s="10"/>
      <c r="IG295" s="10"/>
      <c r="IH295" s="10"/>
      <c r="II295" s="10"/>
      <c r="IJ295" s="10"/>
      <c r="IK295" s="10"/>
      <c r="IL295" s="10"/>
      <c r="IM295" s="10"/>
      <c r="IN295" s="10"/>
      <c r="IO295" s="10"/>
      <c r="IP295" s="10"/>
      <c r="IQ295" s="10"/>
      <c r="IR295" s="10"/>
      <c r="IS295" s="10"/>
      <c r="IT295" s="10"/>
      <c r="IU295" s="10"/>
      <c r="IV295" s="10"/>
    </row>
    <row r="296" spans="1:256" ht="10.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8"/>
      <c r="AD296" s="18"/>
      <c r="AE296" s="18"/>
      <c r="AF296" s="23"/>
      <c r="AG296" s="14"/>
      <c r="AH296" s="14"/>
      <c r="AI296" s="14"/>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c r="HU296" s="10"/>
      <c r="HV296" s="10"/>
      <c r="HW296" s="10"/>
      <c r="HX296" s="10"/>
      <c r="HY296" s="10"/>
      <c r="HZ296" s="10"/>
      <c r="IA296" s="10"/>
      <c r="IB296" s="10"/>
      <c r="IC296" s="10"/>
      <c r="ID296" s="10"/>
      <c r="IE296" s="10"/>
      <c r="IF296" s="10"/>
      <c r="IG296" s="10"/>
      <c r="IH296" s="10"/>
      <c r="II296" s="10"/>
      <c r="IJ296" s="10"/>
      <c r="IK296" s="10"/>
      <c r="IL296" s="10"/>
      <c r="IM296" s="10"/>
      <c r="IN296" s="10"/>
      <c r="IO296" s="10"/>
      <c r="IP296" s="10"/>
      <c r="IQ296" s="10"/>
      <c r="IR296" s="10"/>
      <c r="IS296" s="10"/>
      <c r="IT296" s="10"/>
      <c r="IU296" s="10"/>
      <c r="IV296" s="10"/>
    </row>
    <row r="297" spans="1:2" ht="12.75">
      <c r="A297" s="16" t="s">
        <v>326</v>
      </c>
      <c r="B297" s="10" t="s">
        <v>347</v>
      </c>
    </row>
    <row r="299" spans="1:2" ht="12.75">
      <c r="A299" s="46" t="s">
        <v>344</v>
      </c>
      <c r="B299" s="11" t="s">
        <v>345</v>
      </c>
    </row>
    <row r="301" spans="1:2" ht="12.75">
      <c r="A301" s="16" t="s">
        <v>351</v>
      </c>
      <c r="B301" s="27" t="s">
        <v>356</v>
      </c>
    </row>
    <row r="303" spans="1:2" ht="12.75">
      <c r="A303" s="16" t="s">
        <v>357</v>
      </c>
      <c r="B303" s="27" t="s">
        <v>359</v>
      </c>
    </row>
    <row r="305" spans="1:2" ht="12.75">
      <c r="A305" s="16" t="s">
        <v>358</v>
      </c>
      <c r="B305" s="27" t="s">
        <v>360</v>
      </c>
    </row>
  </sheetData>
  <mergeCells count="9">
    <mergeCell ref="B294:L294"/>
    <mergeCell ref="B278:L278"/>
    <mergeCell ref="A2:B2"/>
    <mergeCell ref="B235:L235"/>
    <mergeCell ref="B288:L288"/>
    <mergeCell ref="B213:M213"/>
    <mergeCell ref="A6:L6"/>
    <mergeCell ref="A5:L5"/>
    <mergeCell ref="B214:L214"/>
  </mergeCells>
  <printOptions horizontalCentered="1"/>
  <pageMargins left="0.34" right="0.25" top="0" bottom="0.43" header="0.5" footer="0.6"/>
  <pageSetup horizontalDpi="600" verticalDpi="600" orientation="landscape" scale="60" r:id="rId1"/>
  <rowBreaks count="2" manualBreakCount="2">
    <brk id="167" max="255" man="1"/>
    <brk id="210" max="255" man="1"/>
  </rowBreaks>
</worksheet>
</file>

<file path=xl/worksheets/sheet2.xml><?xml version="1.0" encoding="utf-8"?>
<worksheet xmlns="http://schemas.openxmlformats.org/spreadsheetml/2006/main" xmlns:r="http://schemas.openxmlformats.org/officeDocument/2006/relationships">
  <sheetPr transitionEvaluation="1"/>
  <dimension ref="A1:Q45"/>
  <sheetViews>
    <sheetView showGridLines="0" workbookViewId="0" topLeftCell="A6">
      <selection activeCell="F23" sqref="F23"/>
    </sheetView>
  </sheetViews>
  <sheetFormatPr defaultColWidth="9.7109375" defaultRowHeight="12.75"/>
  <cols>
    <col min="1" max="1" width="3.7109375" style="0" customWidth="1"/>
    <col min="2" max="2" width="27.7109375" style="0" customWidth="1"/>
    <col min="4" max="4" width="11.7109375" style="0" customWidth="1"/>
    <col min="5" max="5" width="2.7109375" style="0" customWidth="1"/>
    <col min="6" max="6" width="12.7109375" style="0" customWidth="1"/>
    <col min="7" max="7" width="2.7109375" style="0" customWidth="1"/>
    <col min="8" max="8" width="10.7109375" style="0" customWidth="1"/>
    <col min="9" max="9" width="3.7109375" style="0" customWidth="1"/>
    <col min="11" max="11" width="3.7109375" style="0" customWidth="1"/>
    <col min="13" max="13" width="2.7109375" style="0" customWidth="1"/>
    <col min="15" max="15" width="3.7109375" style="0" customWidth="1"/>
    <col min="16" max="16" width="10.7109375" style="0" customWidth="1"/>
  </cols>
  <sheetData>
    <row r="1" ht="12.75">
      <c r="D1" s="1" t="s">
        <v>95</v>
      </c>
    </row>
    <row r="3" spans="1:17" ht="12.75">
      <c r="A3" s="2"/>
      <c r="B3" s="2"/>
      <c r="C3" s="2"/>
      <c r="D3" s="2"/>
      <c r="E3" s="2"/>
      <c r="F3" s="2"/>
      <c r="G3" s="2"/>
      <c r="H3" s="2"/>
      <c r="I3" s="2"/>
      <c r="J3" s="2"/>
      <c r="K3" s="2"/>
      <c r="L3" s="2"/>
      <c r="M3" s="2"/>
      <c r="N3" s="2"/>
      <c r="O3" s="2"/>
      <c r="P3" s="2"/>
      <c r="Q3" s="2"/>
    </row>
    <row r="4" spans="1:17" ht="9.75" customHeight="1">
      <c r="A4" s="2"/>
      <c r="B4" s="2"/>
      <c r="C4" s="2"/>
      <c r="D4" s="2"/>
      <c r="E4" s="2"/>
      <c r="F4" s="2"/>
      <c r="G4" s="2"/>
      <c r="H4" s="2"/>
      <c r="I4" s="2"/>
      <c r="J4" s="2"/>
      <c r="K4" s="2"/>
      <c r="L4" s="2"/>
      <c r="M4" s="2"/>
      <c r="N4" s="2"/>
      <c r="O4" s="2"/>
      <c r="P4" s="3" t="s">
        <v>96</v>
      </c>
      <c r="Q4" s="2"/>
    </row>
    <row r="5" spans="1:17" ht="9.75" customHeight="1">
      <c r="A5" s="2"/>
      <c r="B5" s="2"/>
      <c r="C5" s="2"/>
      <c r="D5" s="2"/>
      <c r="E5" s="2"/>
      <c r="F5" s="2"/>
      <c r="G5" s="2"/>
      <c r="H5" s="2"/>
      <c r="I5" s="2"/>
      <c r="J5" s="2"/>
      <c r="K5" s="2"/>
      <c r="L5" s="2"/>
      <c r="M5" s="2"/>
      <c r="N5" s="2"/>
      <c r="O5" s="2"/>
      <c r="P5" s="3" t="s">
        <v>97</v>
      </c>
      <c r="Q5" s="2"/>
    </row>
    <row r="6" spans="1:17" ht="9.75" customHeight="1">
      <c r="A6" s="2"/>
      <c r="B6" s="2"/>
      <c r="C6" s="2"/>
      <c r="D6" s="2"/>
      <c r="E6" s="2"/>
      <c r="F6" s="2"/>
      <c r="G6" s="2"/>
      <c r="H6" s="3" t="s">
        <v>96</v>
      </c>
      <c r="I6" s="2"/>
      <c r="J6" s="3" t="s">
        <v>96</v>
      </c>
      <c r="K6" s="2"/>
      <c r="L6" s="3" t="s">
        <v>96</v>
      </c>
      <c r="M6" s="2"/>
      <c r="N6" s="3" t="s">
        <v>96</v>
      </c>
      <c r="O6" s="2"/>
      <c r="P6" s="3" t="s">
        <v>98</v>
      </c>
      <c r="Q6" s="2"/>
    </row>
    <row r="7" spans="1:17" ht="9.75" customHeight="1">
      <c r="A7" s="2"/>
      <c r="B7" s="2"/>
      <c r="C7" s="2"/>
      <c r="D7" s="3" t="s">
        <v>99</v>
      </c>
      <c r="E7" s="2"/>
      <c r="F7" s="3" t="s">
        <v>100</v>
      </c>
      <c r="G7" s="2"/>
      <c r="H7" s="3" t="s">
        <v>101</v>
      </c>
      <c r="I7" s="2"/>
      <c r="J7" s="3" t="s">
        <v>102</v>
      </c>
      <c r="K7" s="2"/>
      <c r="L7" s="3" t="s">
        <v>98</v>
      </c>
      <c r="M7" s="2"/>
      <c r="N7" s="3" t="s">
        <v>103</v>
      </c>
      <c r="O7" s="2"/>
      <c r="P7" s="3" t="s">
        <v>104</v>
      </c>
      <c r="Q7" s="2"/>
    </row>
    <row r="8" spans="1:17" ht="9.75" customHeight="1">
      <c r="A8" s="2"/>
      <c r="B8" s="2"/>
      <c r="C8" s="2"/>
      <c r="D8" s="4" t="s">
        <v>105</v>
      </c>
      <c r="E8" s="2"/>
      <c r="F8" s="4" t="s">
        <v>106</v>
      </c>
      <c r="G8" s="2"/>
      <c r="H8" s="4" t="s">
        <v>107</v>
      </c>
      <c r="I8" s="2"/>
      <c r="J8" s="4" t="s">
        <v>107</v>
      </c>
      <c r="K8" s="2"/>
      <c r="L8" s="4" t="s">
        <v>108</v>
      </c>
      <c r="M8" s="2"/>
      <c r="N8" s="4" t="s">
        <v>109</v>
      </c>
      <c r="O8" s="2"/>
      <c r="P8" s="4" t="s">
        <v>110</v>
      </c>
      <c r="Q8" s="2"/>
    </row>
    <row r="9" spans="1:17" ht="12.75">
      <c r="A9" s="2"/>
      <c r="B9" s="2"/>
      <c r="C9" s="2"/>
      <c r="D9" s="2"/>
      <c r="E9" s="2"/>
      <c r="F9" s="2"/>
      <c r="G9" s="2"/>
      <c r="H9" s="2"/>
      <c r="I9" s="2"/>
      <c r="J9" s="2"/>
      <c r="K9" s="2"/>
      <c r="L9" s="2"/>
      <c r="M9" s="2"/>
      <c r="N9" s="2"/>
      <c r="O9" s="2"/>
      <c r="P9" s="2"/>
      <c r="Q9" s="2"/>
    </row>
    <row r="10" spans="1:17" ht="12.75">
      <c r="A10" s="2"/>
      <c r="B10" s="2" t="s">
        <v>111</v>
      </c>
      <c r="C10" s="2"/>
      <c r="D10" s="5">
        <f>1206961400+42200000</f>
        <v>1249161400</v>
      </c>
      <c r="E10" s="2" t="s">
        <v>112</v>
      </c>
      <c r="F10" s="5">
        <f>1709253900-53500000</f>
        <v>1655753900</v>
      </c>
      <c r="G10" s="2" t="s">
        <v>112</v>
      </c>
      <c r="H10" s="5">
        <f>F10-D10</f>
        <v>406592500</v>
      </c>
      <c r="I10" s="2" t="s">
        <v>113</v>
      </c>
      <c r="J10" s="6">
        <f>H10/D10</f>
        <v>0.3254923663187159</v>
      </c>
      <c r="K10" s="2"/>
      <c r="L10" s="6">
        <v>0.108</v>
      </c>
      <c r="M10" s="2"/>
      <c r="N10" s="6">
        <v>0.144</v>
      </c>
      <c r="O10" s="2" t="s">
        <v>114</v>
      </c>
      <c r="P10" s="6">
        <f>J10-(L10+N10)</f>
        <v>0.07349236631871592</v>
      </c>
      <c r="Q10" s="2"/>
    </row>
    <row r="11" spans="1:17" ht="12.75">
      <c r="A11" s="2"/>
      <c r="B11" s="2" t="str">
        <f>'GF10year'!B142</f>
        <v>Universities/Board of Regents</v>
      </c>
      <c r="C11" s="2"/>
      <c r="D11" s="2"/>
      <c r="E11" s="2"/>
      <c r="F11" s="2"/>
      <c r="G11" s="2"/>
      <c r="H11" s="5"/>
      <c r="I11" s="2"/>
      <c r="J11" s="6"/>
      <c r="K11" s="2"/>
      <c r="L11" s="2"/>
      <c r="M11" s="2"/>
      <c r="N11" s="6"/>
      <c r="O11" s="2"/>
      <c r="P11" s="6"/>
      <c r="Q11" s="2"/>
    </row>
    <row r="12" spans="1:17" ht="12.75">
      <c r="A12" s="2"/>
      <c r="B12" s="2" t="str">
        <f>'GF10year'!B143</f>
        <v>   Board of Regents  (23)</v>
      </c>
      <c r="C12" s="2"/>
      <c r="D12" s="5">
        <f>'GF10year'!P143</f>
        <v>6499200</v>
      </c>
      <c r="E12" s="2"/>
      <c r="F12" s="5">
        <f>'GF10year'!T143</f>
        <v>7460200</v>
      </c>
      <c r="G12" s="2"/>
      <c r="H12" s="5">
        <f aca="true" t="shared" si="0" ref="H12:H28">F12-D12</f>
        <v>961000</v>
      </c>
      <c r="I12" s="2"/>
      <c r="J12" s="6">
        <f>H12/D12</f>
        <v>0.1478643525356967</v>
      </c>
      <c r="K12" s="2"/>
      <c r="L12" s="6">
        <v>0.108</v>
      </c>
      <c r="M12" s="2"/>
      <c r="N12" s="6">
        <v>0.103</v>
      </c>
      <c r="O12" s="2" t="s">
        <v>115</v>
      </c>
      <c r="P12" s="6">
        <f>J12-(L12+N12)</f>
        <v>-0.06313564746430328</v>
      </c>
      <c r="Q12" s="2"/>
    </row>
    <row r="13" spans="1:17" ht="12.75">
      <c r="A13" s="2"/>
      <c r="B13" s="2" t="str">
        <f>'GF10year'!B144</f>
        <v>   Arizona State University - East Campus</v>
      </c>
      <c r="C13" s="2"/>
      <c r="D13" s="5">
        <f>'GF10year'!P144</f>
        <v>0</v>
      </c>
      <c r="E13" s="2"/>
      <c r="F13" s="5">
        <f>'GF10year'!T144</f>
        <v>2122600</v>
      </c>
      <c r="G13" s="2"/>
      <c r="H13" s="5">
        <f t="shared" si="0"/>
        <v>2122600</v>
      </c>
      <c r="I13" s="2"/>
      <c r="J13" s="7" t="s">
        <v>116</v>
      </c>
      <c r="K13" s="2"/>
      <c r="L13" s="7" t="s">
        <v>116</v>
      </c>
      <c r="M13" s="2"/>
      <c r="N13" s="7" t="s">
        <v>116</v>
      </c>
      <c r="O13" s="2"/>
      <c r="P13" s="7" t="s">
        <v>116</v>
      </c>
      <c r="Q13" s="2"/>
    </row>
    <row r="14" spans="1:17" ht="12.75">
      <c r="A14" s="2"/>
      <c r="B14" s="2" t="str">
        <f>'GF10year'!B145</f>
        <v>   Arizona State University - Main Campus</v>
      </c>
      <c r="C14" s="2"/>
      <c r="D14" s="5">
        <f>'GF10year'!P145</f>
        <v>181966100</v>
      </c>
      <c r="E14" s="2"/>
      <c r="F14" s="5">
        <f>'GF10year'!T145</f>
        <v>198293900</v>
      </c>
      <c r="G14" s="2"/>
      <c r="H14" s="5">
        <f t="shared" si="0"/>
        <v>16327800</v>
      </c>
      <c r="I14" s="2"/>
      <c r="J14" s="6">
        <f aca="true" t="shared" si="1" ref="J14:J29">H14/D14</f>
        <v>0.08972990023966003</v>
      </c>
      <c r="K14" s="2"/>
      <c r="L14" s="6">
        <v>0.108</v>
      </c>
      <c r="M14" s="2"/>
      <c r="N14" s="6">
        <v>0.03</v>
      </c>
      <c r="O14" s="2" t="s">
        <v>117</v>
      </c>
      <c r="P14" s="6">
        <f aca="true" t="shared" si="2" ref="P14:P29">J14-(L14+N14)</f>
        <v>-0.04827009976033998</v>
      </c>
      <c r="Q14" s="2"/>
    </row>
    <row r="15" spans="1:17" ht="12.75">
      <c r="A15" s="2"/>
      <c r="B15" s="2" t="str">
        <f>'GF10year'!B146</f>
        <v>   Arizona State University - West Campus</v>
      </c>
      <c r="C15" s="2"/>
      <c r="D15" s="5">
        <f>'GF10year'!P146</f>
        <v>24557000</v>
      </c>
      <c r="E15" s="2"/>
      <c r="F15" s="5">
        <f>'GF10year'!T146</f>
        <v>32235700</v>
      </c>
      <c r="G15" s="2"/>
      <c r="H15" s="5">
        <f t="shared" si="0"/>
        <v>7678700</v>
      </c>
      <c r="I15" s="2"/>
      <c r="J15" s="6">
        <f t="shared" si="1"/>
        <v>0.3126888463574541</v>
      </c>
      <c r="K15" s="2"/>
      <c r="L15" s="6">
        <v>0.108</v>
      </c>
      <c r="M15" s="2"/>
      <c r="N15" s="6">
        <v>0.169</v>
      </c>
      <c r="O15" s="2" t="s">
        <v>118</v>
      </c>
      <c r="P15" s="6">
        <f t="shared" si="2"/>
        <v>0.03568884635745406</v>
      </c>
      <c r="Q15" s="2"/>
    </row>
    <row r="16" spans="1:17" ht="12.75">
      <c r="A16" s="2"/>
      <c r="B16" s="2" t="str">
        <f>'GF10year'!B148</f>
        <v>   Northern Arizona University</v>
      </c>
      <c r="C16" s="2"/>
      <c r="D16" s="5">
        <f>'GF10year'!P148</f>
        <v>67984300</v>
      </c>
      <c r="E16" s="2"/>
      <c r="F16" s="5">
        <f>'GF10year'!T148</f>
        <v>81583400</v>
      </c>
      <c r="G16" s="2"/>
      <c r="H16" s="5">
        <f t="shared" si="0"/>
        <v>13599100</v>
      </c>
      <c r="I16" s="2"/>
      <c r="J16" s="6">
        <f t="shared" si="1"/>
        <v>0.20003294878376332</v>
      </c>
      <c r="K16" s="2"/>
      <c r="L16" s="6">
        <v>0.108</v>
      </c>
      <c r="M16" s="2"/>
      <c r="N16" s="6">
        <v>0.133</v>
      </c>
      <c r="O16" s="2" t="s">
        <v>119</v>
      </c>
      <c r="P16" s="6">
        <f t="shared" si="2"/>
        <v>-0.04096705121623667</v>
      </c>
      <c r="Q16" s="2"/>
    </row>
    <row r="17" spans="1:17" ht="12.75">
      <c r="A17" s="2"/>
      <c r="B17" s="2" t="s">
        <v>120</v>
      </c>
      <c r="C17" s="2"/>
      <c r="D17" s="5">
        <f>'GF10year'!P149</f>
        <v>196975100</v>
      </c>
      <c r="E17" s="2"/>
      <c r="F17" s="5">
        <f>'GF10year'!T149</f>
        <v>214823400</v>
      </c>
      <c r="G17" s="2"/>
      <c r="H17" s="5">
        <f t="shared" si="0"/>
        <v>17848300</v>
      </c>
      <c r="I17" s="2"/>
      <c r="J17" s="6">
        <f t="shared" si="1"/>
        <v>0.09061196059806544</v>
      </c>
      <c r="K17" s="2"/>
      <c r="L17" s="6">
        <v>0.108</v>
      </c>
      <c r="M17" s="2"/>
      <c r="N17" s="6">
        <v>-0.01</v>
      </c>
      <c r="O17" s="2" t="s">
        <v>121</v>
      </c>
      <c r="P17" s="6">
        <f t="shared" si="2"/>
        <v>-0.007388039401934568</v>
      </c>
      <c r="Q17" s="2"/>
    </row>
    <row r="18" spans="1:17" ht="12.75">
      <c r="A18" s="2"/>
      <c r="B18" s="2" t="s">
        <v>122</v>
      </c>
      <c r="C18" s="2"/>
      <c r="D18" s="5">
        <f>'GF10year'!P150</f>
        <v>44169800</v>
      </c>
      <c r="E18" s="2"/>
      <c r="F18" s="5">
        <f>'GF10year'!T150</f>
        <v>44543200</v>
      </c>
      <c r="G18" s="2"/>
      <c r="H18" s="5">
        <f t="shared" si="0"/>
        <v>373400</v>
      </c>
      <c r="I18" s="2"/>
      <c r="J18" s="6">
        <f t="shared" si="1"/>
        <v>0.008453739885623208</v>
      </c>
      <c r="K18" s="2"/>
      <c r="L18" s="6">
        <v>0.108</v>
      </c>
      <c r="M18" s="2"/>
      <c r="N18" s="6">
        <v>0</v>
      </c>
      <c r="O18" s="2" t="s">
        <v>123</v>
      </c>
      <c r="P18" s="6">
        <f t="shared" si="2"/>
        <v>-0.09954626011437678</v>
      </c>
      <c r="Q18" s="2"/>
    </row>
    <row r="19" spans="1:17" ht="12.75">
      <c r="A19" s="2"/>
      <c r="B19" s="2" t="str">
        <f>'GF10year'!B153</f>
        <v>   Subtotal Universities/Regents</v>
      </c>
      <c r="C19" s="2"/>
      <c r="D19" s="5">
        <f>'GF10year'!P153</f>
        <v>522151500</v>
      </c>
      <c r="E19" s="2"/>
      <c r="F19" s="5">
        <f>'GF10year'!T153</f>
        <v>581062400</v>
      </c>
      <c r="G19" s="2"/>
      <c r="H19" s="5">
        <f t="shared" si="0"/>
        <v>58910900</v>
      </c>
      <c r="I19" s="2"/>
      <c r="J19" s="6">
        <f t="shared" si="1"/>
        <v>0.11282338554997927</v>
      </c>
      <c r="K19" s="2"/>
      <c r="L19" s="6">
        <v>0.108</v>
      </c>
      <c r="M19" s="2"/>
      <c r="N19" s="6">
        <v>0.057</v>
      </c>
      <c r="O19" s="2"/>
      <c r="P19" s="6">
        <f t="shared" si="2"/>
        <v>-0.05217661445002074</v>
      </c>
      <c r="Q19" s="2"/>
    </row>
    <row r="20" spans="1:17" ht="12.75">
      <c r="A20" s="2"/>
      <c r="B20" s="2" t="str">
        <f>'GF10year'!B59</f>
        <v>Arizona Health Care Cost Containment System</v>
      </c>
      <c r="C20" s="2"/>
      <c r="D20" s="5">
        <f>'GF10year'!P59</f>
        <v>333186800</v>
      </c>
      <c r="E20" s="2"/>
      <c r="F20" s="5">
        <f>'GF10year'!T59</f>
        <v>451182200</v>
      </c>
      <c r="G20" s="2"/>
      <c r="H20" s="5">
        <f t="shared" si="0"/>
        <v>117995400</v>
      </c>
      <c r="I20" s="2"/>
      <c r="J20" s="6">
        <f t="shared" si="1"/>
        <v>0.35414188077078684</v>
      </c>
      <c r="K20" s="2"/>
      <c r="L20" s="6">
        <v>0.108</v>
      </c>
      <c r="M20" s="2"/>
      <c r="N20" s="6">
        <v>0.372</v>
      </c>
      <c r="O20" s="2" t="s">
        <v>124</v>
      </c>
      <c r="P20" s="6">
        <f t="shared" si="2"/>
        <v>-0.12585811922921314</v>
      </c>
      <c r="Q20" s="2"/>
    </row>
    <row r="21" spans="1:17" ht="12.75">
      <c r="A21" s="2"/>
      <c r="B21" s="2" t="str">
        <f>'GF10year'!B61</f>
        <v>Economic Security, Department of</v>
      </c>
      <c r="C21" s="2"/>
      <c r="D21" s="5">
        <f>'GF10year'!P61</f>
        <v>315962900</v>
      </c>
      <c r="E21" s="2"/>
      <c r="F21" s="5">
        <f>'GF10year'!T61</f>
        <v>361571500</v>
      </c>
      <c r="G21" s="2"/>
      <c r="H21" s="5">
        <f t="shared" si="0"/>
        <v>45608600</v>
      </c>
      <c r="I21" s="2"/>
      <c r="J21" s="6">
        <f t="shared" si="1"/>
        <v>0.14434795983958876</v>
      </c>
      <c r="K21" s="2" t="s">
        <v>125</v>
      </c>
      <c r="L21" s="6">
        <v>0.108</v>
      </c>
      <c r="M21" s="2"/>
      <c r="N21" s="6">
        <v>0.253</v>
      </c>
      <c r="O21" s="2" t="s">
        <v>126</v>
      </c>
      <c r="P21" s="6">
        <f t="shared" si="2"/>
        <v>-0.21665204016041123</v>
      </c>
      <c r="Q21" s="2"/>
    </row>
    <row r="22" spans="1:17" ht="12.75">
      <c r="A22" s="2"/>
      <c r="B22" s="2" t="s">
        <v>127</v>
      </c>
      <c r="C22" s="2"/>
      <c r="D22" s="5">
        <f>'GF10year'!P160</f>
        <v>240383000</v>
      </c>
      <c r="E22" s="2"/>
      <c r="F22" s="5">
        <f>'GF10year'!T160</f>
        <v>333127700</v>
      </c>
      <c r="G22" s="2"/>
      <c r="H22" s="5">
        <f t="shared" si="0"/>
        <v>92744700</v>
      </c>
      <c r="I22" s="2"/>
      <c r="J22" s="6">
        <f t="shared" si="1"/>
        <v>0.38582054471406046</v>
      </c>
      <c r="K22" s="2" t="s">
        <v>128</v>
      </c>
      <c r="L22" s="6">
        <v>0.108</v>
      </c>
      <c r="M22" s="2"/>
      <c r="N22" s="6">
        <v>0.322</v>
      </c>
      <c r="O22" s="2" t="s">
        <v>129</v>
      </c>
      <c r="P22" s="6">
        <f t="shared" si="2"/>
        <v>-0.04417945528593953</v>
      </c>
      <c r="Q22" s="2"/>
    </row>
    <row r="23" spans="1:17" ht="12.75">
      <c r="A23" s="2"/>
      <c r="B23" s="2" t="s">
        <v>130</v>
      </c>
      <c r="C23" s="2"/>
      <c r="D23" s="5">
        <f>'GF10year'!P63</f>
        <v>139065000</v>
      </c>
      <c r="E23" s="2"/>
      <c r="F23" s="5">
        <f>'GF10year'!T63</f>
        <v>202621100</v>
      </c>
      <c r="G23" s="2"/>
      <c r="H23" s="5">
        <f t="shared" si="0"/>
        <v>63556100</v>
      </c>
      <c r="I23" s="2"/>
      <c r="J23" s="6">
        <f t="shared" si="1"/>
        <v>0.4570244130442599</v>
      </c>
      <c r="K23" s="2" t="s">
        <v>131</v>
      </c>
      <c r="L23" s="6">
        <v>0.108</v>
      </c>
      <c r="M23" s="2"/>
      <c r="N23" s="6">
        <v>0.103</v>
      </c>
      <c r="O23" s="2" t="s">
        <v>132</v>
      </c>
      <c r="P23" s="6">
        <f t="shared" si="2"/>
        <v>0.2460244130442599</v>
      </c>
      <c r="Q23" s="2"/>
    </row>
    <row r="24" spans="1:17" ht="12.75">
      <c r="A24" s="2"/>
      <c r="B24" s="2" t="str">
        <f>'GF10year'!B133</f>
        <v>Community Colleges, Arizona (36)</v>
      </c>
      <c r="C24" s="2"/>
      <c r="D24" s="5">
        <f>'GF10year'!P133</f>
        <v>81138400</v>
      </c>
      <c r="E24" s="2"/>
      <c r="F24" s="5">
        <f>'GF10year'!T133</f>
        <v>98045600</v>
      </c>
      <c r="G24" s="2"/>
      <c r="H24" s="5">
        <f t="shared" si="0"/>
        <v>16907200</v>
      </c>
      <c r="I24" s="2"/>
      <c r="J24" s="6">
        <f t="shared" si="1"/>
        <v>0.20837482622284886</v>
      </c>
      <c r="K24" s="2"/>
      <c r="L24" s="6">
        <v>0.108</v>
      </c>
      <c r="M24" s="2"/>
      <c r="N24" s="6">
        <v>0.146</v>
      </c>
      <c r="O24" s="2" t="s">
        <v>133</v>
      </c>
      <c r="P24" s="6">
        <f t="shared" si="2"/>
        <v>-0.04562517377715114</v>
      </c>
      <c r="Q24" s="2"/>
    </row>
    <row r="25" spans="1:17" ht="12.75">
      <c r="A25" s="2"/>
      <c r="B25" s="2" t="s">
        <v>134</v>
      </c>
      <c r="C25" s="2"/>
      <c r="D25" s="5">
        <f>'GF10year'!P25</f>
        <v>66793200</v>
      </c>
      <c r="E25" s="2"/>
      <c r="F25" s="5">
        <f>'GF10year'!T25</f>
        <v>95918600</v>
      </c>
      <c r="G25" s="2"/>
      <c r="H25" s="5">
        <f t="shared" si="0"/>
        <v>29125400</v>
      </c>
      <c r="I25" s="2"/>
      <c r="J25" s="6">
        <f t="shared" si="1"/>
        <v>0.43605337070240685</v>
      </c>
      <c r="K25" s="2"/>
      <c r="L25" s="6">
        <v>0.108</v>
      </c>
      <c r="M25" s="2"/>
      <c r="N25" s="6">
        <v>0.103</v>
      </c>
      <c r="O25" s="2" t="s">
        <v>135</v>
      </c>
      <c r="P25" s="6">
        <f t="shared" si="2"/>
        <v>0.22505337070240686</v>
      </c>
      <c r="Q25" s="2"/>
    </row>
    <row r="26" spans="1:17" ht="12.75">
      <c r="A26" s="2"/>
      <c r="B26" s="2" t="str">
        <f>'GF10year'!B49</f>
        <v>Revenue, Department of</v>
      </c>
      <c r="C26" s="2"/>
      <c r="D26" s="5">
        <f>'GF10year'!P49</f>
        <v>43763500</v>
      </c>
      <c r="E26" s="2"/>
      <c r="F26" s="5">
        <f>'GF10year'!T49</f>
        <v>48384200</v>
      </c>
      <c r="G26" s="2"/>
      <c r="H26" s="5">
        <f t="shared" si="0"/>
        <v>4620700</v>
      </c>
      <c r="I26" s="2"/>
      <c r="J26" s="6">
        <f t="shared" si="1"/>
        <v>0.1055834199732654</v>
      </c>
      <c r="K26" s="2"/>
      <c r="L26" s="6">
        <v>0.108</v>
      </c>
      <c r="M26" s="2"/>
      <c r="N26" s="6">
        <v>0.103</v>
      </c>
      <c r="O26" s="2" t="s">
        <v>135</v>
      </c>
      <c r="P26" s="6">
        <f t="shared" si="2"/>
        <v>-0.1054165800267346</v>
      </c>
      <c r="Q26" s="2"/>
    </row>
    <row r="27" spans="1:17" ht="12.75">
      <c r="A27" s="2"/>
      <c r="B27" s="2" t="s">
        <v>136</v>
      </c>
      <c r="C27" s="2"/>
      <c r="D27" s="5">
        <f>'GF10year'!P169</f>
        <v>62920600</v>
      </c>
      <c r="E27" s="2"/>
      <c r="F27" s="5">
        <f>'GF10year'!T169</f>
        <v>37261400</v>
      </c>
      <c r="G27" s="2"/>
      <c r="H27" s="5">
        <f t="shared" si="0"/>
        <v>-25659200</v>
      </c>
      <c r="I27" s="2"/>
      <c r="J27" s="6">
        <f t="shared" si="1"/>
        <v>-0.40780284994103677</v>
      </c>
      <c r="K27" s="2" t="s">
        <v>137</v>
      </c>
      <c r="L27" s="6">
        <v>0.108</v>
      </c>
      <c r="M27" s="2"/>
      <c r="N27" s="6">
        <v>0.103</v>
      </c>
      <c r="O27" s="2" t="s">
        <v>135</v>
      </c>
      <c r="P27" s="6">
        <f t="shared" si="2"/>
        <v>-0.6188028499410367</v>
      </c>
      <c r="Q27" s="2"/>
    </row>
    <row r="28" spans="1:17" ht="12.75">
      <c r="A28" s="2"/>
      <c r="B28" s="2" t="s">
        <v>138</v>
      </c>
      <c r="C28" s="2"/>
      <c r="D28" s="5">
        <f>'GF10year'!P165</f>
        <v>33020200</v>
      </c>
      <c r="E28" s="2"/>
      <c r="F28" s="5">
        <f>'GF10year'!T165</f>
        <v>37075000</v>
      </c>
      <c r="G28" s="2"/>
      <c r="H28" s="5">
        <f t="shared" si="0"/>
        <v>4054800</v>
      </c>
      <c r="I28" s="2"/>
      <c r="J28" s="6">
        <f t="shared" si="1"/>
        <v>0.12279756028128237</v>
      </c>
      <c r="K28" s="2" t="s">
        <v>139</v>
      </c>
      <c r="L28" s="6">
        <v>0.108</v>
      </c>
      <c r="M28" s="2"/>
      <c r="N28" s="6">
        <v>-0.114</v>
      </c>
      <c r="O28" s="2" t="s">
        <v>140</v>
      </c>
      <c r="P28" s="6">
        <f t="shared" si="2"/>
        <v>0.12879756028128236</v>
      </c>
      <c r="Q28" s="2"/>
    </row>
    <row r="29" spans="1:17" ht="12.75">
      <c r="A29" s="2"/>
      <c r="B29" s="2" t="s">
        <v>141</v>
      </c>
      <c r="C29" s="2"/>
      <c r="D29" s="5">
        <f>D31-D10-D19-SUM(D20:D24)-D25-SUM(D26:D28)</f>
        <v>205689141</v>
      </c>
      <c r="E29" s="5"/>
      <c r="F29" s="5">
        <f>F31-F10-F19-SUM(F20:F24)-F25-SUM(F26:F28)</f>
        <v>313296400</v>
      </c>
      <c r="G29" s="5"/>
      <c r="H29" s="5">
        <f>H31-H10-H19-SUM(H20:H24)-H25-SUM(H26:H28)</f>
        <v>107607259</v>
      </c>
      <c r="I29" s="2"/>
      <c r="J29" s="6">
        <f t="shared" si="1"/>
        <v>0.5231547882248193</v>
      </c>
      <c r="K29" s="2"/>
      <c r="L29" s="6">
        <v>0.108</v>
      </c>
      <c r="M29" s="2"/>
      <c r="N29" s="6">
        <v>0.103</v>
      </c>
      <c r="O29" s="2"/>
      <c r="P29" s="6">
        <f t="shared" si="2"/>
        <v>0.31215478822481935</v>
      </c>
      <c r="Q29" s="2"/>
    </row>
    <row r="30" spans="1:17" ht="12.75">
      <c r="A30" s="2"/>
      <c r="B30" s="2"/>
      <c r="C30" s="2"/>
      <c r="D30" s="5"/>
      <c r="E30" s="5"/>
      <c r="F30" s="5"/>
      <c r="G30" s="5"/>
      <c r="H30" s="5"/>
      <c r="I30" s="2"/>
      <c r="J30" s="2"/>
      <c r="K30" s="2"/>
      <c r="L30" s="2"/>
      <c r="M30" s="2"/>
      <c r="N30" s="6"/>
      <c r="O30" s="2"/>
      <c r="P30" s="2"/>
      <c r="Q30" s="2"/>
    </row>
    <row r="31" spans="1:17" ht="13.5" thickBot="1">
      <c r="A31" s="2"/>
      <c r="B31" s="2" t="s">
        <v>142</v>
      </c>
      <c r="C31" s="2"/>
      <c r="D31" s="8">
        <f>3251035641+42200000</f>
        <v>3293235641</v>
      </c>
      <c r="E31" s="5"/>
      <c r="F31" s="8">
        <f>4215300000+53500000-53500000</f>
        <v>4215300000</v>
      </c>
      <c r="G31" s="5"/>
      <c r="H31" s="8">
        <f>F31-D31</f>
        <v>922064359</v>
      </c>
      <c r="I31" s="2"/>
      <c r="J31" s="9">
        <f>H31/D31</f>
        <v>0.27998736182753464</v>
      </c>
      <c r="K31" s="2"/>
      <c r="L31" s="9">
        <v>0.108</v>
      </c>
      <c r="M31" s="2"/>
      <c r="N31" s="9">
        <v>0.103</v>
      </c>
      <c r="O31" s="2" t="s">
        <v>143</v>
      </c>
      <c r="P31" s="9">
        <f>J31-(L31+N31)</f>
        <v>0.06898736182753465</v>
      </c>
      <c r="Q31" s="2"/>
    </row>
    <row r="32" spans="1:17" ht="13.5" thickTop="1">
      <c r="A32" s="2"/>
      <c r="B32" s="2"/>
      <c r="C32" s="2"/>
      <c r="D32" s="2"/>
      <c r="E32" s="2"/>
      <c r="F32" s="2"/>
      <c r="G32" s="2"/>
      <c r="H32" s="2"/>
      <c r="I32" s="2"/>
      <c r="J32" s="2"/>
      <c r="K32" s="2"/>
      <c r="L32" s="2"/>
      <c r="M32" s="2"/>
      <c r="N32" s="2"/>
      <c r="O32" s="2"/>
      <c r="P32" s="2"/>
      <c r="Q32" s="2"/>
    </row>
    <row r="33" spans="1:17" ht="12.75">
      <c r="A33" s="2"/>
      <c r="B33" s="2"/>
      <c r="C33" s="2"/>
      <c r="D33" s="2"/>
      <c r="E33" s="2"/>
      <c r="F33" s="2"/>
      <c r="G33" s="2"/>
      <c r="H33" s="2"/>
      <c r="I33" s="2"/>
      <c r="J33" s="2"/>
      <c r="K33" s="2"/>
      <c r="L33" s="2"/>
      <c r="M33" s="2"/>
      <c r="N33" s="2"/>
      <c r="O33" s="2"/>
      <c r="P33" s="2"/>
      <c r="Q33" s="2"/>
    </row>
    <row r="37" spans="1:17" ht="12.75">
      <c r="A37" s="2"/>
      <c r="B37" s="2" t="s">
        <v>144</v>
      </c>
      <c r="C37" s="2"/>
      <c r="D37" s="2"/>
      <c r="E37" s="2"/>
      <c r="F37" s="2"/>
      <c r="G37" s="2"/>
      <c r="H37" s="2"/>
      <c r="I37" s="2"/>
      <c r="J37" s="2"/>
      <c r="K37" s="2"/>
      <c r="L37" s="2"/>
      <c r="M37" s="2"/>
      <c r="N37" s="2"/>
      <c r="O37" s="2"/>
      <c r="P37" s="2"/>
      <c r="Q37" s="2"/>
    </row>
    <row r="38" spans="1:17" ht="12.75">
      <c r="A38" s="2"/>
      <c r="B38" s="2" t="s">
        <v>145</v>
      </c>
      <c r="C38" s="2"/>
      <c r="D38" s="2"/>
      <c r="E38" s="2"/>
      <c r="F38" s="2"/>
      <c r="G38" s="2"/>
      <c r="H38" s="2"/>
      <c r="I38" s="2"/>
      <c r="J38" s="2"/>
      <c r="K38" s="2"/>
      <c r="L38" s="2"/>
      <c r="M38" s="2"/>
      <c r="N38" s="2"/>
      <c r="O38" s="2"/>
      <c r="P38" s="2"/>
      <c r="Q38" s="2"/>
    </row>
    <row r="39" spans="1:17" ht="12.75">
      <c r="A39" s="2"/>
      <c r="B39" s="2"/>
      <c r="C39" s="2"/>
      <c r="D39" s="2"/>
      <c r="E39" s="2"/>
      <c r="F39" s="2"/>
      <c r="G39" s="2"/>
      <c r="H39" s="2"/>
      <c r="I39" s="2"/>
      <c r="J39" s="2"/>
      <c r="K39" s="2"/>
      <c r="L39" s="2"/>
      <c r="M39" s="2"/>
      <c r="N39" s="2"/>
      <c r="O39" s="2"/>
      <c r="P39" s="2"/>
      <c r="Q39" s="2"/>
    </row>
    <row r="40" spans="1:17" ht="12.75">
      <c r="A40" s="2" t="s">
        <v>146</v>
      </c>
      <c r="B40" s="2" t="s">
        <v>147</v>
      </c>
      <c r="C40" s="2"/>
      <c r="D40" s="2"/>
      <c r="E40" s="2"/>
      <c r="F40" s="2"/>
      <c r="G40" s="2"/>
      <c r="H40" s="2"/>
      <c r="I40" s="2"/>
      <c r="J40" s="2"/>
      <c r="K40" s="2"/>
      <c r="L40" s="2"/>
      <c r="M40" s="2"/>
      <c r="N40" s="2"/>
      <c r="O40" s="2"/>
      <c r="P40" s="2"/>
      <c r="Q40" s="2"/>
    </row>
    <row r="41" spans="1:17" ht="12.75">
      <c r="A41" s="2"/>
      <c r="B41" s="2" t="s">
        <v>148</v>
      </c>
      <c r="C41" s="2"/>
      <c r="D41" s="2"/>
      <c r="E41" s="2"/>
      <c r="F41" s="2"/>
      <c r="G41" s="2"/>
      <c r="H41" s="2"/>
      <c r="I41" s="2"/>
      <c r="J41" s="2"/>
      <c r="K41" s="2"/>
      <c r="L41" s="2"/>
      <c r="M41" s="2"/>
      <c r="N41" s="2"/>
      <c r="O41" s="2"/>
      <c r="P41" s="2"/>
      <c r="Q41" s="2"/>
    </row>
    <row r="42" spans="1:17" ht="12.75">
      <c r="A42" s="2"/>
      <c r="B42" s="2"/>
      <c r="C42" s="2"/>
      <c r="D42" s="2"/>
      <c r="E42" s="2"/>
      <c r="F42" s="2"/>
      <c r="G42" s="2"/>
      <c r="H42" s="2"/>
      <c r="I42" s="2"/>
      <c r="J42" s="2"/>
      <c r="K42" s="2"/>
      <c r="L42" s="2"/>
      <c r="M42" s="2"/>
      <c r="N42" s="2"/>
      <c r="O42" s="2"/>
      <c r="P42" s="2"/>
      <c r="Q42" s="2"/>
    </row>
    <row r="43" spans="1:17" ht="12.75">
      <c r="A43" s="2"/>
      <c r="B43" s="2"/>
      <c r="C43" s="2"/>
      <c r="D43" s="2"/>
      <c r="E43" s="2"/>
      <c r="F43" s="2"/>
      <c r="G43" s="2"/>
      <c r="H43" s="2"/>
      <c r="I43" s="2"/>
      <c r="J43" s="2"/>
      <c r="K43" s="2"/>
      <c r="L43" s="2"/>
      <c r="M43" s="2"/>
      <c r="N43" s="2"/>
      <c r="O43" s="2"/>
      <c r="P43" s="2"/>
      <c r="Q43" s="2"/>
    </row>
    <row r="44" spans="1:17" ht="12.75">
      <c r="A44" s="2"/>
      <c r="B44" s="2"/>
      <c r="C44" s="2"/>
      <c r="D44" s="2"/>
      <c r="E44" s="2"/>
      <c r="F44" s="2"/>
      <c r="G44" s="2"/>
      <c r="H44" s="2"/>
      <c r="I44" s="2"/>
      <c r="J44" s="2"/>
      <c r="K44" s="2"/>
      <c r="L44" s="2"/>
      <c r="M44" s="2"/>
      <c r="N44" s="2"/>
      <c r="O44" s="2"/>
      <c r="P44" s="2"/>
      <c r="Q44" s="2"/>
    </row>
    <row r="45" spans="1:17" ht="12.75">
      <c r="A45" s="2"/>
      <c r="B45" s="2"/>
      <c r="C45" s="2"/>
      <c r="D45" s="2"/>
      <c r="E45" s="2"/>
      <c r="F45" s="2"/>
      <c r="G45" s="2"/>
      <c r="H45" s="2"/>
      <c r="I45" s="2"/>
      <c r="J45" s="2"/>
      <c r="K45" s="2"/>
      <c r="L45" s="2"/>
      <c r="M45" s="2"/>
      <c r="N45" s="2"/>
      <c r="O45" s="2"/>
      <c r="P45" s="2"/>
      <c r="Q45" s="2"/>
    </row>
  </sheetData>
  <printOptions/>
  <pageMargins left="0.069" right="0.139" top="0" bottom="0" header="0.5" footer="0.5"/>
  <pageSetup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lmonsant</dc:creator>
  <cp:keywords/>
  <dc:description/>
  <cp:lastModifiedBy>Linda Monsanto</cp:lastModifiedBy>
  <cp:lastPrinted>2008-09-24T16:12:55Z</cp:lastPrinted>
  <dcterms:created xsi:type="dcterms:W3CDTF">1999-07-08T17:14:14Z</dcterms:created>
  <dcterms:modified xsi:type="dcterms:W3CDTF">2008-09-24T16:18:04Z</dcterms:modified>
  <cp:category/>
  <cp:version/>
  <cp:contentType/>
  <cp:contentStatus/>
</cp:coreProperties>
</file>