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PPI" sheetId="1" r:id="rId1"/>
    <sheet name="BPI" sheetId="2" r:id="rId2"/>
    <sheet name="Sheet3" sheetId="3" r:id="rId3"/>
  </sheets>
  <definedNames>
    <definedName name="_xlnm.Print_Titles" localSheetId="0">'MPPI'!$1:$3</definedName>
  </definedNames>
  <calcPr fullCalcOnLoad="1"/>
</workbook>
</file>

<file path=xl/sharedStrings.xml><?xml version="1.0" encoding="utf-8"?>
<sst xmlns="http://schemas.openxmlformats.org/spreadsheetml/2006/main" count="82" uniqueCount="8">
  <si>
    <t>Week Ending</t>
  </si>
  <si>
    <t>Monthly Performance Price Index (MPPI)</t>
  </si>
  <si>
    <t>BPI =</t>
  </si>
  <si>
    <t>Base Price Index (BPI)</t>
  </si>
  <si>
    <t>Average Selling Prices Asphalt Cement US$/ST</t>
  </si>
  <si>
    <r>
      <t xml:space="preserve">Monthly MPPI/BPI Ratio </t>
    </r>
    <r>
      <rPr>
        <b/>
        <sz val="8"/>
        <rFont val="Arial"/>
        <family val="2"/>
      </rPr>
      <t>(Min = 0.4, Max = 1.6)</t>
    </r>
  </si>
  <si>
    <t xml:space="preserve"> </t>
  </si>
  <si>
    <t>CO PFH 80-2(3), GUANELLA PASS ROAD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</si>
</sst>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5" xfId="0" applyFont="1" applyBorder="1" applyAlignment="1">
      <alignment horizontal="right" wrapText="1"/>
    </xf>
    <xf numFmtId="2" fontId="0" fillId="0" borderId="3" xfId="0" applyNumberFormat="1" applyBorder="1" applyAlignment="1">
      <alignment/>
    </xf>
    <xf numFmtId="171" fontId="1" fillId="0" borderId="6" xfId="0" applyNumberFormat="1" applyFont="1" applyBorder="1" applyAlignment="1">
      <alignment horizontal="left" wrapText="1"/>
    </xf>
    <xf numFmtId="165" fontId="0" fillId="0" borderId="7" xfId="0" applyNumberFormat="1" applyBorder="1" applyAlignment="1">
      <alignment/>
    </xf>
    <xf numFmtId="0" fontId="0" fillId="2" borderId="7" xfId="0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2" borderId="7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0" fontId="0" fillId="2" borderId="8" xfId="0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2" borderId="9" xfId="0" applyFill="1" applyBorder="1" applyAlignment="1">
      <alignment/>
    </xf>
    <xf numFmtId="2" fontId="0" fillId="2" borderId="8" xfId="0" applyNumberFormat="1" applyFont="1" applyFill="1" applyBorder="1" applyAlignment="1">
      <alignment/>
    </xf>
    <xf numFmtId="2" fontId="0" fillId="0" borderId="6" xfId="0" applyNumberFormat="1" applyFont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1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2" borderId="11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171" fontId="0" fillId="2" borderId="10" xfId="0" applyNumberFormat="1" applyFill="1" applyBorder="1" applyAlignment="1">
      <alignment/>
    </xf>
    <xf numFmtId="171" fontId="0" fillId="2" borderId="9" xfId="0" applyNumberFormat="1" applyFill="1" applyBorder="1" applyAlignment="1">
      <alignment/>
    </xf>
    <xf numFmtId="171" fontId="0" fillId="2" borderId="11" xfId="0" applyNumberFormat="1" applyFill="1" applyBorder="1" applyAlignment="1">
      <alignment/>
    </xf>
    <xf numFmtId="171" fontId="0" fillId="2" borderId="8" xfId="0" applyNumberFormat="1" applyFill="1" applyBorder="1" applyAlignment="1">
      <alignment/>
    </xf>
    <xf numFmtId="171" fontId="0" fillId="0" borderId="5" xfId="0" applyNumberFormat="1" applyBorder="1" applyAlignment="1">
      <alignment/>
    </xf>
    <xf numFmtId="171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9"/>
  <sheetViews>
    <sheetView tabSelected="1" workbookViewId="0" topLeftCell="A32">
      <selection activeCell="H44" sqref="H44"/>
    </sheetView>
  </sheetViews>
  <sheetFormatPr defaultColWidth="9.140625" defaultRowHeight="12.75"/>
  <cols>
    <col min="2" max="2" width="18.00390625" style="0" bestFit="1" customWidth="1"/>
    <col min="3" max="3" width="22.00390625" style="0" customWidth="1"/>
    <col min="4" max="4" width="18.28125" style="0" customWidth="1"/>
    <col min="5" max="5" width="13.7109375" style="0" customWidth="1"/>
    <col min="6" max="6" width="8.7109375" style="0" customWidth="1"/>
  </cols>
  <sheetData>
    <row r="1" spans="2:5" ht="13.5" thickBot="1">
      <c r="B1" s="8" t="s">
        <v>7</v>
      </c>
      <c r="C1" s="9"/>
      <c r="D1" s="9"/>
      <c r="E1" s="9"/>
    </row>
    <row r="2" spans="2:6" ht="26.25" customHeight="1">
      <c r="B2" s="41" t="s">
        <v>0</v>
      </c>
      <c r="C2" s="39" t="s">
        <v>4</v>
      </c>
      <c r="D2" s="39" t="s">
        <v>1</v>
      </c>
      <c r="E2" s="43" t="s">
        <v>5</v>
      </c>
      <c r="F2" s="44"/>
    </row>
    <row r="3" spans="2:16" ht="15.75" customHeight="1" thickBot="1">
      <c r="B3" s="42"/>
      <c r="C3" s="40"/>
      <c r="D3" s="40"/>
      <c r="E3" s="10" t="s">
        <v>2</v>
      </c>
      <c r="F3" s="12">
        <v>346.04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2:6" ht="12.75" hidden="1">
      <c r="B4" s="4">
        <v>38779</v>
      </c>
      <c r="C4" s="5"/>
      <c r="D4" s="6"/>
      <c r="E4" s="45"/>
      <c r="F4" s="46"/>
    </row>
    <row r="5" spans="2:6" ht="12.75" hidden="1">
      <c r="B5" s="4">
        <f aca="true" t="shared" si="0" ref="B5:B68">B4+7</f>
        <v>38786</v>
      </c>
      <c r="C5" s="5"/>
      <c r="D5" s="6"/>
      <c r="E5" s="48"/>
      <c r="F5" s="49"/>
    </row>
    <row r="6" spans="2:6" ht="12.75" hidden="1">
      <c r="B6" s="4">
        <f t="shared" si="0"/>
        <v>38793</v>
      </c>
      <c r="C6" s="5"/>
      <c r="D6" s="6"/>
      <c r="E6" s="48"/>
      <c r="F6" s="49"/>
    </row>
    <row r="7" spans="2:6" ht="12.75" hidden="1">
      <c r="B7" s="4">
        <f t="shared" si="0"/>
        <v>38800</v>
      </c>
      <c r="C7" s="5"/>
      <c r="D7" s="6"/>
      <c r="E7" s="48"/>
      <c r="F7" s="49"/>
    </row>
    <row r="8" spans="2:6" ht="13.5" thickBot="1">
      <c r="B8" s="13">
        <v>39564</v>
      </c>
      <c r="C8" s="20">
        <f>(310+350+350+400+355+410)/6</f>
        <v>362.5</v>
      </c>
      <c r="D8" s="14"/>
      <c r="E8" s="45"/>
      <c r="F8" s="46"/>
    </row>
    <row r="9" spans="2:7" ht="12.75">
      <c r="B9" s="26">
        <f>B8+7</f>
        <v>39571</v>
      </c>
      <c r="C9" s="20">
        <f>(320+350+360+430+360+425)/6</f>
        <v>374.1666666666667</v>
      </c>
      <c r="D9" s="22"/>
      <c r="E9" s="45"/>
      <c r="F9" s="47"/>
      <c r="G9" t="s">
        <v>6</v>
      </c>
    </row>
    <row r="10" spans="2:6" ht="12.75">
      <c r="B10" s="28">
        <f t="shared" si="0"/>
        <v>39578</v>
      </c>
      <c r="C10" s="11">
        <f>(330+400+375+445+370+450)/6</f>
        <v>395</v>
      </c>
      <c r="D10" s="19"/>
      <c r="E10" s="48"/>
      <c r="F10" s="50"/>
    </row>
    <row r="11" spans="2:6" ht="12.75">
      <c r="B11" s="28">
        <f t="shared" si="0"/>
        <v>39585</v>
      </c>
      <c r="C11" s="11">
        <f>(360+400+400+455+390+475)/6</f>
        <v>413.3333333333333</v>
      </c>
      <c r="D11" s="30"/>
      <c r="E11" s="53"/>
      <c r="F11" s="54"/>
    </row>
    <row r="12" spans="2:9" ht="13.5" thickBot="1">
      <c r="B12" s="27">
        <f>B11+7</f>
        <v>39592</v>
      </c>
      <c r="C12" s="11">
        <f>(360+450+425+500+390+500)/6</f>
        <v>437.5</v>
      </c>
      <c r="D12" s="29">
        <f>SUM(C9:C12)/COUNTA(C9:C12)</f>
        <v>405</v>
      </c>
      <c r="E12" s="55">
        <f>D12/F$3</f>
        <v>1.170384926598081</v>
      </c>
      <c r="F12" s="56"/>
      <c r="H12" t="s">
        <v>6</v>
      </c>
      <c r="I12" s="16"/>
    </row>
    <row r="13" spans="2:6" ht="12.75">
      <c r="B13" s="13">
        <f t="shared" si="0"/>
        <v>39599</v>
      </c>
      <c r="C13" s="20">
        <f>(400+450+425+525+400+525)/6</f>
        <v>454.1666666666667</v>
      </c>
      <c r="D13" s="17"/>
      <c r="E13" s="51"/>
      <c r="F13" s="52"/>
    </row>
    <row r="14" spans="2:6" ht="12.75">
      <c r="B14" s="4">
        <f t="shared" si="0"/>
        <v>39606</v>
      </c>
      <c r="C14" s="11">
        <f>(400+450+460+550+420+550)/6</f>
        <v>471.6666666666667</v>
      </c>
      <c r="D14" s="15"/>
      <c r="E14" s="53"/>
      <c r="F14" s="54"/>
    </row>
    <row r="15" spans="2:8" ht="12.75">
      <c r="B15" s="4">
        <f t="shared" si="0"/>
        <v>39613</v>
      </c>
      <c r="C15" s="11">
        <f>(400+450+460+550+420+600)/6</f>
        <v>480</v>
      </c>
      <c r="D15" s="15"/>
      <c r="E15" s="53"/>
      <c r="F15" s="54"/>
      <c r="H15" t="s">
        <v>6</v>
      </c>
    </row>
    <row r="16" spans="2:9" ht="13.5" thickBot="1">
      <c r="B16" s="7">
        <f>B15+7</f>
        <v>39620</v>
      </c>
      <c r="C16" s="21">
        <f>(400+450+460+550+420+625)/6</f>
        <v>484.1666666666667</v>
      </c>
      <c r="D16" s="29">
        <f>SUM(C13:C16)/COUNTA(C13:C16)</f>
        <v>472.50000000000006</v>
      </c>
      <c r="E16" s="55">
        <f>D16/F$3</f>
        <v>1.3654490810310949</v>
      </c>
      <c r="F16" s="56"/>
      <c r="H16" t="s">
        <v>6</v>
      </c>
      <c r="I16" t="s">
        <v>6</v>
      </c>
    </row>
    <row r="17" spans="2:10" ht="12.75">
      <c r="B17" s="13">
        <f t="shared" si="0"/>
        <v>39627</v>
      </c>
      <c r="C17" s="11">
        <f>(425+475+460+575+420+650)/6</f>
        <v>500.8333333333333</v>
      </c>
      <c r="D17" s="17"/>
      <c r="E17" s="51"/>
      <c r="F17" s="52"/>
      <c r="G17" t="s">
        <v>6</v>
      </c>
      <c r="H17" t="s">
        <v>6</v>
      </c>
      <c r="I17" t="s">
        <v>6</v>
      </c>
      <c r="J17" t="s">
        <v>6</v>
      </c>
    </row>
    <row r="18" spans="2:9" ht="12.75">
      <c r="B18" s="4">
        <f t="shared" si="0"/>
        <v>39634</v>
      </c>
      <c r="C18" s="11">
        <f>(425+500+460+625+420+675)/6</f>
        <v>517.5</v>
      </c>
      <c r="D18" s="6"/>
      <c r="E18" s="48"/>
      <c r="F18" s="49"/>
      <c r="I18" t="s">
        <v>6</v>
      </c>
    </row>
    <row r="19" spans="2:9" ht="12.75">
      <c r="B19" s="4">
        <f t="shared" si="0"/>
        <v>39641</v>
      </c>
      <c r="C19" s="11">
        <f>(550+700+575+630+550+675)/6</f>
        <v>613.3333333333334</v>
      </c>
      <c r="D19" s="15"/>
      <c r="E19" s="53"/>
      <c r="F19" s="54"/>
      <c r="H19" t="s">
        <v>6</v>
      </c>
      <c r="I19" t="s">
        <v>6</v>
      </c>
    </row>
    <row r="20" spans="2:8" ht="12.75">
      <c r="B20" s="18">
        <f>B19+7</f>
        <v>39648</v>
      </c>
      <c r="C20" s="11">
        <f>(600+725+600+630+575+675)/6</f>
        <v>634.1666666666666</v>
      </c>
      <c r="D20" s="15"/>
      <c r="E20" s="53"/>
      <c r="F20" s="54"/>
      <c r="H20" t="s">
        <v>6</v>
      </c>
    </row>
    <row r="21" spans="2:10" ht="13.5" thickBot="1">
      <c r="B21" s="7">
        <f t="shared" si="0"/>
        <v>39655</v>
      </c>
      <c r="C21" s="21">
        <f>(625+725+600+630+580+675)/6</f>
        <v>639.1666666666666</v>
      </c>
      <c r="D21" s="29">
        <f>SUM(C18:C21)/COUNTA(C18:C21)</f>
        <v>601.0416666666666</v>
      </c>
      <c r="E21" s="55">
        <f>D21/F$3</f>
        <v>1.7369138442569259</v>
      </c>
      <c r="F21" s="56"/>
      <c r="I21" t="s">
        <v>6</v>
      </c>
      <c r="J21" t="s">
        <v>6</v>
      </c>
    </row>
    <row r="22" spans="2:11" ht="12.75">
      <c r="B22" s="13">
        <f t="shared" si="0"/>
        <v>39662</v>
      </c>
      <c r="C22" s="20">
        <f>(650+725+620+750+580+850)/6</f>
        <v>695.8333333333334</v>
      </c>
      <c r="D22" s="14"/>
      <c r="E22" s="45"/>
      <c r="F22" s="46"/>
      <c r="H22" t="s">
        <v>6</v>
      </c>
      <c r="I22" t="s">
        <v>6</v>
      </c>
      <c r="J22" t="s">
        <v>6</v>
      </c>
      <c r="K22" t="s">
        <v>6</v>
      </c>
    </row>
    <row r="23" spans="2:10" ht="12.75">
      <c r="B23" s="4">
        <f t="shared" si="0"/>
        <v>39669</v>
      </c>
      <c r="C23" s="11">
        <f>(650+725+625+775+725+865)/6</f>
        <v>727.5</v>
      </c>
      <c r="D23" s="6"/>
      <c r="E23" s="48"/>
      <c r="F23" s="49"/>
      <c r="H23" t="s">
        <v>6</v>
      </c>
      <c r="I23" t="s">
        <v>6</v>
      </c>
      <c r="J23" t="s">
        <v>6</v>
      </c>
    </row>
    <row r="24" spans="2:9" ht="12.75">
      <c r="B24" s="4">
        <f t="shared" si="0"/>
        <v>39676</v>
      </c>
      <c r="C24" s="11">
        <f>(650+725+650+850+725+865)/6</f>
        <v>744.1666666666666</v>
      </c>
      <c r="D24" s="15"/>
      <c r="E24" s="53"/>
      <c r="F24" s="54"/>
      <c r="H24" t="s">
        <v>6</v>
      </c>
      <c r="I24" t="s">
        <v>6</v>
      </c>
    </row>
    <row r="25" spans="2:9" ht="13.5" thickBot="1">
      <c r="B25" s="25">
        <f>B24+7</f>
        <v>39683</v>
      </c>
      <c r="C25" s="11">
        <f>(650+725+650+850+750+865)/6</f>
        <v>748.3333333333334</v>
      </c>
      <c r="D25" s="29">
        <f>SUM(C22:C25)/COUNTA(C22:C25)</f>
        <v>728.9583333333334</v>
      </c>
      <c r="E25" s="55">
        <f>D25/F$3</f>
        <v>2.1065724579046736</v>
      </c>
      <c r="F25" s="56"/>
      <c r="H25" t="s">
        <v>6</v>
      </c>
      <c r="I25" t="s">
        <v>6</v>
      </c>
    </row>
    <row r="26" spans="2:10" ht="12.75">
      <c r="B26" s="26">
        <f t="shared" si="0"/>
        <v>39690</v>
      </c>
      <c r="C26" s="20">
        <f>(650+725+650+850+750+865)/6</f>
        <v>748.3333333333334</v>
      </c>
      <c r="D26" s="22"/>
      <c r="E26" s="45"/>
      <c r="F26" s="46"/>
      <c r="H26" t="s">
        <v>6</v>
      </c>
      <c r="J26" t="s">
        <v>6</v>
      </c>
    </row>
    <row r="27" spans="2:9" ht="12.75">
      <c r="B27" s="28">
        <f t="shared" si="0"/>
        <v>39697</v>
      </c>
      <c r="C27" s="11">
        <f>(650+725+650+775+750+875)/6</f>
        <v>737.5</v>
      </c>
      <c r="D27" s="19"/>
      <c r="E27" s="48"/>
      <c r="F27" s="49"/>
      <c r="H27" t="s">
        <v>6</v>
      </c>
      <c r="I27" t="s">
        <v>6</v>
      </c>
    </row>
    <row r="28" spans="2:8" ht="12.75">
      <c r="B28" s="28">
        <f>B27+7</f>
        <v>39704</v>
      </c>
      <c r="C28" s="11">
        <f>(650+700+650+775+750+875)/6</f>
        <v>733.3333333333334</v>
      </c>
      <c r="D28" s="30"/>
      <c r="E28" s="53"/>
      <c r="F28" s="54"/>
      <c r="H28" t="s">
        <v>6</v>
      </c>
    </row>
    <row r="29" spans="2:6" ht="13.5" thickBot="1">
      <c r="B29" s="31">
        <f>B28+7</f>
        <v>39711</v>
      </c>
      <c r="C29" s="21">
        <f>(650+690+625+775+725+875)/6</f>
        <v>723.3333333333334</v>
      </c>
      <c r="D29" s="29">
        <f>SUM(C26:C29)/COUNTA(C26:C29)</f>
        <v>735.6250000000001</v>
      </c>
      <c r="E29" s="55">
        <f>D29/F$3</f>
        <v>2.1258380534042307</v>
      </c>
      <c r="F29" s="56"/>
    </row>
    <row r="30" spans="2:10" ht="12.75">
      <c r="B30" s="13">
        <f t="shared" si="0"/>
        <v>39718</v>
      </c>
      <c r="C30" s="20">
        <f>(625+675+625+775+725+875)/6</f>
        <v>716.6666666666666</v>
      </c>
      <c r="D30" s="14"/>
      <c r="E30" s="45"/>
      <c r="F30" s="46"/>
      <c r="H30" t="s">
        <v>6</v>
      </c>
      <c r="J30" t="s">
        <v>6</v>
      </c>
    </row>
    <row r="31" spans="2:10" ht="12.75">
      <c r="B31" s="4">
        <f t="shared" si="0"/>
        <v>39725</v>
      </c>
      <c r="C31" s="11">
        <f>(600+675+625+775+725+875)/6</f>
        <v>712.5</v>
      </c>
      <c r="D31" s="6"/>
      <c r="E31" s="48"/>
      <c r="F31" s="49"/>
      <c r="J31" t="s">
        <v>6</v>
      </c>
    </row>
    <row r="32" spans="2:6" ht="12.75">
      <c r="B32" s="4">
        <f t="shared" si="0"/>
        <v>39732</v>
      </c>
      <c r="C32" s="11">
        <f>(560+675+625+750+725+825)/6</f>
        <v>693.3333333333334</v>
      </c>
      <c r="D32" s="6"/>
      <c r="E32" s="48"/>
      <c r="F32" s="49"/>
    </row>
    <row r="33" spans="2:9" ht="12.75">
      <c r="B33" s="4">
        <f t="shared" si="0"/>
        <v>39739</v>
      </c>
      <c r="C33" s="11">
        <f>(550+625+500+725+700+815)/6</f>
        <v>652.5</v>
      </c>
      <c r="D33" s="15"/>
      <c r="E33" s="53"/>
      <c r="F33" s="54"/>
      <c r="I33" t="s">
        <v>6</v>
      </c>
    </row>
    <row r="34" spans="2:6" ht="13.5" thickBot="1">
      <c r="B34" s="7">
        <f t="shared" si="0"/>
        <v>39746</v>
      </c>
      <c r="C34" s="11">
        <f>(550+625+500+725+700+815)/6</f>
        <v>652.5</v>
      </c>
      <c r="D34" s="29">
        <f>SUM(C31:C34)/COUNTA(C31:C34)</f>
        <v>677.7083333333334</v>
      </c>
      <c r="E34" s="55">
        <f>D34/F$3</f>
        <v>1.9584681925018301</v>
      </c>
      <c r="F34" s="56"/>
    </row>
    <row r="35" spans="2:9" ht="12.75">
      <c r="B35" s="26">
        <f t="shared" si="0"/>
        <v>39753</v>
      </c>
      <c r="C35" s="20">
        <f>(550+625+500+725+700+810)/6</f>
        <v>651.6666666666666</v>
      </c>
      <c r="D35" s="22"/>
      <c r="E35" s="45"/>
      <c r="F35" s="46"/>
      <c r="I35" t="s">
        <v>6</v>
      </c>
    </row>
    <row r="36" spans="2:9" ht="12.75">
      <c r="B36" s="28">
        <f t="shared" si="0"/>
        <v>39760</v>
      </c>
      <c r="C36" s="11">
        <f>(550+625+500+650+675+750)/6</f>
        <v>625</v>
      </c>
      <c r="D36" s="19"/>
      <c r="E36" s="48"/>
      <c r="F36" s="49"/>
      <c r="I36" t="s">
        <v>6</v>
      </c>
    </row>
    <row r="37" spans="2:9" ht="12.75">
      <c r="B37" s="28">
        <f t="shared" si="0"/>
        <v>39767</v>
      </c>
      <c r="C37" s="11">
        <f>(550+625+500+650+620+750)/6</f>
        <v>615.8333333333334</v>
      </c>
      <c r="D37" s="30"/>
      <c r="E37" s="53"/>
      <c r="F37" s="54"/>
      <c r="H37" t="s">
        <v>6</v>
      </c>
      <c r="I37" t="s">
        <v>6</v>
      </c>
    </row>
    <row r="38" spans="2:9" ht="13.5" thickBot="1">
      <c r="B38" s="27">
        <f>B37+7</f>
        <v>39774</v>
      </c>
      <c r="C38" s="11">
        <f>(550+625+500+650+620+725)/6</f>
        <v>611.6666666666666</v>
      </c>
      <c r="D38" s="29">
        <f>SUM(C35:C38)/COUNTA(C35:C38)</f>
        <v>626.0416666666666</v>
      </c>
      <c r="E38" s="55">
        <f>D38/F$3</f>
        <v>1.809159827380264</v>
      </c>
      <c r="F38" s="56"/>
      <c r="I38" t="s">
        <v>6</v>
      </c>
    </row>
    <row r="39" spans="2:9" ht="12.75">
      <c r="B39" s="13">
        <f t="shared" si="0"/>
        <v>39781</v>
      </c>
      <c r="C39" s="20">
        <f>(550+625+500+650+620+725)/6</f>
        <v>611.6666666666666</v>
      </c>
      <c r="D39" s="14"/>
      <c r="E39" s="45"/>
      <c r="F39" s="46"/>
      <c r="H39" t="s">
        <v>6</v>
      </c>
      <c r="I39" t="s">
        <v>6</v>
      </c>
    </row>
    <row r="40" spans="2:9" ht="12.75">
      <c r="B40" s="4">
        <f t="shared" si="0"/>
        <v>39788</v>
      </c>
      <c r="C40" s="11">
        <f>(537+610+500+575+600+650)/6</f>
        <v>578.6666666666666</v>
      </c>
      <c r="D40" s="6"/>
      <c r="E40" s="48"/>
      <c r="F40" s="49"/>
      <c r="I40" t="s">
        <v>6</v>
      </c>
    </row>
    <row r="41" spans="2:10" ht="12.75">
      <c r="B41" s="4">
        <f t="shared" si="0"/>
        <v>39795</v>
      </c>
      <c r="C41" s="11">
        <f>(537+610+500+575+600+650)/6</f>
        <v>578.6666666666666</v>
      </c>
      <c r="D41" s="15"/>
      <c r="E41" s="53"/>
      <c r="F41" s="54"/>
      <c r="J41" t="s">
        <v>6</v>
      </c>
    </row>
    <row r="42" spans="2:9" ht="12.75">
      <c r="B42" s="18">
        <f>B41+7</f>
        <v>39802</v>
      </c>
      <c r="C42" s="11">
        <f>(537+610+490+575+600+650)/6</f>
        <v>577</v>
      </c>
      <c r="D42" s="15"/>
      <c r="E42" s="53"/>
      <c r="F42" s="54"/>
      <c r="H42" t="s">
        <v>6</v>
      </c>
      <c r="I42" t="s">
        <v>6</v>
      </c>
    </row>
    <row r="43" spans="2:9" ht="13.5" thickBot="1">
      <c r="B43" s="7">
        <f t="shared" si="0"/>
        <v>39809</v>
      </c>
      <c r="C43" s="21">
        <f>(537+610+490+575+600+650)/6</f>
        <v>577</v>
      </c>
      <c r="D43" s="29">
        <f>SUM(C40:C43)/COUNTA(C40:C43)</f>
        <v>577.8333333333333</v>
      </c>
      <c r="E43" s="55">
        <f>D43/F$3</f>
        <v>1.6698454899240933</v>
      </c>
      <c r="F43" s="56"/>
      <c r="H43" t="s">
        <v>6</v>
      </c>
      <c r="I43" t="s">
        <v>6</v>
      </c>
    </row>
    <row r="44" spans="2:6" ht="12.75">
      <c r="B44" s="26">
        <f t="shared" si="0"/>
        <v>39816</v>
      </c>
      <c r="C44" s="20">
        <f>(525+600+450+575+515+650)/6</f>
        <v>552.5</v>
      </c>
      <c r="D44" s="22"/>
      <c r="E44" s="45"/>
      <c r="F44" s="46"/>
    </row>
    <row r="45" spans="2:6" ht="12.75">
      <c r="B45" s="28">
        <f t="shared" si="0"/>
        <v>39823</v>
      </c>
      <c r="C45" s="11">
        <f>(525+600+450+525+515+650)/6</f>
        <v>544.1666666666666</v>
      </c>
      <c r="D45" s="19"/>
      <c r="E45" s="36"/>
      <c r="F45" s="19"/>
    </row>
    <row r="46" spans="2:6" ht="12.75">
      <c r="B46" s="28">
        <f t="shared" si="0"/>
        <v>39830</v>
      </c>
      <c r="C46" s="11">
        <f>(450+600+400+525+515+575)/6</f>
        <v>510.8333333333333</v>
      </c>
      <c r="D46" s="19"/>
      <c r="E46" s="36"/>
      <c r="F46" s="19"/>
    </row>
    <row r="47" spans="2:9" ht="13.5" thickBot="1">
      <c r="B47" s="27">
        <f t="shared" si="0"/>
        <v>39837</v>
      </c>
      <c r="C47" s="11">
        <f>(450+600+400+525+515+575)/6</f>
        <v>510.8333333333333</v>
      </c>
      <c r="D47" s="29">
        <f>SUM(C44:C47)/COUNTA(C44:C47)</f>
        <v>529.5833333333333</v>
      </c>
      <c r="E47" s="55">
        <f>D47/F$3</f>
        <v>1.5304107424960502</v>
      </c>
      <c r="F47" s="56"/>
      <c r="H47" t="s">
        <v>6</v>
      </c>
      <c r="I47" t="s">
        <v>6</v>
      </c>
    </row>
    <row r="48" spans="2:9" ht="12.75">
      <c r="B48" s="13">
        <f t="shared" si="0"/>
        <v>39844</v>
      </c>
      <c r="C48" s="20">
        <f>(450+600+400+525+515+575)/6</f>
        <v>510.8333333333333</v>
      </c>
      <c r="D48" s="37"/>
      <c r="E48" s="38"/>
      <c r="F48" s="22"/>
      <c r="H48" t="s">
        <v>6</v>
      </c>
      <c r="I48" t="s">
        <v>6</v>
      </c>
    </row>
    <row r="49" spans="2:9" ht="12.75">
      <c r="B49" s="4">
        <f t="shared" si="0"/>
        <v>39851</v>
      </c>
      <c r="C49" s="11">
        <f>(450+600+400+525+470+575)/6</f>
        <v>503.3333333333333</v>
      </c>
      <c r="D49" s="37"/>
      <c r="E49" s="36"/>
      <c r="F49" s="19"/>
      <c r="I49" t="s">
        <v>6</v>
      </c>
    </row>
    <row r="50" spans="2:9" ht="12.75">
      <c r="B50" s="4">
        <f t="shared" si="0"/>
        <v>39858</v>
      </c>
      <c r="C50" s="5"/>
      <c r="D50" s="37"/>
      <c r="E50" s="36"/>
      <c r="F50" s="19"/>
      <c r="I50" t="s">
        <v>6</v>
      </c>
    </row>
    <row r="51" spans="2:6" ht="13.5" thickBot="1">
      <c r="B51" s="7">
        <f t="shared" si="0"/>
        <v>39865</v>
      </c>
      <c r="C51" s="32"/>
      <c r="E51" s="57"/>
      <c r="F51" s="58"/>
    </row>
    <row r="52" spans="2:6" ht="12.75">
      <c r="B52" s="13">
        <f t="shared" si="0"/>
        <v>39872</v>
      </c>
      <c r="C52" s="33"/>
      <c r="D52" s="14"/>
      <c r="E52" s="38"/>
      <c r="F52" s="22"/>
    </row>
    <row r="53" spans="2:9" ht="12.75">
      <c r="B53" s="4">
        <f t="shared" si="0"/>
        <v>39879</v>
      </c>
      <c r="C53" s="5"/>
      <c r="D53" s="6"/>
      <c r="E53" s="36"/>
      <c r="F53" s="19"/>
      <c r="H53" t="s">
        <v>6</v>
      </c>
      <c r="I53" t="s">
        <v>6</v>
      </c>
    </row>
    <row r="54" spans="2:6" ht="12.75">
      <c r="B54" s="4">
        <f t="shared" si="0"/>
        <v>39886</v>
      </c>
      <c r="C54" s="5"/>
      <c r="D54" s="6"/>
      <c r="E54" s="36"/>
      <c r="F54" s="19"/>
    </row>
    <row r="55" spans="2:6" ht="13.5" thickBot="1">
      <c r="B55" s="7">
        <f t="shared" si="0"/>
        <v>39893</v>
      </c>
      <c r="C55" s="32"/>
      <c r="D55" s="32"/>
      <c r="E55" s="57"/>
      <c r="F55" s="58"/>
    </row>
    <row r="56" spans="2:6" ht="12.75">
      <c r="B56" s="13">
        <f t="shared" si="0"/>
        <v>39900</v>
      </c>
      <c r="C56" s="33"/>
      <c r="D56" s="14"/>
      <c r="E56" s="38"/>
      <c r="F56" s="22"/>
    </row>
    <row r="57" spans="2:6" ht="12.75">
      <c r="B57" s="4">
        <f t="shared" si="0"/>
        <v>39907</v>
      </c>
      <c r="C57" s="5"/>
      <c r="D57" s="6"/>
      <c r="E57" s="36"/>
      <c r="F57" s="19"/>
    </row>
    <row r="58" spans="2:6" ht="12.75">
      <c r="B58" s="4">
        <f t="shared" si="0"/>
        <v>39914</v>
      </c>
      <c r="C58" s="5"/>
      <c r="D58" s="6"/>
      <c r="E58" s="36"/>
      <c r="F58" s="19"/>
    </row>
    <row r="59" spans="2:6" ht="12.75">
      <c r="B59" s="4">
        <f t="shared" si="0"/>
        <v>39921</v>
      </c>
      <c r="C59" s="5"/>
      <c r="D59" s="6"/>
      <c r="E59" s="36"/>
      <c r="F59" s="19"/>
    </row>
    <row r="60" spans="2:6" ht="13.5" thickBot="1">
      <c r="B60" s="7">
        <f t="shared" si="0"/>
        <v>39928</v>
      </c>
      <c r="C60" s="32"/>
      <c r="D60" s="32"/>
      <c r="E60" s="57"/>
      <c r="F60" s="58"/>
    </row>
    <row r="61" spans="2:6" ht="12.75">
      <c r="B61" s="13">
        <f t="shared" si="0"/>
        <v>39935</v>
      </c>
      <c r="C61" s="33"/>
      <c r="D61" s="14"/>
      <c r="E61" s="38"/>
      <c r="F61" s="22"/>
    </row>
    <row r="62" spans="2:6" ht="12.75">
      <c r="B62" s="4">
        <f t="shared" si="0"/>
        <v>39942</v>
      </c>
      <c r="C62" s="5"/>
      <c r="D62" s="6"/>
      <c r="E62" s="36"/>
      <c r="F62" s="19"/>
    </row>
    <row r="63" spans="2:6" ht="12.75">
      <c r="B63" s="4">
        <f t="shared" si="0"/>
        <v>39949</v>
      </c>
      <c r="C63" s="5"/>
      <c r="D63" s="6"/>
      <c r="E63" s="36"/>
      <c r="F63" s="19"/>
    </row>
    <row r="64" spans="2:6" ht="13.5" thickBot="1">
      <c r="B64" s="7">
        <f t="shared" si="0"/>
        <v>39956</v>
      </c>
      <c r="C64" s="32"/>
      <c r="D64" s="32"/>
      <c r="E64" s="57"/>
      <c r="F64" s="58"/>
    </row>
    <row r="65" spans="2:6" ht="12.75">
      <c r="B65" s="4">
        <f t="shared" si="0"/>
        <v>39963</v>
      </c>
      <c r="C65" s="34"/>
      <c r="D65" s="14"/>
      <c r="E65" s="38"/>
      <c r="F65" s="22"/>
    </row>
    <row r="66" spans="2:6" ht="12.75">
      <c r="B66" s="4">
        <f t="shared" si="0"/>
        <v>39970</v>
      </c>
      <c r="C66" s="35"/>
      <c r="D66" s="6"/>
      <c r="E66" s="36"/>
      <c r="F66" s="19"/>
    </row>
    <row r="67" spans="2:6" ht="12.75">
      <c r="B67" s="4">
        <f t="shared" si="0"/>
        <v>39977</v>
      </c>
      <c r="C67" s="35"/>
      <c r="D67" s="6"/>
      <c r="E67" s="36"/>
      <c r="F67" s="19"/>
    </row>
    <row r="68" spans="2:6" ht="12.75">
      <c r="B68" s="4">
        <f t="shared" si="0"/>
        <v>39984</v>
      </c>
      <c r="C68" s="35"/>
      <c r="D68" s="5"/>
      <c r="E68" s="59"/>
      <c r="F68" s="60"/>
    </row>
    <row r="69" spans="3:6" ht="12.75">
      <c r="C69" s="16"/>
      <c r="D69" s="16"/>
      <c r="E69" s="16"/>
      <c r="F69" s="16"/>
    </row>
  </sheetData>
  <mergeCells count="51">
    <mergeCell ref="E64:F64"/>
    <mergeCell ref="E68:F68"/>
    <mergeCell ref="E47:F47"/>
    <mergeCell ref="E51:F51"/>
    <mergeCell ref="E55:F55"/>
    <mergeCell ref="E60:F60"/>
    <mergeCell ref="E42:F42"/>
    <mergeCell ref="E43:F43"/>
    <mergeCell ref="E44:F44"/>
    <mergeCell ref="E38:F38"/>
    <mergeCell ref="E39:F39"/>
    <mergeCell ref="E40:F40"/>
    <mergeCell ref="E41:F41"/>
    <mergeCell ref="E34:F34"/>
    <mergeCell ref="E35:F35"/>
    <mergeCell ref="E36:F36"/>
    <mergeCell ref="E37:F37"/>
    <mergeCell ref="E30:F30"/>
    <mergeCell ref="E31:F31"/>
    <mergeCell ref="E32:F32"/>
    <mergeCell ref="E33:F33"/>
    <mergeCell ref="E29:F29"/>
    <mergeCell ref="E25:F25"/>
    <mergeCell ref="E26:F26"/>
    <mergeCell ref="E11:F11"/>
    <mergeCell ref="E16:F16"/>
    <mergeCell ref="E20:F20"/>
    <mergeCell ref="E24:F24"/>
    <mergeCell ref="E22:F22"/>
    <mergeCell ref="E23:F23"/>
    <mergeCell ref="E12:F12"/>
    <mergeCell ref="E19:F19"/>
    <mergeCell ref="E21:F21"/>
    <mergeCell ref="E27:F27"/>
    <mergeCell ref="E28:F28"/>
    <mergeCell ref="E10:F10"/>
    <mergeCell ref="E17:F17"/>
    <mergeCell ref="E18:F18"/>
    <mergeCell ref="E13:F13"/>
    <mergeCell ref="E14:F14"/>
    <mergeCell ref="E15:F15"/>
    <mergeCell ref="E8:F8"/>
    <mergeCell ref="E9:F9"/>
    <mergeCell ref="E4:F4"/>
    <mergeCell ref="E5:F5"/>
    <mergeCell ref="E6:F6"/>
    <mergeCell ref="E7:F7"/>
    <mergeCell ref="C2:C3"/>
    <mergeCell ref="D2:D3"/>
    <mergeCell ref="B2:B3"/>
    <mergeCell ref="E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J16" sqref="J14:J16"/>
    </sheetView>
  </sheetViews>
  <sheetFormatPr defaultColWidth="9.140625" defaultRowHeight="12.75"/>
  <cols>
    <col min="2" max="2" width="18.00390625" style="0" bestFit="1" customWidth="1"/>
    <col min="3" max="3" width="15.8515625" style="0" customWidth="1"/>
    <col min="4" max="4" width="23.140625" style="0" customWidth="1"/>
  </cols>
  <sheetData>
    <row r="2" spans="2:4" ht="15" customHeight="1" thickBot="1">
      <c r="B2" s="61" t="s">
        <v>7</v>
      </c>
      <c r="C2" s="61"/>
      <c r="D2" s="61"/>
    </row>
    <row r="3" spans="2:4" ht="41.25" customHeight="1" thickBot="1">
      <c r="B3" s="2" t="s">
        <v>0</v>
      </c>
      <c r="C3" s="3" t="s">
        <v>4</v>
      </c>
      <c r="D3" s="3" t="s">
        <v>3</v>
      </c>
    </row>
    <row r="4" spans="2:4" ht="12.75" hidden="1">
      <c r="B4" s="4">
        <v>38758</v>
      </c>
      <c r="C4" s="11">
        <f>(200+235+200+275+220+300)/6</f>
        <v>238.33333333333334</v>
      </c>
      <c r="D4" s="6"/>
    </row>
    <row r="5" spans="2:4" ht="12.75" hidden="1">
      <c r="B5" s="4">
        <f aca="true" t="shared" si="0" ref="B5:B12">B4+7</f>
        <v>38765</v>
      </c>
      <c r="C5" s="11">
        <f>(200+235+200+280+220+300)/6</f>
        <v>239.16666666666666</v>
      </c>
      <c r="D5" s="6"/>
    </row>
    <row r="6" spans="2:4" ht="12.75" hidden="1">
      <c r="B6" s="4">
        <f t="shared" si="0"/>
        <v>38772</v>
      </c>
      <c r="C6" s="11">
        <f>(200+235+200+280+220+300)/6</f>
        <v>239.16666666666666</v>
      </c>
      <c r="D6" s="6"/>
    </row>
    <row r="7" spans="2:4" ht="12.75">
      <c r="B7" s="26">
        <v>39522</v>
      </c>
      <c r="C7" s="20">
        <f>(290+325+305+360+330+365)/6</f>
        <v>329.1666666666667</v>
      </c>
      <c r="D7" s="22"/>
    </row>
    <row r="8" spans="2:4" ht="13.5" thickBot="1">
      <c r="B8" s="27">
        <f>B7+7</f>
        <v>39529</v>
      </c>
      <c r="C8" s="21">
        <f>(290+325+305+360+330+370)/6</f>
        <v>330</v>
      </c>
      <c r="D8" s="19"/>
    </row>
    <row r="9" spans="2:4" ht="12.75">
      <c r="B9" s="26">
        <f>B8+7</f>
        <v>39536</v>
      </c>
      <c r="C9" s="20">
        <f>(290+325+305+360+330+370)/6</f>
        <v>330</v>
      </c>
      <c r="D9" s="19"/>
    </row>
    <row r="10" spans="2:4" ht="12.75">
      <c r="B10" s="28">
        <f t="shared" si="0"/>
        <v>39543</v>
      </c>
      <c r="C10" s="11">
        <f>(300+340+325+380+340+390)/6</f>
        <v>345.8333333333333</v>
      </c>
      <c r="D10" s="19"/>
    </row>
    <row r="11" spans="2:4" ht="12.75">
      <c r="B11" s="28">
        <f t="shared" si="0"/>
        <v>39550</v>
      </c>
      <c r="C11" s="11">
        <f>(300+340+330+380+355+400)/6</f>
        <v>350.8333333333333</v>
      </c>
      <c r="D11" s="23"/>
    </row>
    <row r="12" spans="2:4" ht="13.5" thickBot="1">
      <c r="B12" s="27">
        <f t="shared" si="0"/>
        <v>39557</v>
      </c>
      <c r="C12" s="21">
        <f>(310+350+330+400+355+400)/6</f>
        <v>357.5</v>
      </c>
      <c r="D12" s="24">
        <f>SUM(C9:C12)/COUNTA(C9:C12)</f>
        <v>346.04166666666663</v>
      </c>
    </row>
    <row r="13" spans="3:8" ht="12.75">
      <c r="C13" t="s">
        <v>6</v>
      </c>
      <c r="H13" t="s">
        <v>6</v>
      </c>
    </row>
    <row r="14" ht="12.75">
      <c r="D14" t="s">
        <v>6</v>
      </c>
    </row>
    <row r="15" ht="12.75">
      <c r="D15" t="s">
        <v>6</v>
      </c>
    </row>
    <row r="16" spans="3:7" ht="12.75">
      <c r="C16" t="s">
        <v>6</v>
      </c>
      <c r="D16" t="s">
        <v>6</v>
      </c>
      <c r="G16" t="s">
        <v>6</v>
      </c>
    </row>
    <row r="17" spans="4:6" ht="12.75">
      <c r="D17" t="s">
        <v>6</v>
      </c>
      <c r="F17" t="s">
        <v>6</v>
      </c>
    </row>
    <row r="18" spans="3:9" ht="12.75">
      <c r="C18" t="s">
        <v>6</v>
      </c>
      <c r="D18" t="s">
        <v>6</v>
      </c>
      <c r="I18" t="s">
        <v>6</v>
      </c>
    </row>
    <row r="19" ht="12.75">
      <c r="D19" t="s">
        <v>6</v>
      </c>
    </row>
    <row r="20" ht="12.75">
      <c r="D20" t="s">
        <v>6</v>
      </c>
    </row>
    <row r="21" ht="12.75">
      <c r="D21" t="s">
        <v>6</v>
      </c>
    </row>
    <row r="23" ht="12.75">
      <c r="D23" t="s">
        <v>6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Harvey Bostwick</cp:lastModifiedBy>
  <cp:lastPrinted>2008-03-18T16:52:35Z</cp:lastPrinted>
  <dcterms:created xsi:type="dcterms:W3CDTF">2006-01-30T17:20:09Z</dcterms:created>
  <dcterms:modified xsi:type="dcterms:W3CDTF">2009-02-09T20:40:47Z</dcterms:modified>
  <cp:category/>
  <cp:version/>
  <cp:contentType/>
  <cp:contentStatus/>
</cp:coreProperties>
</file>