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96" activeTab="0"/>
  </bookViews>
  <sheets>
    <sheet name="Direct Analysis Appendix 1" sheetId="1" r:id="rId1"/>
    <sheet name="LT Debt" sheetId="2" r:id="rId2"/>
    <sheet name="Conservation" sheetId="3" r:id="rId3"/>
    <sheet name="ELIS" sheetId="4" r:id="rId4"/>
    <sheet name="GCIS" sheetId="5" r:id="rId5"/>
    <sheet name="ELBS" sheetId="6" r:id="rId6"/>
    <sheet name="GCBS" sheetId="7" r:id="rId7"/>
    <sheet name="ELSTATS" sheetId="8" r:id="rId8"/>
    <sheet name="SALARIES" sheetId="9" r:id="rId9"/>
  </sheets>
  <externalReferences>
    <externalReference r:id="rId12"/>
  </externalReferences>
  <definedNames>
    <definedName name="DIST">'[1]Sch 1- Rate Base '!$Q$1:$Q$2</definedName>
    <definedName name="NvsEndTime">39525.5936689815</definedName>
    <definedName name="_xlnm.Print_Area" localSheetId="3">'ELIS'!$A$1:$L$552</definedName>
    <definedName name="PTD">'[1]Sch 1- Rate Base '!$P$1:$P$2</definedName>
    <definedName name="RID">'ELIS'!$M$7</definedName>
  </definedNames>
  <calcPr fullCalcOnLoad="1"/>
</workbook>
</file>

<file path=xl/sharedStrings.xml><?xml version="1.0" encoding="utf-8"?>
<sst xmlns="http://schemas.openxmlformats.org/spreadsheetml/2006/main" count="5506" uniqueCount="2470">
  <si>
    <t>429115</t>
  </si>
  <si>
    <t>%,V429116</t>
  </si>
  <si>
    <t>Amort Prem Bd 2005</t>
  </si>
  <si>
    <t>429116</t>
  </si>
  <si>
    <t>%,FACCOUNT,TACCTROLLUP,X,NAMORT OF DEBT EXP,NAMORT OF ASSET EXCH</t>
  </si>
  <si>
    <t>Amortization of Debt Expense</t>
  </si>
  <si>
    <t>%,V431101</t>
  </si>
  <si>
    <t>Cust Deposit Int Exp</t>
  </si>
  <si>
    <t>431101</t>
  </si>
  <si>
    <t>%,V431102</t>
  </si>
  <si>
    <t>Misc Int Exp</t>
  </si>
  <si>
    <t>431102</t>
  </si>
  <si>
    <t>%,FACCOUNT,TACCTROLLUP,X,NOTH INTEREST EXP</t>
  </si>
  <si>
    <t>Other Interest Expense</t>
  </si>
  <si>
    <t>%,V432101</t>
  </si>
  <si>
    <t>Afudc</t>
  </si>
  <si>
    <t>432101</t>
  </si>
  <si>
    <t>%,FACCOUNT,TACCTROLLUP,X,NAFUDC</t>
  </si>
  <si>
    <t>AFUDC</t>
  </si>
  <si>
    <t>Total Interest Charges</t>
  </si>
  <si>
    <t>Net Income</t>
  </si>
  <si>
    <t xml:space="preserve">    Electric System</t>
  </si>
  <si>
    <t>%,R,FACCOUNT,TACCTROLLUP,X,NRESIDENTIAL</t>
  </si>
  <si>
    <t>Residential</t>
  </si>
  <si>
    <t>%,R,FACCOUNT,TACCTROLLUP,X,NCOMMERCIAL,NUNBILLED COMMERCIAL</t>
  </si>
  <si>
    <t>Commercial</t>
  </si>
  <si>
    <t>%,R,FACCOUNT,TACCTROLLUP,X,NINDUSTRIAL,NUNBILLED INDUSTRIAL</t>
  </si>
  <si>
    <t>Industrial</t>
  </si>
  <si>
    <t>%,R,FACCOUNT,TACCTROLLUP,X,NPUBLIC STREET &amp; HWY,NUNBILLED PUB ST/HWY</t>
  </si>
  <si>
    <t>Public St. &amp; Highway Lighting</t>
  </si>
  <si>
    <t>%,R,FACCOUNT,TACCTROLLUP,X,NUNBILLED REVENUE</t>
  </si>
  <si>
    <t>Unbilled Revenue</t>
  </si>
  <si>
    <t/>
  </si>
  <si>
    <t>Total Retail Sales</t>
  </si>
  <si>
    <t>%,R,FACCOUNT,TACCTROLLUP,X,NRESALE DOMESTIC</t>
  </si>
  <si>
    <t>%,R,FACCOUNT,TACCTROLLUP,X,NRESALE EXPORT</t>
  </si>
  <si>
    <t>%,R,FACCOUNT,TACCTROLLUP,X,NRESALE SMUD</t>
  </si>
  <si>
    <t>%,R,FACCOUNT,TACCTROLLUP,X,NRESALE CONSERV TRANS</t>
  </si>
  <si>
    <t>Resale Conservation Transfer</t>
  </si>
  <si>
    <t>Total Wholesale Sales</t>
  </si>
  <si>
    <t>Other Operating Revenues</t>
  </si>
  <si>
    <t>%,R,FACCOUNT,TACCTROLLUP,X,NMISC SERVICE REV,NUNBILLED MISC SERV</t>
  </si>
  <si>
    <t>Service Revenues and Fees</t>
  </si>
  <si>
    <t>%,R,FACCOUNT,TACCTROLLUP,X,NRENT FROM ELEC PROP</t>
  </si>
  <si>
    <t>Rent from Electric Property</t>
  </si>
  <si>
    <t>%,R,FACCOUNT,TACCTROLLUP,X,NOTHER ELECTRIC REV</t>
  </si>
  <si>
    <t>Wheeling Revenue</t>
  </si>
  <si>
    <t>DIST</t>
  </si>
  <si>
    <t>TRANSMISSION</t>
  </si>
  <si>
    <t>%,R,FACCOUNT,TACCTROLLUP,XDYYNYN00,N"CASH CONTRIBUTIONS"</t>
  </si>
  <si>
    <t>Cash Contributions</t>
  </si>
  <si>
    <t>%,R,FACCOUNT,TACCTROLLUP,XDYYNYN00,N"NON-CASH CONTRIBUTIO"</t>
  </si>
  <si>
    <t xml:space="preserve"> Non Cash Contributions</t>
  </si>
  <si>
    <t>Total Other Operating Revenue</t>
  </si>
  <si>
    <t>Power Supply Expenses</t>
  </si>
  <si>
    <t>Other Power Supply Expenses</t>
  </si>
  <si>
    <t>%,FACCOUNT,TACCTROLLUP,X,NBPA BLOCK,NBPA BLOCK LB CRAC</t>
  </si>
  <si>
    <t>BPA Block</t>
  </si>
  <si>
    <t>%,FACCOUNT,TACCTROLLUP,X,NBPA SLICE,NBPA SLICE TRUEUP,NBPA SLICE LB CRAC</t>
  </si>
  <si>
    <t>BPA Slice</t>
  </si>
  <si>
    <t>%,FACCOUNT,TACCTROLLUP,X,NMORGAN STAN CAP GRP</t>
  </si>
  <si>
    <t>Morgan Stanley Capital Group</t>
  </si>
  <si>
    <t>%,FACCOUNT,TACCTROLLUP,XDYYNYN00,N"ENRON PWR MARKET"</t>
  </si>
  <si>
    <t>Enron Power Contract Term</t>
  </si>
  <si>
    <t>%,FACCOUNT,TACCTROLLUP,X,NPPM-KLAMATH</t>
  </si>
  <si>
    <t>PPM-Klamath</t>
  </si>
  <si>
    <t>%,FACCOUNT,TACCTROLLUP,X,NAMERICAN ELEC PWR</t>
  </si>
  <si>
    <t>American Electric Power</t>
  </si>
  <si>
    <t>%,FACCOUNT,TACCTROLLUP,X,NJACKSON FIRM</t>
  </si>
  <si>
    <t>Jackson Firm</t>
  </si>
  <si>
    <t>%,FACCOUNT,TACCTROLLUP,X,NEVERETT COGENERATION</t>
  </si>
  <si>
    <t>Everett Cogeneration</t>
  </si>
  <si>
    <t>%,FACCOUNT,TACCTROLLUP,X,NGENERATION OTHER</t>
  </si>
  <si>
    <t>Generation Other</t>
  </si>
  <si>
    <t>%,FACCOUNT,TACCTROLLUP,X,NMISC</t>
  </si>
  <si>
    <t>Market &amp; Short Term Purchases</t>
  </si>
  <si>
    <t>%,FACCOUNT,TACCTROLLUP,X,NSMALL POWER PRODUCER</t>
  </si>
  <si>
    <t>Small Power Producer</t>
  </si>
  <si>
    <t>%,FACCOUNT,TACCTROLLUP,X,NKLICKITAT PUD GREEN</t>
  </si>
  <si>
    <t>Klickitat PUD Green Power</t>
  </si>
  <si>
    <t>%,FACCOUNT,TACCTROLLUP,XDYYNYN00,N"HAMPTON LUMBER"</t>
  </si>
  <si>
    <t>Hampton Lumber Mills</t>
  </si>
  <si>
    <t>%,FACCOUNT,TACCTROLLUP,X,NGAS PIPELINE CAP CHG</t>
  </si>
  <si>
    <t>%,FACCOUNT,TACCTROLLUP,X,NOTHER EXP</t>
  </si>
  <si>
    <t>Other</t>
  </si>
  <si>
    <t xml:space="preserve">Total Other Power Supply Exp </t>
  </si>
  <si>
    <t>Operating and Maintenance</t>
  </si>
  <si>
    <t>Transmission Expense</t>
  </si>
  <si>
    <t>Operation</t>
  </si>
  <si>
    <t>%,FACCOUNT,TACCTROLLUP,X,NSUPERVISION &amp; ENG</t>
  </si>
  <si>
    <t>Supervision &amp; Engineering</t>
  </si>
  <si>
    <t>%,FACCOUNT,TACCTROLLUP,X,NSUP AND ENG CT</t>
  </si>
  <si>
    <t>Station Expenses</t>
  </si>
  <si>
    <t>%,FACCOUNT,TACCTROLLUP,X,NTRANS OF EL BY BPA</t>
  </si>
  <si>
    <t>Transmission of Elec by BPA</t>
  </si>
  <si>
    <t>%,FACCOUNT,TACCTROLLUP,X,NTRANS OF EL BY OTHER,NCT TRANS OF ELEC</t>
  </si>
  <si>
    <t>Transmission of Elec by Others</t>
  </si>
  <si>
    <t>%,FACCOUNT,TACCTROLLUP,X,NMISC TRANS EXP</t>
  </si>
  <si>
    <t>%,FACCOUNT,TACCTROLLUP,X,NRENTS</t>
  </si>
  <si>
    <t>Total Trans Operation</t>
  </si>
  <si>
    <t>Maintenance</t>
  </si>
  <si>
    <t>%,FACCOUNT,TACCTROLLUP,X,NSUPERVISION AND ENG</t>
  </si>
  <si>
    <t>%,FACCOUNT,TACCTROLLUP,X,NCT STATION EQUIP</t>
  </si>
  <si>
    <t>Station Equipment</t>
  </si>
  <si>
    <t>%,FACCOUNT,TACCTROLLUP,X,NOVERHEAD LINES,NCT MSC TRANS PLT</t>
  </si>
  <si>
    <t>Overhead Lines</t>
  </si>
  <si>
    <t>Total Trans Maintenance</t>
  </si>
  <si>
    <t>Total Transmission Expense</t>
  </si>
  <si>
    <t>Distribution Expense</t>
  </si>
  <si>
    <t>%,FACCOUNT,TACCTROLLUP,X,NSUPERVISION &amp;ENG</t>
  </si>
  <si>
    <t>%,FACCOUNT,TACCTROLLUP,X,NLOAD DISPATCHING</t>
  </si>
  <si>
    <t>Load Dispatching</t>
  </si>
  <si>
    <t>%,FACCOUNT,TACCTROLLUP,X,NSTATION EXPENSES</t>
  </si>
  <si>
    <t>%,FACCOUNT,TACCTROLLUP,X,NOH LINES</t>
  </si>
  <si>
    <t>%,FACCOUNT,TACCTROLLUP,X,NUNDERGROUND LINES</t>
  </si>
  <si>
    <t>Underground Lines</t>
  </si>
  <si>
    <t>%,FACCOUNT,TACCTROLLUP,X,NST LIGHT &amp; SIGNAL</t>
  </si>
  <si>
    <t>Street Lighting</t>
  </si>
  <si>
    <t>%,FACCOUNT,TACCTROLLUP,X,NMETER EXPENSES</t>
  </si>
  <si>
    <t>Meter Expenses</t>
  </si>
  <si>
    <t>%,FACCOUNT,TACCTROLLUP,X,NCUST INSTALLATIONS</t>
  </si>
  <si>
    <t>Customer Installation</t>
  </si>
  <si>
    <t>%,FACCOUNT,TACCTROLLUP,X,NMISC DIST EXP</t>
  </si>
  <si>
    <t>Distribution Expenses</t>
  </si>
  <si>
    <t>%,FACCOUNT,TACCTROLLUP,X,NRENT</t>
  </si>
  <si>
    <t>Total Dist Operation</t>
  </si>
  <si>
    <t>%,FACCOUNT,TACCTROLLUP,X,NSUPERVISION ENG</t>
  </si>
  <si>
    <t>%,FACCOUNT,TACCTROLLUP,X,NSTATION EQUIP</t>
  </si>
  <si>
    <t>%,FACCOUNT,TACCTROLLUP,X,NOH LNS</t>
  </si>
  <si>
    <t>%,FACCOUNT,TACCTROLLUP,X,NUNDERGROUND LNS</t>
  </si>
  <si>
    <t>%,FACCOUNT,TACCTROLLUP,X,NLINE TRANSFORMERS</t>
  </si>
  <si>
    <t>Line Transformers</t>
  </si>
  <si>
    <t>%,FACCOUNT,TACCTROLLUP,X,NSTREET LIGHTING</t>
  </si>
  <si>
    <t>%,FACCOUNT,TACCTROLLUP,X,NMETERS</t>
  </si>
  <si>
    <t>Meters</t>
  </si>
  <si>
    <t>%,FACCOUNT,TACCTROLLUP,X,NMISC DIST PLANT</t>
  </si>
  <si>
    <t>Distribution Plant</t>
  </si>
  <si>
    <t>Total Dist Maintenance</t>
  </si>
  <si>
    <t>Total Distribution Expense</t>
  </si>
  <si>
    <t>Customer Account Expense</t>
  </si>
  <si>
    <t>%,FACCOUNT,TACCTROLLUP,X,NSUPERVISION</t>
  </si>
  <si>
    <t>Supervision</t>
  </si>
  <si>
    <t>%,FACCOUNT,TACCTROLLUP,X,NMETER READING</t>
  </si>
  <si>
    <t>Meter Reading</t>
  </si>
  <si>
    <t>%,FACCOUNT,TACCTROLLUP,X,NCUST REC &amp; COLLECT</t>
  </si>
  <si>
    <t>Customer Records &amp; Collections</t>
  </si>
  <si>
    <t>%,FACCOUNT,TACCTROLLUP,X,NUNCOLLECTIBLE ACCTS</t>
  </si>
  <si>
    <t>Uncollectible Accounts</t>
  </si>
  <si>
    <t>Total Customer Account Expense</t>
  </si>
  <si>
    <t>Customer Service Conservation</t>
  </si>
  <si>
    <t>%,FACCOUNT,TACCTROLLUP,X,NCUST SER &amp; INFO</t>
  </si>
  <si>
    <t>Cust Serv &amp; Informational Exp</t>
  </si>
  <si>
    <t>%,FACCOUNT,TACCTROLLUP,X,NSUPERVISN</t>
  </si>
  <si>
    <t>%,FACCOUNT,TACCTROLLUP,X,NCUST ASSISTANCE EXP</t>
  </si>
  <si>
    <t>Customer Assistance Expense</t>
  </si>
  <si>
    <t>%,FACCOUNT,TACCTROLLUP,X,NINFO &amp; INSTR ADVER</t>
  </si>
  <si>
    <t>Info &amp; Instruction Advertising</t>
  </si>
  <si>
    <t>%,FACCOUNT,TACCTROLLUP,X,NMISC CUST SERV &amp;INFO</t>
  </si>
  <si>
    <t>Other Cust Service &amp; Info Exp</t>
  </si>
  <si>
    <t>Total Customer Service Conservation</t>
  </si>
  <si>
    <t>Sales Expense</t>
  </si>
  <si>
    <t>%,FACCOUNT,TACCTROLLUP,X,NSUPER</t>
  </si>
  <si>
    <t>%,FACCOUNT,TACCTROLLUP,X,NDEMO &amp; SELLING EXP</t>
  </si>
  <si>
    <t>Demo &amp; Selling Expense</t>
  </si>
  <si>
    <t>%,FACCOUNT,TACCTROLLUP,X,NADVERTISING EXPENSE</t>
  </si>
  <si>
    <t>Advertising Expense</t>
  </si>
  <si>
    <t>Total Sales Expense</t>
  </si>
  <si>
    <t>Admin &amp; General Expense</t>
  </si>
  <si>
    <t>%,FACCOUNT,TACCTROLLUP,X,NADMIN &amp; GEN SALARIES</t>
  </si>
  <si>
    <t>Admin &amp; General Salaries</t>
  </si>
  <si>
    <t>%,FACCOUNT,TACCTROLLUP,X,NOFFICE SUPP &amp; EXP</t>
  </si>
  <si>
    <t>Office Supplies &amp; Expenses</t>
  </si>
  <si>
    <t>%,FACCOUNT,TACCTROLLUP,X,NADMIN EXP TRANSF</t>
  </si>
  <si>
    <t>Admin Expenses Transferred</t>
  </si>
  <si>
    <t>%,FACCOUNT,TACCTROLLUP,X,NOUTSIDE SERVICES</t>
  </si>
  <si>
    <t>Outside Services Employed</t>
  </si>
  <si>
    <t>%,FACCOUNT,TACCTROLLUP,X,NPROPERTY INSURANCE</t>
  </si>
  <si>
    <t>Property Insurance</t>
  </si>
  <si>
    <t>%,FACCOUNT,TACCTROLLUP,X,NINJURIES AND DAMAGES</t>
  </si>
  <si>
    <t>%,FACCOUNT,TACCTROLLUP,X,NEMPL PENSIONS &amp; BEN</t>
  </si>
  <si>
    <t>Employee Pensions &amp; Benefits</t>
  </si>
  <si>
    <t>%,FACCOUNT,TACCTROLLUP,X,NREG COMMISSION EXP</t>
  </si>
  <si>
    <t>Regulatory Commission Expenses</t>
  </si>
  <si>
    <t>%,FACCOUNT,TACCTROLLUP,X,NMISC GENERAL EXP</t>
  </si>
  <si>
    <t>Other General Expenses</t>
  </si>
  <si>
    <t>%,FACCOUNT,TACCTROLLUP,X,NRNT</t>
  </si>
  <si>
    <t>Total Admin &amp; Gen Oper Exp</t>
  </si>
  <si>
    <t>%,FACCOUNT,TACCTROLLUP,X,NGENERAL PLANT</t>
  </si>
  <si>
    <t>General Plant</t>
  </si>
  <si>
    <t xml:space="preserve">Total Admin &amp; General Expense </t>
  </si>
  <si>
    <t>Distribution System Summary</t>
  </si>
  <si>
    <t>%,FACCOUNT,TACCTROLLUP,NPURCH PWR</t>
  </si>
  <si>
    <t>%,FACCOUNT,TACCTROLLUP,NOPER EXP OTHER,NCT TRANS OF ELEC,NSUP AND ENG CT</t>
  </si>
  <si>
    <t>Other Operation Expenses</t>
  </si>
  <si>
    <t>Total Operation Expense</t>
  </si>
  <si>
    <t>%,FACCOUNT,TACCTROLLUP,NMAINT EXP OTHER,NCT STATION EQUIP,NCT MSC TRANS PLT</t>
  </si>
  <si>
    <t xml:space="preserve"> Total Maintenance Expense</t>
  </si>
  <si>
    <t>Total Distribution System</t>
  </si>
  <si>
    <t>Operating Expense</t>
  </si>
  <si>
    <t>%,FBUSINESS_UNIT,TCONSOLIDATED_PUD,NGEN</t>
  </si>
  <si>
    <t>%,AFF,FACCOUNT</t>
  </si>
  <si>
    <t xml:space="preserve">  Generation System</t>
  </si>
  <si>
    <t>Consolidated Income Statement</t>
  </si>
  <si>
    <t>PUD123</t>
  </si>
  <si>
    <t>%,V447101</t>
  </si>
  <si>
    <t>Sales for Resale 25_EL_JK</t>
  </si>
  <si>
    <t>447101</t>
  </si>
  <si>
    <t>%,V447103</t>
  </si>
  <si>
    <t>Sales for Resale 20_EL_EC</t>
  </si>
  <si>
    <t>447103</t>
  </si>
  <si>
    <t>%,V447107</t>
  </si>
  <si>
    <t>Sales for Resale 29_EL_OG</t>
  </si>
  <si>
    <t>447107</t>
  </si>
  <si>
    <t>%,V447109</t>
  </si>
  <si>
    <t>Sales for Resale 30_EL_OG</t>
  </si>
  <si>
    <t>447109</t>
  </si>
  <si>
    <t>%,V414101</t>
  </si>
  <si>
    <t>Other Utility Operating Income</t>
  </si>
  <si>
    <t>414101</t>
  </si>
  <si>
    <t>%,V501102</t>
  </si>
  <si>
    <t>Fuel Costs EC</t>
  </si>
  <si>
    <t>501102</t>
  </si>
  <si>
    <t>%,V535101</t>
  </si>
  <si>
    <t>Pwr Prod Hydr Oper Supr &amp; Eng</t>
  </si>
  <si>
    <t>535101</t>
  </si>
  <si>
    <t>%,V538101</t>
  </si>
  <si>
    <t>Pwr Prod Hydr Oper Elect Exp</t>
  </si>
  <si>
    <t>538101</t>
  </si>
  <si>
    <t>%,V539101</t>
  </si>
  <si>
    <t>Pwr Prod Hydr Misc Hydr Gen</t>
  </si>
  <si>
    <t>539101</t>
  </si>
  <si>
    <t>%,FACCOUNT,TACCTROLLUP,X,NOPERATION EXPENSE,NOP STEAM GENERATION</t>
  </si>
  <si>
    <t>%,V541101</t>
  </si>
  <si>
    <t>Pwr Prod Hydr Mnt Supr &amp; Eng</t>
  </si>
  <si>
    <t>541101</t>
  </si>
  <si>
    <t>%,V542101</t>
  </si>
  <si>
    <t>Pwr Prod Hydr Mnt Struct</t>
  </si>
  <si>
    <t>542101</t>
  </si>
  <si>
    <t>%,V543101</t>
  </si>
  <si>
    <t>Pwr Prod Hydr Mnt Res Dam Wwys</t>
  </si>
  <si>
    <t>543101</t>
  </si>
  <si>
    <t>%,V544101</t>
  </si>
  <si>
    <t>Pwr Prod Hydr Mnt Elect Plt</t>
  </si>
  <si>
    <t>544101</t>
  </si>
  <si>
    <t>%,V545101</t>
  </si>
  <si>
    <t>Pwr Prod Hydr Mnt Misc Hydr Pl</t>
  </si>
  <si>
    <t>545101</t>
  </si>
  <si>
    <t>%,FACCOUNT,TACCTROLLUP,X,NMAINTENANCE,NMAINT STEAM GEN,NOVERHEAD LINES</t>
  </si>
  <si>
    <t>%,V403101</t>
  </si>
  <si>
    <t>Depr Exp Prod Plt</t>
  </si>
  <si>
    <t>403101</t>
  </si>
  <si>
    <t>%,V408106</t>
  </si>
  <si>
    <t>Tax on Trsf Proc 02 A&amp;B Bonds</t>
  </si>
  <si>
    <t>408106</t>
  </si>
  <si>
    <t>Other Income</t>
  </si>
  <si>
    <t>%,V419123</t>
  </si>
  <si>
    <t>Int Inc 1995 Bd</t>
  </si>
  <si>
    <t>419123</t>
  </si>
  <si>
    <t>%,V419162</t>
  </si>
  <si>
    <t>Int Inc 2001A  &amp; 2001B Bd</t>
  </si>
  <si>
    <t>419162</t>
  </si>
  <si>
    <t>%,V419163</t>
  </si>
  <si>
    <t>Int Inc Bds 2002A1, 02A2, 02B</t>
  </si>
  <si>
    <t>419163</t>
  </si>
  <si>
    <t>%,V419165</t>
  </si>
  <si>
    <t>Int Inc Bd 2002 Reserve</t>
  </si>
  <si>
    <t>419165</t>
  </si>
  <si>
    <t>Deferred DebitsTotals</t>
  </si>
  <si>
    <t>%,V419168</t>
  </si>
  <si>
    <t>Int Inc 95 Bond Arbitrage</t>
  </si>
  <si>
    <t>419168</t>
  </si>
  <si>
    <t>%,R,FACCOUNT,TACCTROLLUP,X,NINTEREST INCOME,NINT INC CENTRALIA</t>
  </si>
  <si>
    <t>%,V419124</t>
  </si>
  <si>
    <t>Int Inc Assoc Co</t>
  </si>
  <si>
    <t>419124</t>
  </si>
  <si>
    <t>%,R,FACCOUNT,TACCTROLLUP,X,NINT INC ASSOC CO</t>
  </si>
  <si>
    <t>%,V421101</t>
  </si>
  <si>
    <t>Misc Non Oper Inc</t>
  </si>
  <si>
    <t>421101</t>
  </si>
  <si>
    <t>Total Other Income</t>
  </si>
  <si>
    <t>%,V427108</t>
  </si>
  <si>
    <t>Int LT Debt Bd 1995</t>
  </si>
  <si>
    <t>427108</t>
  </si>
  <si>
    <t>%,V427117</t>
  </si>
  <si>
    <t>Int LT Debt Bd 2001A</t>
  </si>
  <si>
    <t>427117</t>
  </si>
  <si>
    <t>%,V427118</t>
  </si>
  <si>
    <t>Int LT Debt Bd 2001B</t>
  </si>
  <si>
    <t>427118</t>
  </si>
  <si>
    <t>%,V427123</t>
  </si>
  <si>
    <t>Int LT Debt Bd 2002A-1</t>
  </si>
  <si>
    <t>427123</t>
  </si>
  <si>
    <t>%,V427124</t>
  </si>
  <si>
    <t>Int LT Debt Bd 2002A-2</t>
  </si>
  <si>
    <t>427124</t>
  </si>
  <si>
    <t>%,V427125</t>
  </si>
  <si>
    <t>Int LT Debt Bd 2002B</t>
  </si>
  <si>
    <t>427125</t>
  </si>
  <si>
    <t>%,V428108</t>
  </si>
  <si>
    <t>Amort  Disc 1995 Bd</t>
  </si>
  <si>
    <t>428108</t>
  </si>
  <si>
    <t>%,V428114</t>
  </si>
  <si>
    <t>Amort Loss Refund Bd 93/94</t>
  </si>
  <si>
    <t>428114</t>
  </si>
  <si>
    <t>%,V428115</t>
  </si>
  <si>
    <t>Amort Debt Exp 2001A &amp; 2001B</t>
  </si>
  <si>
    <t>428115</t>
  </si>
  <si>
    <t>%,V428116</t>
  </si>
  <si>
    <t>Unamort Disc Rollover 2001(93)</t>
  </si>
  <si>
    <t>428116</t>
  </si>
  <si>
    <t>%,V428117</t>
  </si>
  <si>
    <t>Unamort Disc Rollover 2001(94)</t>
  </si>
  <si>
    <t>428117</t>
  </si>
  <si>
    <t>%,V428121</t>
  </si>
  <si>
    <t>Amort Debt Disc Bd 02A1(93)</t>
  </si>
  <si>
    <t>428121</t>
  </si>
  <si>
    <t>%,V428122</t>
  </si>
  <si>
    <t>Amort Debt Disc Bd 02A2(93)</t>
  </si>
  <si>
    <t>428122</t>
  </si>
  <si>
    <t>%,V428123</t>
  </si>
  <si>
    <t>Amort Debt Disc Bd 02B(93)</t>
  </si>
  <si>
    <t>428123</t>
  </si>
  <si>
    <t>%,V428124</t>
  </si>
  <si>
    <t>Amort Debt Exp Bd 02A1(93)</t>
  </si>
  <si>
    <t>428124</t>
  </si>
  <si>
    <t>%,V428125</t>
  </si>
  <si>
    <t>Amort Debt Exp Bd 02A2(93)</t>
  </si>
  <si>
    <t>428125</t>
  </si>
  <si>
    <t>%,V428126</t>
  </si>
  <si>
    <t>Amort Debt Exp Bd 02B(93)</t>
  </si>
  <si>
    <t>428126</t>
  </si>
  <si>
    <t>%,V428127</t>
  </si>
  <si>
    <t>Amort Loss Reqd Debt 02A1(93)</t>
  </si>
  <si>
    <t>428127</t>
  </si>
  <si>
    <t>%,V428128</t>
  </si>
  <si>
    <t>Amort Loss Reqd Debt 02A2(93)</t>
  </si>
  <si>
    <t>428128</t>
  </si>
  <si>
    <t>%,V428129</t>
  </si>
  <si>
    <t>Amort Loss Reqd Debt 02B(93)</t>
  </si>
  <si>
    <t>428129</t>
  </si>
  <si>
    <t>%,V428130</t>
  </si>
  <si>
    <t>Amort Debt Exp Bd 2002A-1</t>
  </si>
  <si>
    <t>428130</t>
  </si>
  <si>
    <t>%,V428131</t>
  </si>
  <si>
    <t>Amort Debt Exp Bd 2002A-2</t>
  </si>
  <si>
    <t>428131</t>
  </si>
  <si>
    <t>%,V428132</t>
  </si>
  <si>
    <t>Amort Debt Exp Bd 2002B</t>
  </si>
  <si>
    <t>428132</t>
  </si>
  <si>
    <t>%,V428133</t>
  </si>
  <si>
    <t>Amort Loss Ref Debt 93 (02A1)</t>
  </si>
  <si>
    <t>428133</t>
  </si>
  <si>
    <t>%,V428134</t>
  </si>
  <si>
    <t>Amort Loss Ref Debt 93 (02A2)</t>
  </si>
  <si>
    <t>428134</t>
  </si>
  <si>
    <t>%,V428135</t>
  </si>
  <si>
    <t>Amort Loss Ref Debt 93 (02B)</t>
  </si>
  <si>
    <t>428135</t>
  </si>
  <si>
    <t>%,V429103</t>
  </si>
  <si>
    <t>Amort Prem Bd 2001B</t>
  </si>
  <si>
    <t>429103</t>
  </si>
  <si>
    <t>%,V429113</t>
  </si>
  <si>
    <t>Amort Prem Bd 2002B</t>
  </si>
  <si>
    <t>429113</t>
  </si>
  <si>
    <t>%,FACCOUNT,TACCTROLLUP,X,NMISC AMORT CT,NAMORT OF DEBT EXP</t>
  </si>
  <si>
    <t>%,FBUSINESS_UNIT,VEL</t>
  </si>
  <si>
    <t>%,LACTUALS,SBAL</t>
  </si>
  <si>
    <t>%,LACTUALS,SBAL-1MTH</t>
  </si>
  <si>
    <t>%,ATT,FDESCR,UDESCR</t>
  </si>
  <si>
    <t>%,AFT,FACCOUNT</t>
  </si>
  <si>
    <t xml:space="preserve"> Electric System</t>
  </si>
  <si>
    <t>Balance Sheet - Assets</t>
  </si>
  <si>
    <t>This  Month</t>
  </si>
  <si>
    <t>Last Month</t>
  </si>
  <si>
    <t>Variance</t>
  </si>
  <si>
    <t>Assets</t>
  </si>
  <si>
    <t>Utility Plant</t>
  </si>
  <si>
    <t>%,V105101</t>
  </si>
  <si>
    <t>Plant Held Future Use</t>
  </si>
  <si>
    <t>105101</t>
  </si>
  <si>
    <t>%,V302101</t>
  </si>
  <si>
    <t>Franchises Consents</t>
  </si>
  <si>
    <t>302101</t>
  </si>
  <si>
    <t>Dist</t>
  </si>
  <si>
    <t>%,V303101</t>
  </si>
  <si>
    <t>Misc Int Plt 3rd AC Intertie</t>
  </si>
  <si>
    <t>303101</t>
  </si>
  <si>
    <t>Prod</t>
  </si>
  <si>
    <t>DA</t>
  </si>
  <si>
    <t>%,V303102</t>
  </si>
  <si>
    <t>Misc Int Plt N Mtn SCL Pwr Xfr</t>
  </si>
  <si>
    <t>303102</t>
  </si>
  <si>
    <t>%,V303103</t>
  </si>
  <si>
    <t>Misc Int Plt BPA NERC Reliabty</t>
  </si>
  <si>
    <t>303103</t>
  </si>
  <si>
    <t>Da</t>
  </si>
  <si>
    <t>%,V304101</t>
  </si>
  <si>
    <t>Intangible Plt Software 5 YR</t>
  </si>
  <si>
    <t>304101</t>
  </si>
  <si>
    <t>Direct analysis</t>
  </si>
  <si>
    <t>%,V304102</t>
  </si>
  <si>
    <t>Intangible Plt Software 8 YR</t>
  </si>
  <si>
    <t>304102</t>
  </si>
  <si>
    <t>%,V304110</t>
  </si>
  <si>
    <t>Int Plt Software Beyd Est Life</t>
  </si>
  <si>
    <t>304110</t>
  </si>
  <si>
    <t>%,V350101</t>
  </si>
  <si>
    <t>Trans Land &amp; Land Rts</t>
  </si>
  <si>
    <t>350101</t>
  </si>
  <si>
    <t>%,V352101</t>
  </si>
  <si>
    <t>Trans Structures &amp; Imps</t>
  </si>
  <si>
    <t>352101</t>
  </si>
  <si>
    <t>%,V353101</t>
  </si>
  <si>
    <t>Trans Station Eqpmt</t>
  </si>
  <si>
    <t>353101</t>
  </si>
  <si>
    <t>%,V354101</t>
  </si>
  <si>
    <t>Trans Towers &amp; Fixtures</t>
  </si>
  <si>
    <t>354101</t>
  </si>
  <si>
    <t>%,V355101</t>
  </si>
  <si>
    <t>Trans Poles &amp; Fixtures</t>
  </si>
  <si>
    <t>355101</t>
  </si>
  <si>
    <t>%,V356101</t>
  </si>
  <si>
    <t>Trans OH Cond &amp; Devices</t>
  </si>
  <si>
    <t>356101</t>
  </si>
  <si>
    <t>%,V358101</t>
  </si>
  <si>
    <t>Trans UG Cond &amp; Devices</t>
  </si>
  <si>
    <t>358101</t>
  </si>
  <si>
    <t>%,V359101</t>
  </si>
  <si>
    <t>Trans Roads &amp; Trails</t>
  </si>
  <si>
    <t>359101</t>
  </si>
  <si>
    <t>%,V360101</t>
  </si>
  <si>
    <t>Dist Land &amp; Land Rts</t>
  </si>
  <si>
    <t>360101</t>
  </si>
  <si>
    <t>%,V362101</t>
  </si>
  <si>
    <t>Dist Station Eqpmt</t>
  </si>
  <si>
    <t>362101</t>
  </si>
  <si>
    <t>%,V364101</t>
  </si>
  <si>
    <t>Dist Poles &amp; Fixtures</t>
  </si>
  <si>
    <t>364101</t>
  </si>
  <si>
    <t>%,V365101</t>
  </si>
  <si>
    <t>Dist OH Cond &amp; Devices</t>
  </si>
  <si>
    <t>365101</t>
  </si>
  <si>
    <t>%,V366101</t>
  </si>
  <si>
    <t>Dist UG Conduit</t>
  </si>
  <si>
    <t>366101</t>
  </si>
  <si>
    <t>%,V367101</t>
  </si>
  <si>
    <t>Dist UG Cond &amp; Dev</t>
  </si>
  <si>
    <t>367101</t>
  </si>
  <si>
    <t>%,V367102</t>
  </si>
  <si>
    <t>Dist UG Cond &amp; Dev - Cable Inj</t>
  </si>
  <si>
    <t>367102</t>
  </si>
  <si>
    <t>%,V368101</t>
  </si>
  <si>
    <t>Dist Line Transformers</t>
  </si>
  <si>
    <t>368101</t>
  </si>
  <si>
    <t>%,V369101</t>
  </si>
  <si>
    <t>Dist Services</t>
  </si>
  <si>
    <t>369101</t>
  </si>
  <si>
    <t>%,V370101</t>
  </si>
  <si>
    <t>Dist Meters</t>
  </si>
  <si>
    <t>370101</t>
  </si>
  <si>
    <t>%,V372101</t>
  </si>
  <si>
    <t>Dist Leased Property</t>
  </si>
  <si>
    <t>372101</t>
  </si>
  <si>
    <t>%,V373101</t>
  </si>
  <si>
    <t>Dist Street Lights</t>
  </si>
  <si>
    <t>373101</t>
  </si>
  <si>
    <t>%,V389101</t>
  </si>
  <si>
    <t>Gen Plt Land &amp; Land Rts</t>
  </si>
  <si>
    <t>389101</t>
  </si>
  <si>
    <t>%,V390101</t>
  </si>
  <si>
    <t>Gen Plt Struct &amp; Imps</t>
  </si>
  <si>
    <t>390101</t>
  </si>
  <si>
    <t>%,V391101</t>
  </si>
  <si>
    <t>Gen Plt Off Furn &amp; Epqmt</t>
  </si>
  <si>
    <t>391101</t>
  </si>
  <si>
    <t>%,V392101</t>
  </si>
  <si>
    <t>Gen Plt Trp Cars &amp; SUV's</t>
  </si>
  <si>
    <t>392101</t>
  </si>
  <si>
    <t>%,V392102</t>
  </si>
  <si>
    <t>Gen Plt Trp Pickups</t>
  </si>
  <si>
    <t>392102</t>
  </si>
  <si>
    <t>%,V392103</t>
  </si>
  <si>
    <t>Gen Plt Trp Std Van</t>
  </si>
  <si>
    <t>392103</t>
  </si>
  <si>
    <t>%,V392104</t>
  </si>
  <si>
    <t>Gen Plt Trp Pers Lift</t>
  </si>
  <si>
    <t>392104</t>
  </si>
  <si>
    <t>%,V392105</t>
  </si>
  <si>
    <t>Gen Plt Trp Flatbed &amp; Step Van</t>
  </si>
  <si>
    <t>392105</t>
  </si>
  <si>
    <t>%,V392106</t>
  </si>
  <si>
    <t>Gen Plt Trp Diggger Derrick</t>
  </si>
  <si>
    <t>392106</t>
  </si>
  <si>
    <t>%,V392107</t>
  </si>
  <si>
    <t>Gen Plt Trp Dump Trucks</t>
  </si>
  <si>
    <t>392107</t>
  </si>
  <si>
    <t>%,V392108</t>
  </si>
  <si>
    <t>Gen Plt Trp Flatbed wBoom</t>
  </si>
  <si>
    <t>392108</t>
  </si>
  <si>
    <t>%,V392109</t>
  </si>
  <si>
    <t>Gen Plt Trp Trailers</t>
  </si>
  <si>
    <t>392109</t>
  </si>
  <si>
    <t>%,V392111</t>
  </si>
  <si>
    <t>Gen Plt Trp Oth Eq/Spec Trlrs</t>
  </si>
  <si>
    <t>392111</t>
  </si>
  <si>
    <t>%,V392112</t>
  </si>
  <si>
    <t>Gen Plt Trp Veh Beyd Est Life</t>
  </si>
  <si>
    <t>392112</t>
  </si>
  <si>
    <t>%,V393101</t>
  </si>
  <si>
    <t>Gen Plt Stores Eqpmt</t>
  </si>
  <si>
    <t>393101</t>
  </si>
  <si>
    <t>%,V394101</t>
  </si>
  <si>
    <t>Gen Plt Tool Shp Garage Eqp</t>
  </si>
  <si>
    <t>394101</t>
  </si>
  <si>
    <t>%,V395101</t>
  </si>
  <si>
    <t>Gen Plt Lab Eqpmt</t>
  </si>
  <si>
    <t>395101</t>
  </si>
  <si>
    <t>%,V396101</t>
  </si>
  <si>
    <t>Gen Plt Pwr Oper Eqpmt</t>
  </si>
  <si>
    <t>396101</t>
  </si>
  <si>
    <t>%,V397101</t>
  </si>
  <si>
    <t>Gen Plt Comm Eqpmt</t>
  </si>
  <si>
    <t>397101</t>
  </si>
  <si>
    <t>%,V398101</t>
  </si>
  <si>
    <t>Gen Plt Misc Eqpmt</t>
  </si>
  <si>
    <t>398101</t>
  </si>
  <si>
    <t>%,FACCOUNT,TACCTROLLUP,X,NPLANT IN SERVICE</t>
  </si>
  <si>
    <t>Plant in Service</t>
  </si>
  <si>
    <t>%,V107000</t>
  </si>
  <si>
    <t>Const Work in Process</t>
  </si>
  <si>
    <t>107000</t>
  </si>
  <si>
    <t>%,FACCOUNT,TACCTROLLUP,X,NPLANT UNDER CONST</t>
  </si>
  <si>
    <t>Plant Under Construction</t>
  </si>
  <si>
    <t>Total Utility Plant</t>
  </si>
  <si>
    <t>%,V108102</t>
  </si>
  <si>
    <t>Acc Depr Trans Plt</t>
  </si>
  <si>
    <t>108102</t>
  </si>
  <si>
    <t>%,V108103</t>
  </si>
  <si>
    <t>Acc Depr Dist Plt</t>
  </si>
  <si>
    <t>108103</t>
  </si>
  <si>
    <t>%,V108104</t>
  </si>
  <si>
    <t>Acc Depr Gen Plt</t>
  </si>
  <si>
    <t>108104</t>
  </si>
  <si>
    <t>%,V111101</t>
  </si>
  <si>
    <t>Acc Prov Amort Uty Plt</t>
  </si>
  <si>
    <t>111101</t>
  </si>
  <si>
    <t>%,FACCOUNT,TACCTROLLUP,X,NPROVISION FOR DEP</t>
  </si>
  <si>
    <t>Provision for Depreciation</t>
  </si>
  <si>
    <t>Net Utility Plant</t>
  </si>
  <si>
    <t>Other Property &amp; Investments</t>
  </si>
  <si>
    <t>%,V124101</t>
  </si>
  <si>
    <t>Oth Inv Coml Consv Loan</t>
  </si>
  <si>
    <t>124101</t>
  </si>
  <si>
    <t>%,V124102</t>
  </si>
  <si>
    <t>Oth Inv Resd Consv Loan</t>
  </si>
  <si>
    <t>124102</t>
  </si>
  <si>
    <t>%,FACCOUNT,TACCTROLLUP,X,NRES CONSERVATION LN,NCOMM CONSERV LOAN</t>
  </si>
  <si>
    <t>Conservation Loans</t>
  </si>
  <si>
    <t>%,V124104</t>
  </si>
  <si>
    <t>Oth Inv Pwr Diversion</t>
  </si>
  <si>
    <t>124104</t>
  </si>
  <si>
    <t>%,V124105</t>
  </si>
  <si>
    <t>Oth Inv Line Ext Loan</t>
  </si>
  <si>
    <t>124105</t>
  </si>
  <si>
    <t>%,V124107</t>
  </si>
  <si>
    <t>Oth Inv Spec Arrangement Loans</t>
  </si>
  <si>
    <t>124107</t>
  </si>
  <si>
    <t>%,FACCOUNT,TACCTROLLUP,XDYYNYN00,NMISCELLANEOUS,N"LINE EXT LOAN PRINC"</t>
  </si>
  <si>
    <t xml:space="preserve">Other   </t>
  </si>
  <si>
    <t>%,V144103</t>
  </si>
  <si>
    <t>Acc Prov Uncol Consrv Lns</t>
  </si>
  <si>
    <t>144103</t>
  </si>
  <si>
    <t>%,FACCOUNT,TACCTROLLUP,XDYYNYN00,NPROVFORUNCOLL02</t>
  </si>
  <si>
    <t>Provision for Uncollectibles</t>
  </si>
  <si>
    <t>Total Other Property &amp; Invest</t>
  </si>
  <si>
    <t>Special Funds</t>
  </si>
  <si>
    <t>%,V128106</t>
  </si>
  <si>
    <t>Self Ins Prim Liab Fd Inv</t>
  </si>
  <si>
    <t>128106</t>
  </si>
  <si>
    <t>%,V128108</t>
  </si>
  <si>
    <t>Liab Self Ins Auto Inv</t>
  </si>
  <si>
    <t>128108</t>
  </si>
  <si>
    <t>%,V128230</t>
  </si>
  <si>
    <t>Self Ins Market Value</t>
  </si>
  <si>
    <t>128230</t>
  </si>
  <si>
    <t>%,FACCOUNT,TACCTROLLUP,X,NSELF INSURANCE FDS</t>
  </si>
  <si>
    <t>Self Insurance Funds</t>
  </si>
  <si>
    <t>%,V128113</t>
  </si>
  <si>
    <t>Ret Life Ins Inv</t>
  </si>
  <si>
    <t>128113</t>
  </si>
  <si>
    <t>%,V128159</t>
  </si>
  <si>
    <t>Retiree HRA Fd Inv</t>
  </si>
  <si>
    <t>128159</t>
  </si>
  <si>
    <t>%,FACCOUNT,TACCTROLLUP,X,NRETIREES LIFE INS FD</t>
  </si>
  <si>
    <t>Retirees Insurance/HRA Funds</t>
  </si>
  <si>
    <t>%,V128104</t>
  </si>
  <si>
    <t>Rate Stable Fd Inv</t>
  </si>
  <si>
    <t>128104</t>
  </si>
  <si>
    <t>%,V128232</t>
  </si>
  <si>
    <t>Rate Stabilization Market Val</t>
  </si>
  <si>
    <t>128232</t>
  </si>
  <si>
    <t>%,FACCOUNT,TACCTROLLUP,X,NRATE STABILIZATION</t>
  </si>
  <si>
    <t>Rate Stabilization Fund</t>
  </si>
  <si>
    <t>%,V125169</t>
  </si>
  <si>
    <t>Bond Resrv Inv 2002</t>
  </si>
  <si>
    <t>125169</t>
  </si>
  <si>
    <t>%,V125197</t>
  </si>
  <si>
    <t>Bond Resrv Inv 2004</t>
  </si>
  <si>
    <t>125197</t>
  </si>
  <si>
    <t>%,FACCOUNT,TACCTROLLUP,X,NBOND RESERVE</t>
  </si>
  <si>
    <t>Bond Reserve</t>
  </si>
  <si>
    <t>%,V125155</t>
  </si>
  <si>
    <t>Bond Prin Inv 1999</t>
  </si>
  <si>
    <t>125155</t>
  </si>
  <si>
    <t>%,V125195</t>
  </si>
  <si>
    <t>Bond Prin Inv 2004</t>
  </si>
  <si>
    <t>125195</t>
  </si>
  <si>
    <t>%,FACCOUNT,TACCTROLLUP,X,NBOND PRINCIPAL</t>
  </si>
  <si>
    <t>Bond Principal</t>
  </si>
  <si>
    <t>%,V125157</t>
  </si>
  <si>
    <t>Bond Int Inv 1999</t>
  </si>
  <si>
    <t>125157</t>
  </si>
  <si>
    <t>%,V125165</t>
  </si>
  <si>
    <t>Bond Int Inv 2002</t>
  </si>
  <si>
    <t>125165</t>
  </si>
  <si>
    <t>%,V125193</t>
  </si>
  <si>
    <t>Bond Int Inv 2004</t>
  </si>
  <si>
    <t>125193</t>
  </si>
  <si>
    <t>%,V125211</t>
  </si>
  <si>
    <t>Bond Int Inv 2005</t>
  </si>
  <si>
    <t>125211</t>
  </si>
  <si>
    <t>%,FACCOUNT,TACCTROLLUP,X,NBOND INTEREST</t>
  </si>
  <si>
    <t>Bond Interest</t>
  </si>
  <si>
    <t>%,V128102</t>
  </si>
  <si>
    <t>Pub Uty Tax Fd Inv</t>
  </si>
  <si>
    <t>128102</t>
  </si>
  <si>
    <t>%,FACCOUNT,TACCTROLLUP,X,NTAX FUND</t>
  </si>
  <si>
    <t>Tax Fund</t>
  </si>
  <si>
    <t>%,FACCOUNT,TACCTROLLUP,X,NCONSTRUCTION FUNDS</t>
  </si>
  <si>
    <t>Construction Funds</t>
  </si>
  <si>
    <t>Total Special Funds</t>
  </si>
  <si>
    <t>Current &amp; Accrued Assets</t>
  </si>
  <si>
    <t>%,FACCOUNT,TACCTROLLUP,X,NCURRENT CONST FUND</t>
  </si>
  <si>
    <t>Current Construction Funds</t>
  </si>
  <si>
    <t>%,V131101</t>
  </si>
  <si>
    <t>Revenue Fd Cash</t>
  </si>
  <si>
    <t>131101</t>
  </si>
  <si>
    <t>%,V131103</t>
  </si>
  <si>
    <t>Rev Fd Cash trsf from Temp Inv</t>
  </si>
  <si>
    <t>131103</t>
  </si>
  <si>
    <t>%,FACCOUNT,TACCTROLLUP,X,NREVENUE FUND CASH</t>
  </si>
  <si>
    <t>Revenue Fund Cash</t>
  </si>
  <si>
    <t>%,V134101</t>
  </si>
  <si>
    <t>Oth Spec Dep Cust Dep Inv</t>
  </si>
  <si>
    <t>134101</t>
  </si>
  <si>
    <t>%,V134103</t>
  </si>
  <si>
    <t>Oth Spec Dep Cust Trf to Cash</t>
  </si>
  <si>
    <t>134103</t>
  </si>
  <si>
    <t>%,V134201</t>
  </si>
  <si>
    <t>Customer Deposit Market Value</t>
  </si>
  <si>
    <t>134201</t>
  </si>
  <si>
    <t>%,V135101</t>
  </si>
  <si>
    <t>Working Fd Revlg Fd</t>
  </si>
  <si>
    <t>135101</t>
  </si>
  <si>
    <t>%,FACCOUNT,TACCTROLLUP,X,NOTH SPECIAL DEPOSIT,NOTHER WORKING FUNDS</t>
  </si>
  <si>
    <t>Other Cash</t>
  </si>
  <si>
    <t>%,FACCOUNT,TACCTROLLUP,X,NINT SPEC DEP PAY AGE</t>
  </si>
  <si>
    <t>Int Spec Dep Paying Agent</t>
  </si>
  <si>
    <t>%,V136101</t>
  </si>
  <si>
    <t>Temp Cash Inv</t>
  </si>
  <si>
    <t>136101</t>
  </si>
  <si>
    <t>%,V136103</t>
  </si>
  <si>
    <t>Temp Cash Inv trsf to Cash</t>
  </si>
  <si>
    <t>136103</t>
  </si>
  <si>
    <t>%,V136111</t>
  </si>
  <si>
    <t>Temp Cash Inv Debt Retirement</t>
  </si>
  <si>
    <t>136111</t>
  </si>
  <si>
    <t>%,V136121</t>
  </si>
  <si>
    <t>Temp Cash Inv Litigation Claim</t>
  </si>
  <si>
    <t>136121</t>
  </si>
  <si>
    <t>%,V136131</t>
  </si>
  <si>
    <t>Temp Cash Inv Resource Reinvst</t>
  </si>
  <si>
    <t>136131</t>
  </si>
  <si>
    <t>%,V136141</t>
  </si>
  <si>
    <t>Temp Cash Inv Elec Sys Infrast</t>
  </si>
  <si>
    <t>136141</t>
  </si>
  <si>
    <t>%,V136151</t>
  </si>
  <si>
    <t>Temp Cash Inv Pwr Mkt Volatily</t>
  </si>
  <si>
    <t>136151</t>
  </si>
  <si>
    <t>%,V136201</t>
  </si>
  <si>
    <t>Temp Cash Inv Market Value</t>
  </si>
  <si>
    <t>136201</t>
  </si>
  <si>
    <t>%,FACCOUNT,TACCTROLLUP,X,NTEMPORARY CASH INV</t>
  </si>
  <si>
    <t>Cash Investments</t>
  </si>
  <si>
    <t xml:space="preserve">  # Accounts Receivable</t>
  </si>
  <si>
    <t>%,V142101</t>
  </si>
  <si>
    <t>Cust Accts Receivable</t>
  </si>
  <si>
    <t>142101</t>
  </si>
  <si>
    <t>%,V142103</t>
  </si>
  <si>
    <t>Cust Accts Rec Unbilled Rev</t>
  </si>
  <si>
    <t>142103</t>
  </si>
  <si>
    <t>%,V142104</t>
  </si>
  <si>
    <t>Cust Accts Rec Budget Pmt</t>
  </si>
  <si>
    <t>142104</t>
  </si>
  <si>
    <t>%,V142106</t>
  </si>
  <si>
    <t>Cust Accts Rec Deposits Rec</t>
  </si>
  <si>
    <t>142106</t>
  </si>
  <si>
    <t>%,V142108</t>
  </si>
  <si>
    <t>Cust Accts Rec LIEP Pledge Rec</t>
  </si>
  <si>
    <t>142108</t>
  </si>
  <si>
    <t>%,V142116</t>
  </si>
  <si>
    <t>Cust Accts Rec Consv Loans</t>
  </si>
  <si>
    <t>142116</t>
  </si>
  <si>
    <t>%,FACCOUNT,TACCTROLLUP,X,NCUSTOMER</t>
  </si>
  <si>
    <t>Customer</t>
  </si>
  <si>
    <t>%,V146101</t>
  </si>
  <si>
    <t>Accts Rec Jackson</t>
  </si>
  <si>
    <t>146101</t>
  </si>
  <si>
    <t>%,V146103</t>
  </si>
  <si>
    <t>Accts Rec Oth Gen</t>
  </si>
  <si>
    <t>146103</t>
  </si>
  <si>
    <t>%,V146104</t>
  </si>
  <si>
    <t>Accts Rec Evt Cogen</t>
  </si>
  <si>
    <t>146104</t>
  </si>
  <si>
    <t>%,V146105</t>
  </si>
  <si>
    <t>Accts Rec Water</t>
  </si>
  <si>
    <t>146105</t>
  </si>
  <si>
    <t>%,FACCOUNT,TACCTROLLUP,X,NASSOCIATED COMPANIES</t>
  </si>
  <si>
    <t>Associated Companies</t>
  </si>
  <si>
    <t>%,V143101</t>
  </si>
  <si>
    <t>Oth Accts Rec Misc</t>
  </si>
  <si>
    <t>143101</t>
  </si>
  <si>
    <t>%,V143102</t>
  </si>
  <si>
    <t>Oth Accts Rec Damage Claims</t>
  </si>
  <si>
    <t>143102</t>
  </si>
  <si>
    <t>%,V143103</t>
  </si>
  <si>
    <t>Oth Accts Rec Ret Empls</t>
  </si>
  <si>
    <t>143103</t>
  </si>
  <si>
    <t>%,V143105</t>
  </si>
  <si>
    <t>Oth Accts Rec Verizon</t>
  </si>
  <si>
    <t>143105</t>
  </si>
  <si>
    <t>%,FACCOUNT,TACCTROLLUP,X,NOTHER</t>
  </si>
  <si>
    <t>Wholesale Power &amp; Other</t>
  </si>
  <si>
    <t>%,V144101</t>
  </si>
  <si>
    <t>Acc Prov Uncol Accts</t>
  </si>
  <si>
    <t>144101</t>
  </si>
  <si>
    <t>%,V144102</t>
  </si>
  <si>
    <t>Acc Prov Uncol Damage Claims</t>
  </si>
  <si>
    <t>144102</t>
  </si>
  <si>
    <t>%,V144104</t>
  </si>
  <si>
    <t>Acc Prov Uncol OARM</t>
  </si>
  <si>
    <t>144104</t>
  </si>
  <si>
    <t>%,FACCOUNT,TACCTROLLUP,XDYYNYN00,NPROVFORUNCOLL01</t>
  </si>
  <si>
    <t>%,V154101</t>
  </si>
  <si>
    <t>Materials Inventory</t>
  </si>
  <si>
    <t>154101</t>
  </si>
  <si>
    <t>%,V163101</t>
  </si>
  <si>
    <t>Store Exp Undist</t>
  </si>
  <si>
    <t>163101</t>
  </si>
  <si>
    <t>%,V163103</t>
  </si>
  <si>
    <t>Store Exp Truck Stock</t>
  </si>
  <si>
    <t>163103</t>
  </si>
  <si>
    <t>%,V163106</t>
  </si>
  <si>
    <t>Store Exp Inv Adj</t>
  </si>
  <si>
    <t>163106</t>
  </si>
  <si>
    <t>%,V163107</t>
  </si>
  <si>
    <t>Store Exp Inv Default</t>
  </si>
  <si>
    <t>163107</t>
  </si>
  <si>
    <t>%,V163108</t>
  </si>
  <si>
    <t>Store Exp Inv Recovery</t>
  </si>
  <si>
    <t>163108</t>
  </si>
  <si>
    <t>%,FACCOUNT,TACCTROLLUP,X,NMATERIALS &amp; SUPPLIES,NSTORES EXP UNDIST</t>
  </si>
  <si>
    <t>Materials and Supplies</t>
  </si>
  <si>
    <t>%,V165101</t>
  </si>
  <si>
    <t>Prpmt Fire &amp; Allied Perils</t>
  </si>
  <si>
    <t>165101</t>
  </si>
  <si>
    <t>%,V165102</t>
  </si>
  <si>
    <t>Prpmt Umbrela Lia Culmback</t>
  </si>
  <si>
    <t>165102</t>
  </si>
  <si>
    <t>%,V165103</t>
  </si>
  <si>
    <t>Prpmt Workers Comp Ins</t>
  </si>
  <si>
    <t>165103</t>
  </si>
  <si>
    <t>%,V165104</t>
  </si>
  <si>
    <t>Prpmt Public Power Council</t>
  </si>
  <si>
    <t>165104</t>
  </si>
  <si>
    <t>%,V165111</t>
  </si>
  <si>
    <t>Prpmt Mnt Contr IS Software</t>
  </si>
  <si>
    <t>165111</t>
  </si>
  <si>
    <t>%,V165112</t>
  </si>
  <si>
    <t>Prpmt Power Options</t>
  </si>
  <si>
    <t>165112</t>
  </si>
  <si>
    <t>%,V165201</t>
  </si>
  <si>
    <t>Power Options Market Value</t>
  </si>
  <si>
    <t>165201</t>
  </si>
  <si>
    <t>%,FACCOUNT,TACCTROLLUP,X,NPREPAYMENTS</t>
  </si>
  <si>
    <t>Prepayments</t>
  </si>
  <si>
    <t>%,V171102</t>
  </si>
  <si>
    <t>Int Rec Res Cons Lns</t>
  </si>
  <si>
    <t>171102</t>
  </si>
  <si>
    <t>%,V171104</t>
  </si>
  <si>
    <t>Int Rec Revenue Fd</t>
  </si>
  <si>
    <t>171104</t>
  </si>
  <si>
    <t>%,V171106</t>
  </si>
  <si>
    <t>Int Rec General Auto</t>
  </si>
  <si>
    <t>171106</t>
  </si>
  <si>
    <t>%,V171108</t>
  </si>
  <si>
    <t>Int Rec Miscellaneous</t>
  </si>
  <si>
    <t>171108</t>
  </si>
  <si>
    <t>%,FACCOUNT,TACCTROLLUP,X,NINTEREST &amp; DIV REC</t>
  </si>
  <si>
    <t>Interest &amp; Dividend Receivable</t>
  </si>
  <si>
    <t xml:space="preserve">Total Current &amp; Accrued Assets </t>
  </si>
  <si>
    <t>Deferred Debits</t>
  </si>
  <si>
    <t>%,V181110</t>
  </si>
  <si>
    <t>Unamort Debt Exp Bd 1999</t>
  </si>
  <si>
    <t>181110</t>
  </si>
  <si>
    <t>%,V181115</t>
  </si>
  <si>
    <t>Unamort Debt Exp Bd 2002</t>
  </si>
  <si>
    <t>181115</t>
  </si>
  <si>
    <t>%,V181126</t>
  </si>
  <si>
    <t>Unamort Debt Exp EL Bd 2004</t>
  </si>
  <si>
    <t>181126</t>
  </si>
  <si>
    <t>%,V181127</t>
  </si>
  <si>
    <t>Unamort Debt Exp EL Bd 2005</t>
  </si>
  <si>
    <t>181127</t>
  </si>
  <si>
    <t>%,V189114</t>
  </si>
  <si>
    <t>Unamort Loss Ref Debt 05(99)</t>
  </si>
  <si>
    <t>189114</t>
  </si>
  <si>
    <t>%,FACCOUNT,TACCTROLLUP,XDYYNYN00,N"UNAMORT DEBT EXP",N"UP UNAMORT DEPT EXP"</t>
  </si>
  <si>
    <t>Unamortized Debt Expense</t>
  </si>
  <si>
    <t>%,V186123</t>
  </si>
  <si>
    <t>Misc Def Debit Enron Contract</t>
  </si>
  <si>
    <t>186123</t>
  </si>
  <si>
    <t>%,FACCOUNT,TACCTROLLUP,X,NDEF DR NONCASH ENRON</t>
  </si>
  <si>
    <t>Deferred Regulatory Charges</t>
  </si>
  <si>
    <t>%,V186107</t>
  </si>
  <si>
    <t>Misc Def Debit Est Jackson Pwr</t>
  </si>
  <si>
    <t>186107</t>
  </si>
  <si>
    <t>%,V186108</t>
  </si>
  <si>
    <t>Misc Def Debit Oth Gen</t>
  </si>
  <si>
    <t>186108</t>
  </si>
  <si>
    <t>%,V186110</t>
  </si>
  <si>
    <t>Misc Def Debit Everett Cogen</t>
  </si>
  <si>
    <t>186110</t>
  </si>
  <si>
    <t>%,V186128</t>
  </si>
  <si>
    <t>Def Db Intercomp Loan1 to EC</t>
  </si>
  <si>
    <t>186128</t>
  </si>
  <si>
    <t>%,V186129</t>
  </si>
  <si>
    <t>Def Db Intercomp Loan2 to EC</t>
  </si>
  <si>
    <t>186129</t>
  </si>
  <si>
    <t>%,FACCOUNT,TACCTROLLUP,X,NMISC DEF DR PUR PWR,NDEF DR INTERCOMP LOA</t>
  </si>
  <si>
    <t>Intercompany Loans &amp; Receivable</t>
  </si>
  <si>
    <t>%,V183101</t>
  </si>
  <si>
    <t>Preliminary Survey</t>
  </si>
  <si>
    <t>183101</t>
  </si>
  <si>
    <t>%,V185101</t>
  </si>
  <si>
    <t>Temporary Services</t>
  </si>
  <si>
    <t>185101</t>
  </si>
  <si>
    <t>%,V186101</t>
  </si>
  <si>
    <t>Misc Def Debit Reimb by Others</t>
  </si>
  <si>
    <t>186101</t>
  </si>
  <si>
    <t>%,V186106</t>
  </si>
  <si>
    <t>Misc Def Debit FEMA Receivable</t>
  </si>
  <si>
    <t>186106</t>
  </si>
  <si>
    <t>%,V186113</t>
  </si>
  <si>
    <t>Misc Def Debit Advance Travel</t>
  </si>
  <si>
    <t>186113</t>
  </si>
  <si>
    <t>%,V186114</t>
  </si>
  <si>
    <t>Misc Def Debit Conservation</t>
  </si>
  <si>
    <t>186114</t>
  </si>
  <si>
    <t>%,V186121</t>
  </si>
  <si>
    <t>Misc Def Debit St Excise Taxes</t>
  </si>
  <si>
    <t>186121</t>
  </si>
  <si>
    <t>%,V186124</t>
  </si>
  <si>
    <t>Misc Def Debit Power Contracts</t>
  </si>
  <si>
    <t>186124</t>
  </si>
  <si>
    <t>%,FACCOUNT,TACCTROLLUP,X,NDEF CENTRALIA,NDEF DR EXCESS COMP,NDEF DR CASH,NMISC DEF DR CONS,NREIMBURS JOBBING,NTRANSPORT CLEARING,NDEF DR NONCASH POWER,NTEMP FACILITIES,NDEF DR NONCASH AEP</t>
  </si>
  <si>
    <t>Other Deferred Debits</t>
  </si>
  <si>
    <t>%,FACCOUNT,TACCTROLLUP,X,NRESEARCH DEV &amp; DEMO</t>
  </si>
  <si>
    <t>Research, Development &amp; Demo</t>
  </si>
  <si>
    <t>Total Deferred Debits</t>
  </si>
  <si>
    <t>Total Assets</t>
  </si>
  <si>
    <t>%,FACCOUNT,TACCTROLLUP,NCUST AR UNBILLED REV</t>
  </si>
  <si>
    <t xml:space="preserve"># Includes Unbilled Revenue  </t>
  </si>
  <si>
    <t>Balance Sheet -  Liabilities &amp; Equity</t>
  </si>
  <si>
    <t xml:space="preserve"> Liabilities &amp; Equity</t>
  </si>
  <si>
    <t xml:space="preserve"> Long Term Debt</t>
  </si>
  <si>
    <t>%,V221115</t>
  </si>
  <si>
    <t>Elec Rev Bd 1999</t>
  </si>
  <si>
    <t>221115</t>
  </si>
  <si>
    <t>%,R,FACCOUNT,TACCTROLLUP,X,NEL REV BONDS 1999</t>
  </si>
  <si>
    <t>1999 Revenue Bonds</t>
  </si>
  <si>
    <t>%,V221119</t>
  </si>
  <si>
    <t>Elec Rev Bd 2002</t>
  </si>
  <si>
    <t>221119</t>
  </si>
  <si>
    <t>%,R,FACCOUNT,TACCTROLLUP,X,NEL REV BONDS 2002</t>
  </si>
  <si>
    <t>2002 Revenue Bonds</t>
  </si>
  <si>
    <t>%,R,FACCOUNT,TACCTROLLUP,X,NREVENUE NOTES 2003</t>
  </si>
  <si>
    <t>Revenue Notes 2003</t>
  </si>
  <si>
    <t>%,V221123</t>
  </si>
  <si>
    <t>Elec Rev Bd 2004</t>
  </si>
  <si>
    <t>221123</t>
  </si>
  <si>
    <t>%,R,FACCOUNT,TACCTROLLUP,X,NEL REV BONDS 2004</t>
  </si>
  <si>
    <t>2004 Revenue Bonds</t>
  </si>
  <si>
    <t>%,V221124</t>
  </si>
  <si>
    <t>Elec Rev Bd 2005</t>
  </si>
  <si>
    <t>221124</t>
  </si>
  <si>
    <t>%,R,FACCOUNT,TACCTROLLUP,XDYYNYN00,N"EL REV BONDS 2005"</t>
  </si>
  <si>
    <t>2005 Revenue Bonds</t>
  </si>
  <si>
    <t>%,V225102</t>
  </si>
  <si>
    <t>Unamort Prem LT Debt 1999</t>
  </si>
  <si>
    <t>225102</t>
  </si>
  <si>
    <t>%,V225105</t>
  </si>
  <si>
    <t>Unamort Prem LT Debt 2002</t>
  </si>
  <si>
    <t>225105</t>
  </si>
  <si>
    <t>%,V225107</t>
  </si>
  <si>
    <t>Unamort Prem LT Debt 2004</t>
  </si>
  <si>
    <t>225107</t>
  </si>
  <si>
    <t>%,V225108</t>
  </si>
  <si>
    <t>Unamort Prem LT Debt 2005</t>
  </si>
  <si>
    <t>225108</t>
  </si>
  <si>
    <t>%,R,FACCOUNT,TACCTROLLUP,XDYYNYN00,N"UNAM PREM 2002EL",N"UNAM PREM NOTE 03",N"UNAMORT PREM 1999",N"UNAMORT PREM 2004 BD",N"UNAMORT PREM 2005 BD",N"UP UNAMORT PREM LT"</t>
  </si>
  <si>
    <t>Unamortized Premiums</t>
  </si>
  <si>
    <t>%,V226113</t>
  </si>
  <si>
    <t>Unamort Disc LT Dbt Bd 2004</t>
  </si>
  <si>
    <t>226113</t>
  </si>
  <si>
    <t>%,R,FACCOUNT,TACCTROLLUP,XDYYNYN00,N"UNAMORT DISC 2004 BD",N"UP UNAMORT DISC LT"</t>
  </si>
  <si>
    <t>Unamortized Discounts</t>
  </si>
  <si>
    <t>%,V221307</t>
  </si>
  <si>
    <t>Elec Rev Mini Bd 1993</t>
  </si>
  <si>
    <t>221307</t>
  </si>
  <si>
    <t>%,V221308</t>
  </si>
  <si>
    <t>Elec Rev Mini Bd 1994</t>
  </si>
  <si>
    <t>221308</t>
  </si>
  <si>
    <t>%,V221309</t>
  </si>
  <si>
    <t>Elec Rev Mini Bd 1995</t>
  </si>
  <si>
    <t>221309</t>
  </si>
  <si>
    <t>%,V221310</t>
  </si>
  <si>
    <t>Elec Rev Mini Bd 1996</t>
  </si>
  <si>
    <t>221310</t>
  </si>
  <si>
    <t>%,V221311</t>
  </si>
  <si>
    <t>Elec Rev Mini Bd 1997</t>
  </si>
  <si>
    <t>221311</t>
  </si>
  <si>
    <t>%,V221312</t>
  </si>
  <si>
    <t>Elec Rev Mini Bd 1998</t>
  </si>
  <si>
    <t>221312</t>
  </si>
  <si>
    <t>%,V221313</t>
  </si>
  <si>
    <t>Elec Rev Mini Bd 1999</t>
  </si>
  <si>
    <t>221313</t>
  </si>
  <si>
    <t>%,R,FACCOUNT,TACCTROLLUP,X,NMINI BONDS PROCEEDS</t>
  </si>
  <si>
    <t>Mini Bonds</t>
  </si>
  <si>
    <t>Total Long Term Debt</t>
  </si>
  <si>
    <t>Current &amp; Accrued Liabilities</t>
  </si>
  <si>
    <t>%,V231101</t>
  </si>
  <si>
    <t>Warrants Outstanding</t>
  </si>
  <si>
    <t>231101</t>
  </si>
  <si>
    <t>%,V231102</t>
  </si>
  <si>
    <t>Warrants Outstanding Payroll</t>
  </si>
  <si>
    <t>231102</t>
  </si>
  <si>
    <t>%,R,FACCOUNT,TACCTROLLUP,X,NWARRANTS OUTSTAND</t>
  </si>
  <si>
    <t>%,V231201</t>
  </si>
  <si>
    <t>Cks Outstdg Gen Revolg Fd</t>
  </si>
  <si>
    <t>231201</t>
  </si>
  <si>
    <t>%,V231203</t>
  </si>
  <si>
    <t>Cks Outstdg Wkrs Comp</t>
  </si>
  <si>
    <t>231203</t>
  </si>
  <si>
    <t>%,V231205</t>
  </si>
  <si>
    <t>Cks Outstdg Ret Cks</t>
  </si>
  <si>
    <t>231205</t>
  </si>
  <si>
    <t>%,R,FACCOUNT,TACCTROLLUP,X,NCHECKS OUTSTAND</t>
  </si>
  <si>
    <t>Checks Outstanding</t>
  </si>
  <si>
    <t xml:space="preserve"> Accounts Payable</t>
  </si>
  <si>
    <t>%,V232101</t>
  </si>
  <si>
    <t>AP Unvouchered Liab</t>
  </si>
  <si>
    <t>232101</t>
  </si>
  <si>
    <t>%,V232102</t>
  </si>
  <si>
    <t>AP Vouchered Liab</t>
  </si>
  <si>
    <t>232102</t>
  </si>
  <si>
    <t>%,V232103</t>
  </si>
  <si>
    <t>AP Payroll Liab</t>
  </si>
  <si>
    <t>232103</t>
  </si>
  <si>
    <t>%,V232104</t>
  </si>
  <si>
    <t>AP State Ret</t>
  </si>
  <si>
    <t>232104</t>
  </si>
  <si>
    <t>%,V232105</t>
  </si>
  <si>
    <t>AP Savings Bd</t>
  </si>
  <si>
    <t>232105</t>
  </si>
  <si>
    <t>%,V232106</t>
  </si>
  <si>
    <t>AP 401K Ln Repmt</t>
  </si>
  <si>
    <t>232106</t>
  </si>
  <si>
    <t>%,V232108</t>
  </si>
  <si>
    <t>AP Credit Union</t>
  </si>
  <si>
    <t>232108</t>
  </si>
  <si>
    <t>%,V232109</t>
  </si>
  <si>
    <t>AP United Way</t>
  </si>
  <si>
    <t>232109</t>
  </si>
  <si>
    <t>%,V232110</t>
  </si>
  <si>
    <t>Ap Pudea</t>
  </si>
  <si>
    <t>232110</t>
  </si>
  <si>
    <t>%,V232111</t>
  </si>
  <si>
    <t>AP Empl OARM</t>
  </si>
  <si>
    <t>232111</t>
  </si>
  <si>
    <t>%,V232112</t>
  </si>
  <si>
    <t>Ap Spf</t>
  </si>
  <si>
    <t>232112</t>
  </si>
  <si>
    <t>%,V232113</t>
  </si>
  <si>
    <t>AP 457 Def Comp</t>
  </si>
  <si>
    <t>232113</t>
  </si>
  <si>
    <t>%,V232114</t>
  </si>
  <si>
    <t>AP 401K Def Comp</t>
  </si>
  <si>
    <t>232114</t>
  </si>
  <si>
    <t>%,V232116</t>
  </si>
  <si>
    <t>AP Medicare</t>
  </si>
  <si>
    <t>232116</t>
  </si>
  <si>
    <t>%,V232117</t>
  </si>
  <si>
    <t>AP Cash Adv Storms</t>
  </si>
  <si>
    <t>232117</t>
  </si>
  <si>
    <t>%,V232118</t>
  </si>
  <si>
    <t>AP Empl Trust Cont (Pre Tax)</t>
  </si>
  <si>
    <t>232118</t>
  </si>
  <si>
    <t>%,V232119</t>
  </si>
  <si>
    <t>AP Empl Trust Cont (Post Tax)</t>
  </si>
  <si>
    <t>232119</t>
  </si>
  <si>
    <t>%,V232125</t>
  </si>
  <si>
    <t>AP Unvouchered Contract Liab</t>
  </si>
  <si>
    <t>232125</t>
  </si>
  <si>
    <t>%,V232126</t>
  </si>
  <si>
    <t>AP Payroll Garnishments</t>
  </si>
  <si>
    <t>232126</t>
  </si>
  <si>
    <t>%,R,FACCOUNT,TACCTROLLUP,X,NVOUCHERS</t>
  </si>
  <si>
    <t>Vouchers</t>
  </si>
  <si>
    <t>%,V234101</t>
  </si>
  <si>
    <t>AP Assoc Co Jackson</t>
  </si>
  <si>
    <t>234101</t>
  </si>
  <si>
    <t>%,R,FACCOUNT,TACCTROLLUP,X,NASSOCIATED CO</t>
  </si>
  <si>
    <t>%,V232201</t>
  </si>
  <si>
    <t>BPA Pwr Bill</t>
  </si>
  <si>
    <t>232201</t>
  </si>
  <si>
    <t>%,V232203</t>
  </si>
  <si>
    <t>Small Pwr Prdrs Pwr Bill</t>
  </si>
  <si>
    <t>232203</t>
  </si>
  <si>
    <t>%,V232204</t>
  </si>
  <si>
    <t>Sys Stor &amp; Whlg Pwr Bill</t>
  </si>
  <si>
    <t>232204</t>
  </si>
  <si>
    <t>%,V232205</t>
  </si>
  <si>
    <t>Misc Pwr Bill</t>
  </si>
  <si>
    <t>232205</t>
  </si>
  <si>
    <t>%,V232216</t>
  </si>
  <si>
    <t>Enron Power Marketing Pwr Bill</t>
  </si>
  <si>
    <t>232216</t>
  </si>
  <si>
    <t>%,V232217</t>
  </si>
  <si>
    <t>232217</t>
  </si>
  <si>
    <t>%,V232218</t>
  </si>
  <si>
    <t>232218</t>
  </si>
  <si>
    <t>%,V232301</t>
  </si>
  <si>
    <t>Jackson Pwr Bill</t>
  </si>
  <si>
    <t>232301</t>
  </si>
  <si>
    <t>%,V232303</t>
  </si>
  <si>
    <t>Oth Gen Pwr Bill</t>
  </si>
  <si>
    <t>232303</t>
  </si>
  <si>
    <t>%,V232304</t>
  </si>
  <si>
    <t>Evt Cogen Pwr Bill</t>
  </si>
  <si>
    <t>232304</t>
  </si>
  <si>
    <t>%,R,FACCOUNT,TACCTROLLUP,X,NPURCHASED POWER</t>
  </si>
  <si>
    <t>%,V232401</t>
  </si>
  <si>
    <t>Ret Contractor Pmts</t>
  </si>
  <si>
    <t>232401</t>
  </si>
  <si>
    <t>%,R,FACCOUNT,TACCTROLLUP,X,NRETAINAGE ON CONT</t>
  </si>
  <si>
    <t>Retainage Contractor Payments</t>
  </si>
  <si>
    <t>%,V235101</t>
  </si>
  <si>
    <t>Customer Deposits</t>
  </si>
  <si>
    <t>235101</t>
  </si>
  <si>
    <t>%,R,FACCOUNT,TACCTROLLUP,X,NCUSTOMER DEPOSITS</t>
  </si>
  <si>
    <t>%,V236101</t>
  </si>
  <si>
    <t>Excise Tax Accr</t>
  </si>
  <si>
    <t>236101</t>
  </si>
  <si>
    <t>%,V236102</t>
  </si>
  <si>
    <t>Privilege Tax Accr</t>
  </si>
  <si>
    <t>236102</t>
  </si>
  <si>
    <t>%,V236103</t>
  </si>
  <si>
    <t>Leasehold Tax Accr</t>
  </si>
  <si>
    <t>236103</t>
  </si>
  <si>
    <t>%,V236104</t>
  </si>
  <si>
    <t>Occup Tax Accr</t>
  </si>
  <si>
    <t>236104</t>
  </si>
  <si>
    <t>%,R,FACCOUNT,TACCTROLLUP,X,NTAXES ACCRUED</t>
  </si>
  <si>
    <t>Taxes Accrued</t>
  </si>
  <si>
    <t>%,V237101</t>
  </si>
  <si>
    <t>Accr Int Cust Deposits</t>
  </si>
  <si>
    <t>237101</t>
  </si>
  <si>
    <t>%,V237103</t>
  </si>
  <si>
    <t>Accr Int Assoc Co OG</t>
  </si>
  <si>
    <t>237103</t>
  </si>
  <si>
    <t>%,V237113</t>
  </si>
  <si>
    <t>Accr Int Bd 1999</t>
  </si>
  <si>
    <t>237113</t>
  </si>
  <si>
    <t>%,V237124</t>
  </si>
  <si>
    <t>Accr Int Bd 2002</t>
  </si>
  <si>
    <t>237124</t>
  </si>
  <si>
    <t>%,V237132</t>
  </si>
  <si>
    <t>Accr Int Bond 2004</t>
  </si>
  <si>
    <t>237132</t>
  </si>
  <si>
    <t>%,V237133</t>
  </si>
  <si>
    <t>Accr Int Bd 2005</t>
  </si>
  <si>
    <t>237133</t>
  </si>
  <si>
    <t>%,V237306</t>
  </si>
  <si>
    <t>Accr Int Mini Bd 1992</t>
  </si>
  <si>
    <t>237306</t>
  </si>
  <si>
    <t>%,V237307</t>
  </si>
  <si>
    <t>Accr Int Mini Bd 1993</t>
  </si>
  <si>
    <t>237307</t>
  </si>
  <si>
    <t>%,V237308</t>
  </si>
  <si>
    <t>Accr Int Mini Bd 1994</t>
  </si>
  <si>
    <t>237308</t>
  </si>
  <si>
    <t>%,V237309</t>
  </si>
  <si>
    <t>Accr Int Mini Bd 1995</t>
  </si>
  <si>
    <t>237309</t>
  </si>
  <si>
    <t>%,V237310</t>
  </si>
  <si>
    <t>Accr Int Mini Bd 1996</t>
  </si>
  <si>
    <t>237310</t>
  </si>
  <si>
    <t>%,V237311</t>
  </si>
  <si>
    <t>Accr Int Mini Bd 1997</t>
  </si>
  <si>
    <t>237311</t>
  </si>
  <si>
    <t>%,V237312</t>
  </si>
  <si>
    <t>Accr Int Mini Bd 1998</t>
  </si>
  <si>
    <t>237312</t>
  </si>
  <si>
    <t>%,V237313</t>
  </si>
  <si>
    <t>Accr Int Mini Bd 1999</t>
  </si>
  <si>
    <t>237313</t>
  </si>
  <si>
    <t>%,R,FACCOUNT,TACCTROLLUP,X,NACCRUED INTEREST,NMATURED INT REV BD</t>
  </si>
  <si>
    <t>Accrued Interest</t>
  </si>
  <si>
    <t>%,V232614</t>
  </si>
  <si>
    <t>Current Portion LTD 1999</t>
  </si>
  <si>
    <t>232614</t>
  </si>
  <si>
    <t>%,V232629</t>
  </si>
  <si>
    <t>Current Portion LTD 2004</t>
  </si>
  <si>
    <t>232629</t>
  </si>
  <si>
    <t>%,V232706</t>
  </si>
  <si>
    <t>Current Portion LTD MB 1992</t>
  </si>
  <si>
    <t>232706</t>
  </si>
  <si>
    <t>%,V232707</t>
  </si>
  <si>
    <t>Current Portion LTD MB 1993</t>
  </si>
  <si>
    <t>232707</t>
  </si>
  <si>
    <t>%,V232708</t>
  </si>
  <si>
    <t>Current Portion LTD MB 1994</t>
  </si>
  <si>
    <t>232708</t>
  </si>
  <si>
    <t>%,V232709</t>
  </si>
  <si>
    <t>Current Portion LTD MB 1995</t>
  </si>
  <si>
    <t>232709</t>
  </si>
  <si>
    <t>%,V232710</t>
  </si>
  <si>
    <t>Current Portion LTD MB 1996</t>
  </si>
  <si>
    <t>232710</t>
  </si>
  <si>
    <t>%,V232711</t>
  </si>
  <si>
    <t>Current Portion LTD MB 1997</t>
  </si>
  <si>
    <t>232711</t>
  </si>
  <si>
    <t>%,V232712</t>
  </si>
  <si>
    <t>Current Portion LTD MB 1998</t>
  </si>
  <si>
    <t>232712</t>
  </si>
  <si>
    <t>%,V232713</t>
  </si>
  <si>
    <t>Current Portion LTD MB 1999</t>
  </si>
  <si>
    <t>232713</t>
  </si>
  <si>
    <t>%,R,FACCOUNT,TACCTROLLUP,X,NCURRENT PORT LTD</t>
  </si>
  <si>
    <t>Current Portion Long Term Debt</t>
  </si>
  <si>
    <t>%,V241101</t>
  </si>
  <si>
    <t>Tax Coll Pay WH</t>
  </si>
  <si>
    <t>241101</t>
  </si>
  <si>
    <t>%,V241102</t>
  </si>
  <si>
    <t>Tax Coll Pay ST (Use Tax)</t>
  </si>
  <si>
    <t>241102</t>
  </si>
  <si>
    <t>%,V241103</t>
  </si>
  <si>
    <t>Tax Coll Pay ST (Sales Tax Adj</t>
  </si>
  <si>
    <t>241103</t>
  </si>
  <si>
    <t>%,R,FACCOUNT,TACCTROLLUP,X,NTAX COLLECTIONS PAY</t>
  </si>
  <si>
    <t>Tax Collections Payable</t>
  </si>
  <si>
    <t>%,V242101</t>
  </si>
  <si>
    <t>Misc Accr Liab Exc Comp</t>
  </si>
  <si>
    <t>242101</t>
  </si>
  <si>
    <t>%,V242102</t>
  </si>
  <si>
    <t>Misc Accr Liab PTO</t>
  </si>
  <si>
    <t>242102</t>
  </si>
  <si>
    <t>%,V242103</t>
  </si>
  <si>
    <t>Misc Accr Liab Vac</t>
  </si>
  <si>
    <t>242103</t>
  </si>
  <si>
    <t>%,V242104</t>
  </si>
  <si>
    <t>Misc Accr Liab Exc Vaca</t>
  </si>
  <si>
    <t>242104</t>
  </si>
  <si>
    <t>%,V242105</t>
  </si>
  <si>
    <t>Misc Accr Liab Term Vac</t>
  </si>
  <si>
    <t>242105</t>
  </si>
  <si>
    <t>%,V242106</t>
  </si>
  <si>
    <t>Misc Accr Liab Holiday</t>
  </si>
  <si>
    <t>242106</t>
  </si>
  <si>
    <t>%,V242107</t>
  </si>
  <si>
    <t>Misc Accr Liab Medicare Med</t>
  </si>
  <si>
    <t>242107</t>
  </si>
  <si>
    <t>%,V242108</t>
  </si>
  <si>
    <t>Misc Accr Liab STD</t>
  </si>
  <si>
    <t>242108</t>
  </si>
  <si>
    <t>%,V242109</t>
  </si>
  <si>
    <t>Misc Accr Liab Sick Leave</t>
  </si>
  <si>
    <t>242109</t>
  </si>
  <si>
    <t>%,V242110</t>
  </si>
  <si>
    <t>Misc Accr Liab Service Pay</t>
  </si>
  <si>
    <t>242110</t>
  </si>
  <si>
    <t>%,V242111</t>
  </si>
  <si>
    <t>Misc Accr Liab 401K Dist Pd</t>
  </si>
  <si>
    <t>242111</t>
  </si>
  <si>
    <t>%,V242112</t>
  </si>
  <si>
    <t>Misc Accr Liab 80% Ind'l ODA</t>
  </si>
  <si>
    <t>242112</t>
  </si>
  <si>
    <t>%,V242113</t>
  </si>
  <si>
    <t>Misc Accr Liab 100% Ind'l ODA</t>
  </si>
  <si>
    <t>242113</t>
  </si>
  <si>
    <t>%,V242114</t>
  </si>
  <si>
    <t>Misc Accr Liab PERS</t>
  </si>
  <si>
    <t>242114</t>
  </si>
  <si>
    <t>%,V242115</t>
  </si>
  <si>
    <t>Misc Accr Liab Avg Pmt Plan</t>
  </si>
  <si>
    <t>242115</t>
  </si>
  <si>
    <t>%,V242116</t>
  </si>
  <si>
    <t>Misc Accr Liab Flex Benefits</t>
  </si>
  <si>
    <t>242116</t>
  </si>
  <si>
    <t>%,V242117</t>
  </si>
  <si>
    <t>Misc Accr Liab Flex Ben Ref</t>
  </si>
  <si>
    <t>242117</t>
  </si>
  <si>
    <t>%,V242120</t>
  </si>
  <si>
    <t>Misc Accr Liab</t>
  </si>
  <si>
    <t>242120</t>
  </si>
  <si>
    <t>%,V242121</t>
  </si>
  <si>
    <t>Misc Accr Liab Comp Time Use</t>
  </si>
  <si>
    <t>242121</t>
  </si>
  <si>
    <t>%,V242122</t>
  </si>
  <si>
    <t>Misc Accr Liab Retiree HRA Fd</t>
  </si>
  <si>
    <t>242122</t>
  </si>
  <si>
    <t>%,V242123</t>
  </si>
  <si>
    <t>Misc Accr Liab W/C Benefits</t>
  </si>
  <si>
    <t>242123</t>
  </si>
  <si>
    <t>%,R,FACCOUNT,TACCTROLLUP,X,NMISC CURR &amp; ACC LIAB</t>
  </si>
  <si>
    <t>Accrued Empl Benefits &amp; Other</t>
  </si>
  <si>
    <t>Total Current &amp; Accrued Liabilities</t>
  </si>
  <si>
    <t>Deferred Credits and Other Liabilities</t>
  </si>
  <si>
    <t>%,V253140</t>
  </si>
  <si>
    <t>Oth Def Cr Enron Contract</t>
  </si>
  <si>
    <t>253140</t>
  </si>
  <si>
    <t>%,R,FACCOUNT,TACCTROLLUP,X,NOTH DEF REGULATORY</t>
  </si>
  <si>
    <t>Deferred Regulatory Credits</t>
  </si>
  <si>
    <t>%,V228101</t>
  </si>
  <si>
    <t>Accum Prov Inj &amp; Damages</t>
  </si>
  <si>
    <t>228101</t>
  </si>
  <si>
    <t>%,V228102</t>
  </si>
  <si>
    <t>Accum Prov Pens &amp; Benefits</t>
  </si>
  <si>
    <t>228102</t>
  </si>
  <si>
    <t>%,V228103</t>
  </si>
  <si>
    <t>Accum Prov Service Pay</t>
  </si>
  <si>
    <t>228103</t>
  </si>
  <si>
    <t>%,V228104</t>
  </si>
  <si>
    <t>Accum Prov Retiree Health</t>
  </si>
  <si>
    <t>228104</t>
  </si>
  <si>
    <t>%,R,FACCOUNT,TACCTROLLUP,X,NOTHER NON CURR LIAB</t>
  </si>
  <si>
    <t>Other Noncurrent Liabilities</t>
  </si>
  <si>
    <t>%,V253101</t>
  </si>
  <si>
    <t>Oth Def Cr Voicestream</t>
  </si>
  <si>
    <t>253101</t>
  </si>
  <si>
    <t>%,V253102</t>
  </si>
  <si>
    <t>Oth Def Cr Schlumberger</t>
  </si>
  <si>
    <t>253102</t>
  </si>
  <si>
    <t>%,V253103</t>
  </si>
  <si>
    <t>Oth Def Cr Cingular Wireless</t>
  </si>
  <si>
    <t>253103</t>
  </si>
  <si>
    <t>%,V253104</t>
  </si>
  <si>
    <t>Oth Def Cr Black Rock Cable</t>
  </si>
  <si>
    <t>253104</t>
  </si>
  <si>
    <t>%,V253105</t>
  </si>
  <si>
    <t>Oth Def Cr Sprint PCS</t>
  </si>
  <si>
    <t>253105</t>
  </si>
  <si>
    <t>%,V253106</t>
  </si>
  <si>
    <t>Oth Def Cr Misc Adv Receipts</t>
  </si>
  <si>
    <t>253106</t>
  </si>
  <si>
    <t>%,V253107</t>
  </si>
  <si>
    <t>Oth Def Cr Misc Abovenet Commu</t>
  </si>
  <si>
    <t>253107</t>
  </si>
  <si>
    <t>%,V253109</t>
  </si>
  <si>
    <t>Oth Def Cr Cashier Over Short</t>
  </si>
  <si>
    <t>253109</t>
  </si>
  <si>
    <t>%,V253111</t>
  </si>
  <si>
    <t>Oth Def Cr Encode Errors</t>
  </si>
  <si>
    <t>253111</t>
  </si>
  <si>
    <t>%,V253143</t>
  </si>
  <si>
    <t>Oth Def Cr AT&amp;T</t>
  </si>
  <si>
    <t>253143</t>
  </si>
  <si>
    <t>%,V253144</t>
  </si>
  <si>
    <t>Oth Def Cr Mirant Americas Ene</t>
  </si>
  <si>
    <t>253144</t>
  </si>
  <si>
    <t>%,V253149</t>
  </si>
  <si>
    <t>Oth Def Cr PSE</t>
  </si>
  <si>
    <t>253149</t>
  </si>
  <si>
    <t>%,V253150</t>
  </si>
  <si>
    <t>Oth Def Cr Clearview</t>
  </si>
  <si>
    <t>253150</t>
  </si>
  <si>
    <t>%,V253151</t>
  </si>
  <si>
    <t>Oth Def Cr EMAN Networks</t>
  </si>
  <si>
    <t>253151</t>
  </si>
  <si>
    <t>%,V253153</t>
  </si>
  <si>
    <t>253153</t>
  </si>
  <si>
    <t>%,V253154</t>
  </si>
  <si>
    <t>Oth Def Cr Telecom</t>
  </si>
  <si>
    <t>253154</t>
  </si>
  <si>
    <t>%,V253155</t>
  </si>
  <si>
    <t>Oth Def Cr West Ford</t>
  </si>
  <si>
    <t>253155</t>
  </si>
  <si>
    <t>%,V253156</t>
  </si>
  <si>
    <t>Oth Def Cr PPM Energy</t>
  </si>
  <si>
    <t>253156</t>
  </si>
  <si>
    <t>%,V253157</t>
  </si>
  <si>
    <t>Oth Def Cr BP Energy</t>
  </si>
  <si>
    <t>253157</t>
  </si>
  <si>
    <t>%,V253201</t>
  </si>
  <si>
    <t>Oth Def Cr Unearned Cash CIAC</t>
  </si>
  <si>
    <t>253201</t>
  </si>
  <si>
    <t>%,V265101</t>
  </si>
  <si>
    <t>Misc Operg Rsrv Tax Fd</t>
  </si>
  <si>
    <t>265101</t>
  </si>
  <si>
    <t>%,R,FACCOUNT,TACCTROLLUP,X,NDEFERRED COMP &amp;OTHER,NOTH DEFERRED CRS-CF,NOTHER DEFERRED CRS,NCUST ADV FOR CONST,NBPA EXCH AGREEMENT,NUNAMORT GAIN REACOD,NASSET EXCHANGE CENT</t>
  </si>
  <si>
    <t>Other Deferred Credits</t>
  </si>
  <si>
    <t>%,V253146</t>
  </si>
  <si>
    <t>Def Cr Intercomp Loan from OG</t>
  </si>
  <si>
    <t>253146</t>
  </si>
  <si>
    <t>%,R,FACCOUNT,TACCTROLLUP,X,NDEFER CR ASSOC CO</t>
  </si>
  <si>
    <t>Intercompany Loans &amp; Payable</t>
  </si>
  <si>
    <t>Total Deferred Credits</t>
  </si>
  <si>
    <t>Total Liabilities</t>
  </si>
  <si>
    <t>Equity</t>
  </si>
  <si>
    <t>%,FACCOUNT,TACCTROLLUP,X,NBOND INT-CAPITAL,NBOND PRIN-CAPITAL,NBOND SINKING FUND,NCONSTRUCTION FUNDS,NCURRENT CONST FUND,NGENERAL FACILITIES,NNET UTILITY PLANT,NPUBLIC WKS TRUST INV,NPUBLIC WKS TRUST PRI</t>
  </si>
  <si>
    <t>Asset</t>
  </si>
  <si>
    <t>%,FACCOUNT,TACCTROLLUP,X,NUNAMT DBT EX INV CAP</t>
  </si>
  <si>
    <t>%,FACCOUNT,TACCTROLLUP,X,NADV FROM ASSOC CO,NADV FROM ASSOC COMPA,NCURR PORTION INV,NCURRENT MATURITIES,NDEFER CR ASSOC CO,NIBM NOTE PAYABLE,NMATURED LT DEBT,NOTH LTD GRANITE FLS,NOTH LTD SEAFIRST LOC,NOTH LTD WATER,NPAYABLE ASSOC CO</t>
  </si>
  <si>
    <t>Liabilities</t>
  </si>
  <si>
    <t>%,FACCOUNT,TACCTROLLUP,X,NREVENUE BDS-CAPITAL,NACCR INT ASSOC CO,NACCR INT GRANITE FLS,NACCR INT LUD 11 WARR,NACCR INT RB INV CAP</t>
  </si>
  <si>
    <t>Invested in capital assets-net of related debt</t>
  </si>
  <si>
    <t>%,FACCOUNT,TACCTROLLUP,X,NDEF DR NONCASH ENRON,NDEF DR NONCASH POWER,NOTHER SPECIAL FUNDS,NPREPAY-POWER OPTIONS,NRATE STABILIZATION,NRETIREES LIFE INS FD,NSELF INSURANCE FDS,NTAX FUND,NBOND RESERVE,NMISC DEF DR CONS</t>
  </si>
  <si>
    <t>%,FACCOUNT,TACCTROLLUP,XDYYNYN00,N"BOND INT-UNRESTRICT",N"BOND PRIN-UNRESTRICT",N"DEF DR NONCASH AEP",NEQUITY-RESTRICTED,N"OTH SPEC DEP NON CAS",N"OTH SPEC DEP RESTRIC",N"UNAMT DBT EX UNRESTR"</t>
  </si>
  <si>
    <t>%,FACCOUNT,TACCTROLLUP,XDYYNYN00,N"ACCR INT CUST DEP",N"ACCR INT RB UNRESTRI",N"CURR PORTION UNRESTR",N"CUSTOMER DEPOSITS",N"DEF COM RESTRICTED",N"OTH DEF REGULATORY",N"OTH NON CL-PEN &amp; BEN",N"OTH NON CL-SERV PAY",N"REVENUE BDS-UNRESTR"</t>
  </si>
  <si>
    <t>Restricted</t>
  </si>
  <si>
    <t>%,FACCOUNT,TACCTROLLUP,X,NCLEARING ACCTS,NCONSERV &amp; OTH RECEIV,NDEF DR VARIOUS,NMATERIALS AND SUPP,NMISC CURRENT ASSETS,NPREPAY INSUR,NRECEIVABLES,NMISC DEF DR GR FALL,NMSC DEF DR ARLINGTON,NREVENUE FUND CASH</t>
  </si>
  <si>
    <t>%,FACCOUNT,TACCTROLLUP,X,NTEMP &amp; RESEARCH,NTEMPORARY CASH INV,NINVESTMENT ASSOC CO,NMISC DEF DR PUR PWR,NDEF DR INTERCOMP LOA,NLUD PRINC ASSES,NINT SPEC DEP PAY AGE,NOTH SPEC DEP C &amp; CE,NOTHER WORKING FUNDS,NOTH SPEC DEP UNRESTR</t>
  </si>
  <si>
    <t>%,FACCOUNT,TACCTROLLUP,X,NBPA EXCH AGREEMENT,NINTERSYS &amp; ACCTS PAY,NOTHR DEF CR,NTAXES ACCRUED,NOTH NON CL-INJ &amp; DAM,NCUST ADV FOR CONST,NUNAMORT GAIN REACOD</t>
  </si>
  <si>
    <t>%,FACCOUNT,TACCTROLLUP,X,NMATURED INT REV BD,NMISC CURR &amp; ACC LIAB,NTAX COLLECTIONS PAY,NDEF COM UNRESTRICTED</t>
  </si>
  <si>
    <t>Unrestricted</t>
  </si>
  <si>
    <t>Total Equity</t>
  </si>
  <si>
    <t>Total Liabilites &amp; Equity</t>
  </si>
  <si>
    <t>%,LACTUALS,SBAL-1YR</t>
  </si>
  <si>
    <t>Generation Consolidated</t>
  </si>
  <si>
    <t>PUD211</t>
  </si>
  <si>
    <t>%,V311101</t>
  </si>
  <si>
    <t>Stm Pwr Structures &amp; Imps</t>
  </si>
  <si>
    <t>311101</t>
  </si>
  <si>
    <t>%,V312101</t>
  </si>
  <si>
    <t>Boiler Plt Eqpmt</t>
  </si>
  <si>
    <t>312101</t>
  </si>
  <si>
    <t>%,V314101</t>
  </si>
  <si>
    <t>Turbo Units</t>
  </si>
  <si>
    <t>314101</t>
  </si>
  <si>
    <t>%,V315101</t>
  </si>
  <si>
    <t>Acc Elect Eqpmt</t>
  </si>
  <si>
    <t>315101</t>
  </si>
  <si>
    <t>%,V330101</t>
  </si>
  <si>
    <t>Hydr Land &amp; Land Rts</t>
  </si>
  <si>
    <t>330101</t>
  </si>
  <si>
    <t>%,V331101</t>
  </si>
  <si>
    <t>Hydr Structures &amp; Imps</t>
  </si>
  <si>
    <t>331101</t>
  </si>
  <si>
    <t>%,V332101</t>
  </si>
  <si>
    <t>Rsvr Dams &amp; Wtrways</t>
  </si>
  <si>
    <t>332101</t>
  </si>
  <si>
    <t>%,V333101</t>
  </si>
  <si>
    <t>Wtr Wheels Turb Gen</t>
  </si>
  <si>
    <t>333101</t>
  </si>
  <si>
    <t>%,V334101</t>
  </si>
  <si>
    <t>Acc Elect Eqpmt Prod</t>
  </si>
  <si>
    <t>334101</t>
  </si>
  <si>
    <t>%,V335101</t>
  </si>
  <si>
    <t>Misc Pwr Plt Eqpmt</t>
  </si>
  <si>
    <t>335101</t>
  </si>
  <si>
    <t>%,V336101</t>
  </si>
  <si>
    <t>Roads Railways &amp; Bridges</t>
  </si>
  <si>
    <t>336101</t>
  </si>
  <si>
    <t>%,V108101</t>
  </si>
  <si>
    <t>Acc Depr Prod Plt</t>
  </si>
  <si>
    <t>108101</t>
  </si>
  <si>
    <t>2007</t>
  </si>
  <si>
    <t>%,FACCOUNT,TACCTROLLUP,X,NINVESTMENT ASSOC CO</t>
  </si>
  <si>
    <t>Receivable Assoc Companies</t>
  </si>
  <si>
    <t>%,V125147</t>
  </si>
  <si>
    <t>Debt Srv Resrv Inv 1995</t>
  </si>
  <si>
    <t>125147</t>
  </si>
  <si>
    <t>%,V125175</t>
  </si>
  <si>
    <t>Bond Resrv Inv 2001</t>
  </si>
  <si>
    <t>125175</t>
  </si>
  <si>
    <t>%,V125173</t>
  </si>
  <si>
    <t>Bond Prin Inv 2001B</t>
  </si>
  <si>
    <t>125173</t>
  </si>
  <si>
    <t>%,V125187</t>
  </si>
  <si>
    <t>Bond Prin Inv 2002B</t>
  </si>
  <si>
    <t>125187</t>
  </si>
  <si>
    <t>%,V125148</t>
  </si>
  <si>
    <t>Bond Int Inv 1995</t>
  </si>
  <si>
    <t>125148</t>
  </si>
  <si>
    <t>%,V125161</t>
  </si>
  <si>
    <t>Bond Int Inv 2001A</t>
  </si>
  <si>
    <t>125161</t>
  </si>
  <si>
    <t>%,V125163</t>
  </si>
  <si>
    <t>Bond Int Inv 2001B</t>
  </si>
  <si>
    <t>125163</t>
  </si>
  <si>
    <t>%,V125177</t>
  </si>
  <si>
    <t>Bond Int Inv 2002A-1</t>
  </si>
  <si>
    <t>125177</t>
  </si>
  <si>
    <t>%,V125179</t>
  </si>
  <si>
    <t>Bond Int Inv 2002A-2</t>
  </si>
  <si>
    <t>125179</t>
  </si>
  <si>
    <t>%,V125181</t>
  </si>
  <si>
    <t>Bond Int Inv 2002B</t>
  </si>
  <si>
    <t>125181</t>
  </si>
  <si>
    <t>%,FACCOUNT,TACCTROLLUP,X,NOTH SPECIAL DEPOSIT</t>
  </si>
  <si>
    <t>Accounts Receivable</t>
  </si>
  <si>
    <t>%,V146106</t>
  </si>
  <si>
    <t>Accts Rec Electric</t>
  </si>
  <si>
    <t>146106</t>
  </si>
  <si>
    <t>%,FACCOUNT,TACCTROLLUP,X,NMATERIALS &amp; SUPPLIES</t>
  </si>
  <si>
    <t>%,FACCOUNT,TACCTROLLUP,X,NCENTRALIA FUEL STOCK</t>
  </si>
  <si>
    <t>Centralia Fuel Stock</t>
  </si>
  <si>
    <t>%,V171115</t>
  </si>
  <si>
    <t>Int Div Rec Revenue Fd</t>
  </si>
  <si>
    <t>171115</t>
  </si>
  <si>
    <t>%,V171118</t>
  </si>
  <si>
    <t>Int Div Rec Assoc Co</t>
  </si>
  <si>
    <t>171118</t>
  </si>
  <si>
    <t>%,V171123</t>
  </si>
  <si>
    <t>Int Div Rec 1995 Bd</t>
  </si>
  <si>
    <t>171123</t>
  </si>
  <si>
    <t>%,V171156</t>
  </si>
  <si>
    <t>Int Div Rec 2001A &amp; 2001B Bd</t>
  </si>
  <si>
    <t>171156</t>
  </si>
  <si>
    <t>%,V171159</t>
  </si>
  <si>
    <t>Int Rec Bds 2002Al, 02A2, 02B</t>
  </si>
  <si>
    <t>171159</t>
  </si>
  <si>
    <t>%,V181109</t>
  </si>
  <si>
    <t>Unamort Debt Exp Bd 1995</t>
  </si>
  <si>
    <t>181109</t>
  </si>
  <si>
    <t>%,V181111</t>
  </si>
  <si>
    <t>Unamort Debt Exp Bd 2001</t>
  </si>
  <si>
    <t>181111</t>
  </si>
  <si>
    <t>%,V181112</t>
  </si>
  <si>
    <t>Unamort Debt Exp Bd 2001(1993)</t>
  </si>
  <si>
    <t>181112</t>
  </si>
  <si>
    <t>%,V181113</t>
  </si>
  <si>
    <t>Unamort Debt Exp Bd 2001(1994)</t>
  </si>
  <si>
    <t>181113</t>
  </si>
  <si>
    <t>%,V181118</t>
  </si>
  <si>
    <t>Unamort Debt Exp Bd 2002A-1</t>
  </si>
  <si>
    <t>181118</t>
  </si>
  <si>
    <t>%,V181119</t>
  </si>
  <si>
    <t>Unamort Debt Exp Bond 2002A-2</t>
  </si>
  <si>
    <t>181119</t>
  </si>
  <si>
    <t>%,V181120</t>
  </si>
  <si>
    <t>Unamort Debt Exp Bond 2002B</t>
  </si>
  <si>
    <t>181120</t>
  </si>
  <si>
    <t>%,V181121</t>
  </si>
  <si>
    <t>Unamort Debt Exp Bd 2002A1(93)</t>
  </si>
  <si>
    <t>181121</t>
  </si>
  <si>
    <t>%,V181122</t>
  </si>
  <si>
    <t>Unamort Debt Exp Bd 2002A2(93)</t>
  </si>
  <si>
    <t>181122</t>
  </si>
  <si>
    <t>%,V181123</t>
  </si>
  <si>
    <t>Unamort Debt Exp Bd 2002B (93)</t>
  </si>
  <si>
    <t>181123</t>
  </si>
  <si>
    <t>%,V189104</t>
  </si>
  <si>
    <t>Unamort Loss Ref Dbt 93/94 Bd</t>
  </si>
  <si>
    <t>189104</t>
  </si>
  <si>
    <t>%,V189105</t>
  </si>
  <si>
    <t>Unamort Loss Rollover 2001(93)</t>
  </si>
  <si>
    <t>189105</t>
  </si>
  <si>
    <t>%,V189108</t>
  </si>
  <si>
    <t>Unamort Loss Ref Dbt 93 Bd(2A1</t>
  </si>
  <si>
    <t>189108</t>
  </si>
  <si>
    <t>%,V189109</t>
  </si>
  <si>
    <t>Unamort Loss Ref Dbt 93 Bd(2A2</t>
  </si>
  <si>
    <t>189109</t>
  </si>
  <si>
    <t>%,V189110</t>
  </si>
  <si>
    <t>Unamort Loss Ref Dbt 93 Bd(2B</t>
  </si>
  <si>
    <t>189110</t>
  </si>
  <si>
    <t>%,V189111</t>
  </si>
  <si>
    <t>Unamort Loss Reqd Dbt 02A1(93)</t>
  </si>
  <si>
    <t>189111</t>
  </si>
  <si>
    <t>%,V189112</t>
  </si>
  <si>
    <t>Unamort Loss Reqd Dbt 02A2(93)</t>
  </si>
  <si>
    <t>189112</t>
  </si>
  <si>
    <t>%,V189113</t>
  </si>
  <si>
    <t>Unamort Loss Reqd Dbt 02B(93)</t>
  </si>
  <si>
    <t>189113</t>
  </si>
  <si>
    <t>%,FACCOUNT,TACCTROLLUP,X,NUNAMORT DEBT EXP</t>
  </si>
  <si>
    <t>%,V186122</t>
  </si>
  <si>
    <t>Misc Def Debit JK Re-license</t>
  </si>
  <si>
    <t>186122</t>
  </si>
  <si>
    <t>%,V186125</t>
  </si>
  <si>
    <t>Misc Def Debit Int Rate Swaps</t>
  </si>
  <si>
    <t>186125</t>
  </si>
  <si>
    <t>%,V186127</t>
  </si>
  <si>
    <t>Def Db Intercomp Loan to EL</t>
  </si>
  <si>
    <t>186127</t>
  </si>
  <si>
    <t>%,V186131</t>
  </si>
  <si>
    <t>Misc Def Db JR Re-lic Evt Cont</t>
  </si>
  <si>
    <t>186131</t>
  </si>
  <si>
    <t>%,FACCOUNT,TACCTROLLUP,X,NMISC DEFERRED DR</t>
  </si>
  <si>
    <t>Balance Sheet - Liabilities &amp; Equity</t>
  </si>
  <si>
    <t>Long Term Debt</t>
  </si>
  <si>
    <t>%,V221110</t>
  </si>
  <si>
    <t>Revenue Bd 1995</t>
  </si>
  <si>
    <t>221110</t>
  </si>
  <si>
    <t>%,R,FACCOUNT,TACCTROLLUP,X,NOG REV BONDS 1995</t>
  </si>
  <si>
    <t>1995 Revenue Bonds</t>
  </si>
  <si>
    <t>%,V221117</t>
  </si>
  <si>
    <t>Revenue Bd 2001A</t>
  </si>
  <si>
    <t>221117</t>
  </si>
  <si>
    <t>%,R,FACCOUNT,TACCTROLLUP,X,NOG REV BONDS 2001A</t>
  </si>
  <si>
    <t>2001A Revenue Bonds</t>
  </si>
  <si>
    <t>%,V221118</t>
  </si>
  <si>
    <t>Revenue Bd 2001B</t>
  </si>
  <si>
    <t>221118</t>
  </si>
  <si>
    <t>%,R,FACCOUNT,TACCTROLLUP,X,NOG REV BONDS 2001B</t>
  </si>
  <si>
    <t>2001B Revenue Bonds</t>
  </si>
  <si>
    <t>%,V221120</t>
  </si>
  <si>
    <t>Revenue Bd 2002A-1</t>
  </si>
  <si>
    <t>221120</t>
  </si>
  <si>
    <t>%,R,FACCOUNT,TACCTROLLUP,X,NJK REV BONDS 2002A-1</t>
  </si>
  <si>
    <t>2002A-1 Revenue Bonds</t>
  </si>
  <si>
    <t>%,V221121</t>
  </si>
  <si>
    <t>Revenue Bd 2002A-2</t>
  </si>
  <si>
    <t>221121</t>
  </si>
  <si>
    <t>%,R,FACCOUNT,TACCTROLLUP,X,NJK REV BONDS 2002A-2</t>
  </si>
  <si>
    <t>2002A-2 Revenue Bonds</t>
  </si>
  <si>
    <t>%,V221122</t>
  </si>
  <si>
    <t>Revenue Bd 2002B</t>
  </si>
  <si>
    <t>221122</t>
  </si>
  <si>
    <t>%,R,FACCOUNT,TACCTROLLUP,X,NJK REV BONDS 2002B</t>
  </si>
  <si>
    <t>2002B Revenue Bonds</t>
  </si>
  <si>
    <t>%,V225103</t>
  </si>
  <si>
    <t>Unamort Prem LT Debt 2001B</t>
  </si>
  <si>
    <t>225103</t>
  </si>
  <si>
    <t>%,V225104</t>
  </si>
  <si>
    <t>Unamort Prem LT Debt 2002B</t>
  </si>
  <si>
    <t>225104</t>
  </si>
  <si>
    <t>%,R,FACCOUNT,TACCTROLLUP,X,NUNAMORT PREM 2001B,NUNAMORT PREM 2002B B</t>
  </si>
  <si>
    <t>%,V226105</t>
  </si>
  <si>
    <t>Unamort Disc LT Debt Bd 1995</t>
  </si>
  <si>
    <t>226105</t>
  </si>
  <si>
    <t>%,V226106</t>
  </si>
  <si>
    <t>Unamort Disc LT Debt Bd 01(93)</t>
  </si>
  <si>
    <t>226106</t>
  </si>
  <si>
    <t>%,V226107</t>
  </si>
  <si>
    <t>Unamort Disc LT Debt Bd 01(94)</t>
  </si>
  <si>
    <t>226107</t>
  </si>
  <si>
    <t>%,V226110</t>
  </si>
  <si>
    <t>Unamort Disc LT Dbt 02A1(93)</t>
  </si>
  <si>
    <t>226110</t>
  </si>
  <si>
    <t>%,V226111</t>
  </si>
  <si>
    <t>Unamort Disc LT Dbt 02A2(93)</t>
  </si>
  <si>
    <t>226111</t>
  </si>
  <si>
    <t>%,V226112</t>
  </si>
  <si>
    <t>Unamort Disc LT Dbt 02B(93)</t>
  </si>
  <si>
    <t>226112</t>
  </si>
  <si>
    <t>%,R,FACCOUNT,TACCTROLLUP,X,NUNAMORT DISC 1993 BD,NUNAMORT DISC 93B BD,NUNAMORT DISC 1994,NUNAMORT DISC 1995 BD,NUNAMORT DISC 01/93,NUNAMORT DISC 01/94,NUNAMORT DISC 02A1/93,NUNAMORT DISC 02A2/93,NUNAMORT DISC 02B/93</t>
  </si>
  <si>
    <t>%,R,FACCOUNT,TACCTROLLUP,X,NADV FROM ASSOC CO,NADV FROM ASSOC COMPA</t>
  </si>
  <si>
    <t>Advances From Assoc Companies</t>
  </si>
  <si>
    <t xml:space="preserve">    Accounts Payable</t>
  </si>
  <si>
    <t>%,V234106</t>
  </si>
  <si>
    <t>AP Assoc Co Electric</t>
  </si>
  <si>
    <t>234106</t>
  </si>
  <si>
    <t>%,V237111</t>
  </si>
  <si>
    <t>Accr Int Bd 2001A</t>
  </si>
  <si>
    <t>237111</t>
  </si>
  <si>
    <t>%,V237112</t>
  </si>
  <si>
    <t>Accr Int Bd 2001B</t>
  </si>
  <si>
    <t>237112</t>
  </si>
  <si>
    <t>%,V237115</t>
  </si>
  <si>
    <t>Accr Int 1995 Bd</t>
  </si>
  <si>
    <t>237115</t>
  </si>
  <si>
    <t>%,V237128</t>
  </si>
  <si>
    <t>Accr Int Bd 2002A-1</t>
  </si>
  <si>
    <t>237128</t>
  </si>
  <si>
    <t>%,V237129</t>
  </si>
  <si>
    <t>Accr Int Bd 2002A-2</t>
  </si>
  <si>
    <t>237129</t>
  </si>
  <si>
    <t>%,V237130</t>
  </si>
  <si>
    <t>Accr Int Bd 2002B</t>
  </si>
  <si>
    <t>237130</t>
  </si>
  <si>
    <t>%,R,FACCOUNT,TACCTROLLUP,X,NACCRUED INTEREST</t>
  </si>
  <si>
    <t>%,V242202</t>
  </si>
  <si>
    <t>Misc Accr Liab 95 Arbitrage</t>
  </si>
  <si>
    <t>242202</t>
  </si>
  <si>
    <t>%,V242203</t>
  </si>
  <si>
    <t>Misc Accr Liab 02 A&amp;B Bd Arbit</t>
  </si>
  <si>
    <t>242203</t>
  </si>
  <si>
    <t>Other Accrued Liabilities</t>
  </si>
  <si>
    <t>%,V232616</t>
  </si>
  <si>
    <t>Current Portion LTD 2001B</t>
  </si>
  <si>
    <t>232616</t>
  </si>
  <si>
    <t>%,V232624</t>
  </si>
  <si>
    <t>Current Portion LTD 2002B</t>
  </si>
  <si>
    <t>232624</t>
  </si>
  <si>
    <t>%,R,FACCOUNT,TACCTROLLUP,XDYYNYN00,N"OTHER NON CURR LIAB"</t>
  </si>
  <si>
    <t>Other Non-Current Liabilities</t>
  </si>
  <si>
    <t>%,V253116</t>
  </si>
  <si>
    <t>Oth Def Cr Adv Revenue EC</t>
  </si>
  <si>
    <t>253116</t>
  </si>
  <si>
    <t>%,V253118</t>
  </si>
  <si>
    <t>Oth Def Cr Adv Revenue JK</t>
  </si>
  <si>
    <t>253118</t>
  </si>
  <si>
    <t>%,V253119</t>
  </si>
  <si>
    <t>Oth Def Cr Adv Revenue OG</t>
  </si>
  <si>
    <t>253119</t>
  </si>
  <si>
    <t>%,V253142</t>
  </si>
  <si>
    <t>Oth Def Cr Int Rate Swaps</t>
  </si>
  <si>
    <t>253142</t>
  </si>
  <si>
    <t>%,R,FACCOUNT,TACCTROLLUP,X,NOTHER DEFERRED CR</t>
  </si>
  <si>
    <t>%,V253115</t>
  </si>
  <si>
    <t>Def Cr Intercomp Loan1 from EL</t>
  </si>
  <si>
    <t>253115</t>
  </si>
  <si>
    <t>%,V253145</t>
  </si>
  <si>
    <t>Def Cr Intercomp Loan2 from EL</t>
  </si>
  <si>
    <t>253145</t>
  </si>
  <si>
    <t>Deferred Credits-Assoc Companies</t>
  </si>
  <si>
    <t>%,FACCOUNT,TACCTROLLUP,X,NDEF DR NONCASH ENRON,NDEF DR NONCASH POWER,NOTHER SPECIAL FUNDS,NPREPAY-POWER OPTIONS,NRATE STABILIZATION,NRETIREES LIFE INS FD,NSELF INSURANCE FDS,NTAX FUND,NBOND RESERVE</t>
  </si>
  <si>
    <t>%,FACCOUNT,TACCTROLLUP,XDYYNYN00,N"DEFERRED COMP &amp;OTHER",N"OTH DEF REGULATORY",N"OTH NON CL-PEN &amp; BEN",N"OTH NON CL-SERV PAY"</t>
  </si>
  <si>
    <t>%,FACCOUNT,TACCTROLLUP,X,NCASH AND OTHER,NCLEARING ACCTS,NCONSERV &amp; OTH RECEIV,NDEF DR NONCASH AEP,NDEF DR VARIOUS,NMATERIALS AND SUPP,NMISC CURRENT ASSETS,NMISC DEF DR VARIOUS,NPREPAY INSUR,NRECEIVABLES,NUNAMT DBT EX UNRESTR</t>
  </si>
  <si>
    <t>%,FACCOUNT,TACCTROLLUP,X,NBOND INT-UNRESTRICT,NBOND PRIN-UNRESTRICT,NTEMP &amp; RESEARCH,NTEMPORARY CASH INV,NINVESTMENT ASSOC CO</t>
  </si>
  <si>
    <t>%,FACCOUNT,TACCTROLLUP,X,NBPA EXCH AGREEMENT,NCURR PORTION UNRESTR,NINTERSYS &amp; ACCTS PAY,NOTHR DEF CR,NREVENUE BDS-UNRESTR,NREVENUE NOTES 2003,NTAXES ACCRUED,NOTH NON CL-INJ &amp; DAM,NCUST ADV FOR CONST,NUNAMORT GAIN REACOD</t>
  </si>
  <si>
    <t>%,FACCOUNT,TACCTROLLUP,X,NACCR INT CUST DEP,NACCR INT RB UNRESTRI,NCUSTOMER DEPOSITS,NMATURED INT REV BD,NMISC CURR &amp; ACC LIAB,NTAX COLLECTIONS PAY</t>
  </si>
  <si>
    <t>Total Equity &amp; Liabilities</t>
  </si>
  <si>
    <t># Includes Current Portion</t>
  </si>
  <si>
    <t>%,FBUSINESS_UNIT,TCONSOLIDATED_PUD,NELECTRIC,FCURRENCY_CD,V</t>
  </si>
  <si>
    <t>%,AFF,FDESCR,UDESCR</t>
  </si>
  <si>
    <t>Statistics</t>
  </si>
  <si>
    <t>PUD231</t>
  </si>
  <si>
    <t>Retail Kilowatt Hour Sales</t>
  </si>
  <si>
    <t>%,R,FACCOUNT,TACCTROLLUP,NRESIDENTIAL SOLD</t>
  </si>
  <si>
    <t>%,R,FACCOUNT,TACCTROLLUP,NCOMMERCIAL SOLD</t>
  </si>
  <si>
    <t>%,R,FACCOUNT,TACCTROLLUP,NINDUSTRIAL SOLD</t>
  </si>
  <si>
    <t>%,R,FACCOUNT,TACCTROLLUP,NST &amp; HWY LTG SOLD</t>
  </si>
  <si>
    <t>Street &amp; Highway Ltg</t>
  </si>
  <si>
    <t>Total Retail kWh Sales</t>
  </si>
  <si>
    <t>Wholesale Kilowatt Hour Sales</t>
  </si>
  <si>
    <t>%,R,FACCOUNT,TACCTROLLUP,N"RESALE DOMESTIC SOLD"</t>
  </si>
  <si>
    <t>%,R,FACCOUNT,TACCTROLLUP,NRESALE EXPORT KWH</t>
  </si>
  <si>
    <t>%,R,FACCOUNT,TACCTROLLUP,NRESALE SMUD KWH</t>
  </si>
  <si>
    <t>%,R,FACCOUNT,TACCTROLLUP,NRESALE CONSER TR KWH</t>
  </si>
  <si>
    <t>Total Wholesale kWh Sales</t>
  </si>
  <si>
    <t>Total kWh Sales</t>
  </si>
  <si>
    <t xml:space="preserve"> Nonrevenue kWh Used </t>
  </si>
  <si>
    <t>%,R,FACCOUNT,TACCTROLLUP,NBPA TRANS KWH LOST</t>
  </si>
  <si>
    <t>BPA Transmission Losses</t>
  </si>
  <si>
    <t>%,R,FACCOUNT,TACCTROLLUP,NNONREVENUE KWH USE</t>
  </si>
  <si>
    <t>Nonrevenue Electric Use</t>
  </si>
  <si>
    <t>%,R,FACCOUNT,TACCTROLLUP,NCONSUMP LEFT ALIVE P</t>
  </si>
  <si>
    <t>Consumption Left Alive Policy</t>
  </si>
  <si>
    <t xml:space="preserve">Total Nonrevenue kWh </t>
  </si>
  <si>
    <t>Total kWh Used &amp; Sold</t>
  </si>
  <si>
    <t>Kilowatt Hours Purchased</t>
  </si>
  <si>
    <t>%,FACCOUNT,TACCTROLLUP,NBPA BLOCK KWH</t>
  </si>
  <si>
    <t>%,FACCOUNT,TACCTROLLUP,NBPA SLICE KWH</t>
  </si>
  <si>
    <t>%,FACCOUNT,TACCTROLLUP,NMORGAN STANLEY CAP</t>
  </si>
  <si>
    <t>%,FACCOUNT,TACCTROLLUP,NPACPM-KLAMATH</t>
  </si>
  <si>
    <t>%,FACCOUNT,TACCTROLLUP,NJACKSON FIRM KWH</t>
  </si>
  <si>
    <t>Amortization of Intangible Plant  - Account 303</t>
  </si>
  <si>
    <t xml:space="preserve">see split in 304 acounts </t>
  </si>
  <si>
    <t xml:space="preserve">Schedule 3B Other Included Items </t>
  </si>
  <si>
    <t>Transmission</t>
  </si>
  <si>
    <t>This is a generation system account which records advance revenue for the Everett Cogeneration Plant.  Generation expenses/revenues are allocated to Production</t>
  </si>
  <si>
    <t>Same as above for the Jackson Hydroelectric Plant</t>
  </si>
  <si>
    <t>Same as above for Other Generation</t>
  </si>
  <si>
    <r>
      <t>This account records the PUD’s ownership rights to the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AC Intertie, a transmission line.</t>
    </r>
  </si>
  <si>
    <t>Represents the PUD’s ownership rights in the North Mountain substation owned by Seattle city light and used to serve customers in the Darrington area.  This provides access to SCL’s transmission</t>
  </si>
  <si>
    <t>This represents the PUD’s ownership rights to equipment in a BPA substation that the PUD is required to own to meet NERC reliability requirements</t>
  </si>
  <si>
    <t>Capitalized Conservation costs.                                                                                                                           Conservation costs are allocated to production per methodology endnote g.</t>
  </si>
  <si>
    <t>This is an electric system receivable for Other Generation Operating expenses.                                                                                             Generation system costs are allocated to production</t>
  </si>
  <si>
    <t xml:space="preserve">This is an electric system receivable for Other Generation Operating expenses.                                                                   Generation system costs are allocated to production.  </t>
  </si>
  <si>
    <t>This is an electric system receivable for Jackson Hydro Plant operations.                                                                             Generation system costs are allocated to production.</t>
  </si>
  <si>
    <t>Capitalized relicensing costs for the Jackson Hydro Plant                                                                                                                                                                   Generation system costs are allocated to Production.</t>
  </si>
  <si>
    <t>This account is used for transmission line relocation for developers and                                                                                    Washington State Department of Transportation,existing</t>
  </si>
  <si>
    <t>This account is used for transmission line relocation for developers and                                                                                        Washington State Department of Transportation, new</t>
  </si>
  <si>
    <t>%,FACCOUNT,TACCTROLLUP,NEVERETT COGEN KWH</t>
  </si>
  <si>
    <t>%,V990007</t>
  </si>
  <si>
    <t>Purchase Miscellaneous</t>
  </si>
  <si>
    <t>990007</t>
  </si>
  <si>
    <t>%,V990036</t>
  </si>
  <si>
    <t>Purchase BPA Misc</t>
  </si>
  <si>
    <t>990036</t>
  </si>
  <si>
    <t>%,FACCOUNT,TACCTROLLUP,X,NMISCELLANEOUS KWH</t>
  </si>
  <si>
    <t>%,FACCOUNT,TACCTROLLUP,NPARALLEL GENERATION</t>
  </si>
  <si>
    <t>%,FACCOUNT,TACCTROLLUP,NKLICKITAT GREEN PUD</t>
  </si>
  <si>
    <t>%,FACCOUNT,TACCTROLLUP,N"HAMPTON LUMBER MILLS"</t>
  </si>
  <si>
    <t>Total kWh Purchased</t>
  </si>
  <si>
    <t>Total kWh Losses</t>
  </si>
  <si>
    <t>Percent kWh Losses</t>
  </si>
  <si>
    <t>Meter Reading Cycle Fluctuations</t>
  </si>
  <si>
    <t>Unread Meters - Last Month</t>
  </si>
  <si>
    <t>Unread Meters - This Month</t>
  </si>
  <si>
    <t>Net Unread Meters</t>
  </si>
  <si>
    <t>Unread KWHs - Last Month</t>
  </si>
  <si>
    <t>Unread KWHs - This Month</t>
  </si>
  <si>
    <t>Net Unread KWHs</t>
  </si>
  <si>
    <t>Est Unread Revenue - Last Month</t>
  </si>
  <si>
    <t>Est Unread Revenue - This Month</t>
  </si>
  <si>
    <t>Net Estimated Unread Revenue</t>
  </si>
  <si>
    <t>Heating Degree Days</t>
  </si>
  <si>
    <t>System KW Peak Demand</t>
  </si>
  <si>
    <t>Active Customers</t>
  </si>
  <si>
    <t xml:space="preserve">Active Customers </t>
  </si>
  <si>
    <t>Year</t>
  </si>
  <si>
    <t>Sum Total Amt</t>
  </si>
  <si>
    <t>Account</t>
  </si>
  <si>
    <t>GL Unit</t>
  </si>
  <si>
    <t>EL</t>
  </si>
  <si>
    <t>JK</t>
  </si>
  <si>
    <t>A&amp;G</t>
  </si>
  <si>
    <t>184101</t>
  </si>
  <si>
    <t>Redistribute</t>
  </si>
  <si>
    <t>EC</t>
  </si>
  <si>
    <t>Grand Total</t>
  </si>
  <si>
    <t>Production (Generation)</t>
  </si>
  <si>
    <t>Transmission Operation</t>
  </si>
  <si>
    <t>Transmission Maintenance</t>
  </si>
  <si>
    <t>Dist. Operation</t>
  </si>
  <si>
    <t>Dist. Maint</t>
  </si>
  <si>
    <t>Cust Acct</t>
  </si>
  <si>
    <t>Cust. Svc</t>
  </si>
  <si>
    <t>Sales</t>
  </si>
  <si>
    <t>Salary Function</t>
  </si>
  <si>
    <t>A&amp;G Total</t>
  </si>
  <si>
    <t>Cust Acct Total</t>
  </si>
  <si>
    <t>Cust. Svc Total</t>
  </si>
  <si>
    <t>Dist. Maint Total</t>
  </si>
  <si>
    <t>Dist. Operation Total</t>
  </si>
  <si>
    <t>Production (Generation) Total</t>
  </si>
  <si>
    <t>Redistribute Total</t>
  </si>
  <si>
    <t>Sales Total</t>
  </si>
  <si>
    <t>Transmission Maintenance Total</t>
  </si>
  <si>
    <t>Transmission Operation Total</t>
  </si>
  <si>
    <t>Dist.Operation</t>
  </si>
  <si>
    <t xml:space="preserve">Schedule 1: Plant Investment / Rate Base </t>
  </si>
  <si>
    <t>Intangible Plant:</t>
  </si>
  <si>
    <t>Depreciation and Amortization Reserve</t>
  </si>
  <si>
    <t>DEFERRED CREDITS</t>
  </si>
  <si>
    <t>Direct Analysis</t>
  </si>
  <si>
    <t>ELECTRIC</t>
  </si>
  <si>
    <t>Generation</t>
  </si>
  <si>
    <t>Production</t>
  </si>
  <si>
    <t>Dist/Other</t>
  </si>
  <si>
    <t>Total</t>
  </si>
  <si>
    <t>Electric</t>
  </si>
  <si>
    <t>Balances of Debt for Weight of Return</t>
  </si>
  <si>
    <t>221100</t>
  </si>
  <si>
    <t>Total District Debt</t>
  </si>
  <si>
    <t>Schedule 3: Expenses</t>
  </si>
  <si>
    <t>%,FBUSINESS_UNIT,TCONSOLIDATED_PUD,NELECTRIC</t>
  </si>
  <si>
    <t>%,LACTUALS,SPER</t>
  </si>
  <si>
    <t>%,LACTUALS,SPER-1YR</t>
  </si>
  <si>
    <t>%,C</t>
  </si>
  <si>
    <t>%,ATF,FDESCR,UDESCR</t>
  </si>
  <si>
    <t>%,ATF,FACCOUNT</t>
  </si>
  <si>
    <t>%,LACTUALS,SYTD</t>
  </si>
  <si>
    <t>%,LACTUALS,SYTD-1YR</t>
  </si>
  <si>
    <t>%,LACTUALS,SLASTYR</t>
  </si>
  <si>
    <t>%,LACTUALS,SLASTYR-1YR</t>
  </si>
  <si>
    <t>Public Utility District No. 1</t>
  </si>
  <si>
    <t xml:space="preserve">  Electric System</t>
  </si>
  <si>
    <t>Of Snohomish County Washington</t>
  </si>
  <si>
    <t>Income Statement</t>
  </si>
  <si>
    <t>2007-12-31</t>
  </si>
  <si>
    <t>Current Month</t>
  </si>
  <si>
    <t>%</t>
  </si>
  <si>
    <t>Year To Date</t>
  </si>
  <si>
    <t>12 Months Ending</t>
  </si>
  <si>
    <t>This  Year</t>
  </si>
  <si>
    <t>Last Year</t>
  </si>
  <si>
    <t>Var</t>
  </si>
  <si>
    <t>PUD117</t>
  </si>
  <si>
    <t>Operating Revenues</t>
  </si>
  <si>
    <t>%,V440101</t>
  </si>
  <si>
    <t>Resid Mtr Sales</t>
  </si>
  <si>
    <t>440101</t>
  </si>
  <si>
    <t>%,V442101</t>
  </si>
  <si>
    <t>Coml Mtr Sales</t>
  </si>
  <si>
    <t>442101</t>
  </si>
  <si>
    <t>%,V442102</t>
  </si>
  <si>
    <t>Ind Mtr Sales</t>
  </si>
  <si>
    <t>442102</t>
  </si>
  <si>
    <t>%,V444101</t>
  </si>
  <si>
    <t>Oper Rev Pub St Hwy Lights</t>
  </si>
  <si>
    <t>444101</t>
  </si>
  <si>
    <t>%,V444102</t>
  </si>
  <si>
    <t>Oper Rev LUD St Lights</t>
  </si>
  <si>
    <t>444102</t>
  </si>
  <si>
    <t>%,V449101</t>
  </si>
  <si>
    <t>Unbilled Rev</t>
  </si>
  <si>
    <t>449101</t>
  </si>
  <si>
    <t>%,R,FACCOUNT,TACCTROLLUP,XDYYNYN00,NCOMMERCIAL,NINDUSTRIAL,N"INDUSTRIAL NON FIRM",N"METERED SALES-SATELL",N"MTR SALES LK STEVENS",N"PUBLIC STREET &amp; HWY",NRESIDENTIAL,N"UNBILLED MISC SERV",N"UNBILLED REVENUES"</t>
  </si>
  <si>
    <t>Retail Sales</t>
  </si>
  <si>
    <t>%,V447106</t>
  </si>
  <si>
    <t>Resale Domestic</t>
  </si>
  <si>
    <t>447106</t>
  </si>
  <si>
    <t>%,V447108</t>
  </si>
  <si>
    <t>Resale Export</t>
  </si>
  <si>
    <t>447108</t>
  </si>
  <si>
    <t>%,V447110</t>
  </si>
  <si>
    <t>Resale Consrv Transfer</t>
  </si>
  <si>
    <t>447110</t>
  </si>
  <si>
    <t>%,V447111</t>
  </si>
  <si>
    <t>Resale SMUD</t>
  </si>
  <si>
    <t>447111</t>
  </si>
  <si>
    <t>%,R,FACCOUNT,TACCTROLLUP,XDYYNYN00,N"SALES FOR RESALE",N"SALES FOR RESALE WT"</t>
  </si>
  <si>
    <t>Wholesale Sales</t>
  </si>
  <si>
    <t>%,V451101</t>
  </si>
  <si>
    <t>Misc Srv Rev</t>
  </si>
  <si>
    <t>451101</t>
  </si>
  <si>
    <t>%,V451102</t>
  </si>
  <si>
    <t>Misc Srv Rev Srv Chgs</t>
  </si>
  <si>
    <t>451102</t>
  </si>
  <si>
    <t>%,V451103</t>
  </si>
  <si>
    <t>Misc Srv Rev Green Tag</t>
  </si>
  <si>
    <t>451103</t>
  </si>
  <si>
    <t>%,V454101</t>
  </si>
  <si>
    <t>Rent from Elect Prop</t>
  </si>
  <si>
    <t>454101</t>
  </si>
  <si>
    <t>%,V456101</t>
  </si>
  <si>
    <t>Other Electric Revenues</t>
  </si>
  <si>
    <t>456101</t>
  </si>
  <si>
    <t>%,V456102</t>
  </si>
  <si>
    <t>Transmission Sales</t>
  </si>
  <si>
    <t>456102</t>
  </si>
  <si>
    <t>%,V456104</t>
  </si>
  <si>
    <t>Wheeling Cus Fac Credit-BPA</t>
  </si>
  <si>
    <t>456104</t>
  </si>
  <si>
    <t>%,V457201</t>
  </si>
  <si>
    <t>Cash Contr OH Dist New Cust</t>
  </si>
  <si>
    <t>457201</t>
  </si>
  <si>
    <t>%,V457202</t>
  </si>
  <si>
    <t>Cash Contr UG Dist New Cust</t>
  </si>
  <si>
    <t>457202</t>
  </si>
  <si>
    <t>%,V457203</t>
  </si>
  <si>
    <t>Cash Contr Amp Fee 1 Phase New</t>
  </si>
  <si>
    <t>457203</t>
  </si>
  <si>
    <t>%,V457204</t>
  </si>
  <si>
    <t>Cash Contr Amp Fee 3 Phase New</t>
  </si>
  <si>
    <t>457204</t>
  </si>
  <si>
    <t>%,V457205</t>
  </si>
  <si>
    <t>Cash Contr Subst New Cust</t>
  </si>
  <si>
    <t>457205</t>
  </si>
  <si>
    <t>%,V457206</t>
  </si>
  <si>
    <t>Cash Contr Gen Plnt New Cust</t>
  </si>
  <si>
    <t>457206</t>
  </si>
  <si>
    <t>%,V457207</t>
  </si>
  <si>
    <t>Cash Contr Trans New Cust</t>
  </si>
  <si>
    <t>457207</t>
  </si>
  <si>
    <t>%,V457301</t>
  </si>
  <si>
    <t>Cash Contr OH Dist Exist Cust</t>
  </si>
  <si>
    <t>457301</t>
  </si>
  <si>
    <t>%,V457302</t>
  </si>
  <si>
    <t>Cash Contr UG Dist Exist Cust</t>
  </si>
  <si>
    <t>457302</t>
  </si>
  <si>
    <t>%,V457303</t>
  </si>
  <si>
    <t>Cash Contr Amp Fee 1 Phase Exi</t>
  </si>
  <si>
    <t>457303</t>
  </si>
  <si>
    <t>%,V457304</t>
  </si>
  <si>
    <t>Cash Contr Amp Fee 3 Phase Exi</t>
  </si>
  <si>
    <t>457304</t>
  </si>
  <si>
    <t>%,V457305</t>
  </si>
  <si>
    <t>Cash Contr Subst Exist Cust</t>
  </si>
  <si>
    <t>457305</t>
  </si>
  <si>
    <t>%,V457307</t>
  </si>
  <si>
    <t>Cash Contr Trans Exist Cust</t>
  </si>
  <si>
    <t>457307</t>
  </si>
  <si>
    <t>%,V457801</t>
  </si>
  <si>
    <t>Unearned Cash CIAC</t>
  </si>
  <si>
    <t>457801</t>
  </si>
  <si>
    <t>%,V457802</t>
  </si>
  <si>
    <t>Cash Contr Non Taxable DC Reim</t>
  </si>
  <si>
    <t>457802</t>
  </si>
  <si>
    <t>%,V457803</t>
  </si>
  <si>
    <t>Cash Contr Non Taxable FEMA Re</t>
  </si>
  <si>
    <t>457803</t>
  </si>
  <si>
    <t>%,V457804</t>
  </si>
  <si>
    <t>Cash Contr Non-Tax OARM</t>
  </si>
  <si>
    <t>457804</t>
  </si>
  <si>
    <t>%,V458101</t>
  </si>
  <si>
    <t>Non Cash Contributions EL</t>
  </si>
  <si>
    <t>458101</t>
  </si>
  <si>
    <t>%,R,FACCOUNT,TACCTROLLUP,XDYYNYN00,N"CASH CONTRIBUTIONS",N"MISC SERV REVENUE",N"MISC SERVICE REV",N"NON-CASH CONTRIBUTIO",N"OTHER ELECTRIC REV",N"OTHER UTIL OPER INC",N"OTHER WATER REVENUES",N"RENT FROM ELEC PROP",N"RENT FROM WATER PROP"</t>
  </si>
  <si>
    <t>Other Operating Revenue</t>
  </si>
  <si>
    <t>Total Operating Revenues</t>
  </si>
  <si>
    <t>Operating Expenses</t>
  </si>
  <si>
    <t>%,V555203</t>
  </si>
  <si>
    <t>Pur Pwr Small Pwr Prodr</t>
  </si>
  <si>
    <t>555203</t>
  </si>
  <si>
    <t>%,V555205</t>
  </si>
  <si>
    <t>Pur Pwr Misc</t>
  </si>
  <si>
    <t>555205</t>
  </si>
  <si>
    <t>%,V555212</t>
  </si>
  <si>
    <t>Pur Pwr Klickitat Green</t>
  </si>
  <si>
    <t>555212</t>
  </si>
  <si>
    <t>%,V555216</t>
  </si>
  <si>
    <t>Pur Pwr Enron Power Marketing</t>
  </si>
  <si>
    <t>555216</t>
  </si>
  <si>
    <t>%,V555217</t>
  </si>
  <si>
    <t>Pur Pwr Morgan Stanley Capital</t>
  </si>
  <si>
    <t>555217</t>
  </si>
  <si>
    <t>%,V555218</t>
  </si>
  <si>
    <t>Pur Pwr PPM-Klamath</t>
  </si>
  <si>
    <t>555218</t>
  </si>
  <si>
    <t>%,V555219</t>
  </si>
  <si>
    <t>Pur Pwr BPA Block Base</t>
  </si>
  <si>
    <t>555219</t>
  </si>
  <si>
    <t>%,V555220</t>
  </si>
  <si>
    <t>Pur Pwr BPA Slice Base</t>
  </si>
  <si>
    <t>555220</t>
  </si>
  <si>
    <t>%,V555221</t>
  </si>
  <si>
    <t>Pur Pwr BPA Slice Trueup</t>
  </si>
  <si>
    <t>555221</t>
  </si>
  <si>
    <t>%,V555222</t>
  </si>
  <si>
    <t>Pur Pwr BPA Slice LB CRAC True</t>
  </si>
  <si>
    <t>555222</t>
  </si>
  <si>
    <t>%,V555223</t>
  </si>
  <si>
    <t>Pur Pwr BPA Blk LB CRAC Trueup</t>
  </si>
  <si>
    <t>555223</t>
  </si>
  <si>
    <t>%,V555224</t>
  </si>
  <si>
    <t>Pur Pwr AEP Contract Settlemnt</t>
  </si>
  <si>
    <t>555224</t>
  </si>
  <si>
    <t>%,V555225</t>
  </si>
  <si>
    <t>Pur Pwr BPA Misc</t>
  </si>
  <si>
    <t>555225</t>
  </si>
  <si>
    <t>%,V555226</t>
  </si>
  <si>
    <t>Pur Pwr BPA Block LB CRAC</t>
  </si>
  <si>
    <t>555226</t>
  </si>
  <si>
    <t>%,V555227</t>
  </si>
  <si>
    <t>Pur Pwr BPA Block FB CRAC</t>
  </si>
  <si>
    <t>555227</t>
  </si>
  <si>
    <t>%,V555228</t>
  </si>
  <si>
    <t>Pur Pwr BPA Block SN CRAC</t>
  </si>
  <si>
    <t>555228</t>
  </si>
  <si>
    <t>%,V555231</t>
  </si>
  <si>
    <t>Pur Pwr BPA Slice LB CRAC</t>
  </si>
  <si>
    <t>555231</t>
  </si>
  <si>
    <t>%,V555232</t>
  </si>
  <si>
    <t>Pur Pwr BPA Slice Settlement</t>
  </si>
  <si>
    <t>555232</t>
  </si>
  <si>
    <t>%,V555233</t>
  </si>
  <si>
    <t>Pur Pwr Hampton Lumber Mills</t>
  </si>
  <si>
    <t>555233</t>
  </si>
  <si>
    <t>%,V555301</t>
  </si>
  <si>
    <t>Pur Pwr Jackson</t>
  </si>
  <si>
    <t>555301</t>
  </si>
  <si>
    <t>%,V555303</t>
  </si>
  <si>
    <t>Pur Pwr Oth Gen</t>
  </si>
  <si>
    <t>555303</t>
  </si>
  <si>
    <t>%,V555304</t>
  </si>
  <si>
    <t>Pur Pwr Evt Cogen</t>
  </si>
  <si>
    <t>555304</t>
  </si>
  <si>
    <t>%,V557101</t>
  </si>
  <si>
    <t>Oth Pwr Prod Exp Oth Exp</t>
  </si>
  <si>
    <t>557101</t>
  </si>
  <si>
    <t>%,V557102</t>
  </si>
  <si>
    <t>Gas Pipeline Capacity Charge</t>
  </si>
  <si>
    <t>557102</t>
  </si>
  <si>
    <t>%,V557201</t>
  </si>
  <si>
    <t>Oth Pwr Purch Misc LT Contr Ex</t>
  </si>
  <si>
    <t>557201</t>
  </si>
  <si>
    <t>%,V557202</t>
  </si>
  <si>
    <t>Oth Pwr Purch Resale Export  C</t>
  </si>
  <si>
    <t>557202</t>
  </si>
  <si>
    <t>%,V557203</t>
  </si>
  <si>
    <t>Oth Pwr Purch BPA LOC Fees</t>
  </si>
  <si>
    <t>557203</t>
  </si>
  <si>
    <t>%,V557501</t>
  </si>
  <si>
    <t>Power Supply Research</t>
  </si>
  <si>
    <t>557501</t>
  </si>
  <si>
    <t>%,FACCOUNT,TACCTROLLUP,X,NPURCH PWR</t>
  </si>
  <si>
    <t>Purchased Power</t>
  </si>
  <si>
    <t>%,V560101</t>
  </si>
  <si>
    <t>Trans Oper Supr &amp; Eng</t>
  </si>
  <si>
    <t>560101</t>
  </si>
  <si>
    <t>%,V562101</t>
  </si>
  <si>
    <t>Trans Oper Station Exp</t>
  </si>
  <si>
    <t>562101</t>
  </si>
  <si>
    <t>%,V565101</t>
  </si>
  <si>
    <t>Trans Oper Tran Elec PSE Whlg</t>
  </si>
  <si>
    <t>565101</t>
  </si>
  <si>
    <t>%,V565102</t>
  </si>
  <si>
    <t>Trans Oper Tran Elec BPA  Whlg</t>
  </si>
  <si>
    <t>565102</t>
  </si>
  <si>
    <t>%,V565104</t>
  </si>
  <si>
    <t>Trans Oper Tran Elec by Others</t>
  </si>
  <si>
    <t>565104</t>
  </si>
  <si>
    <t>%,V566101</t>
  </si>
  <si>
    <t>Trans Oper Misc Exp</t>
  </si>
  <si>
    <t>566101</t>
  </si>
  <si>
    <t>%,V567101</t>
  </si>
  <si>
    <t>Trans Oper Rents</t>
  </si>
  <si>
    <t>567101</t>
  </si>
  <si>
    <t>%,V580101</t>
  </si>
  <si>
    <t>Dist Oper Supv &amp; Eng</t>
  </si>
  <si>
    <t>580101</t>
  </si>
  <si>
    <t>%,V581101</t>
  </si>
  <si>
    <t>Dist Oper Load Dispatch</t>
  </si>
  <si>
    <t>581101</t>
  </si>
  <si>
    <t>%,V582101</t>
  </si>
  <si>
    <t>Dist Oper Station Exp</t>
  </si>
  <si>
    <t>582101</t>
  </si>
  <si>
    <t>%,V583101</t>
  </si>
  <si>
    <t>Dist Oper OH Line Exp</t>
  </si>
  <si>
    <t>583101</t>
  </si>
  <si>
    <t>%,V583102</t>
  </si>
  <si>
    <t>Dist Oper Inst Rmv OH Transf</t>
  </si>
  <si>
    <t>583102</t>
  </si>
  <si>
    <t>%,V584101</t>
  </si>
  <si>
    <t>Dist Oper UG Line Exp</t>
  </si>
  <si>
    <t>584101</t>
  </si>
  <si>
    <t>%,V584102</t>
  </si>
  <si>
    <t>Dist Oper Inst Rmv Pad Transf</t>
  </si>
  <si>
    <t>584102</t>
  </si>
  <si>
    <t>%,V585101</t>
  </si>
  <si>
    <t>Dist Oper St Ltg &amp; Signal Sys</t>
  </si>
  <si>
    <t>585101</t>
  </si>
  <si>
    <t>%,V586101</t>
  </si>
  <si>
    <t>Dist Oper Meter Exp</t>
  </si>
  <si>
    <t>586101</t>
  </si>
  <si>
    <t>%,V587101</t>
  </si>
  <si>
    <t>Dist Oper Curr Divers</t>
  </si>
  <si>
    <t>587101</t>
  </si>
  <si>
    <t>%,V588101</t>
  </si>
  <si>
    <t>Dist Oper Misc Exp</t>
  </si>
  <si>
    <t>588101</t>
  </si>
  <si>
    <t>%,V588102</t>
  </si>
  <si>
    <t>Dist Opr Msc Permits Acct Only</t>
  </si>
  <si>
    <t>588102</t>
  </si>
  <si>
    <t>%,V589101</t>
  </si>
  <si>
    <t>Dist Oper Rents</t>
  </si>
  <si>
    <t>589101</t>
  </si>
  <si>
    <t>%,V901101</t>
  </si>
  <si>
    <t>Cust Acct Oper Exp</t>
  </si>
  <si>
    <t>901101</t>
  </si>
  <si>
    <t>%,V902101</t>
  </si>
  <si>
    <t>Cust Acct Oper Meter Rdg</t>
  </si>
  <si>
    <t>902101</t>
  </si>
  <si>
    <t>%,V903101</t>
  </si>
  <si>
    <t>Cust Acct Oper Rec &amp; Coll</t>
  </si>
  <si>
    <t>903101</t>
  </si>
  <si>
    <t>%,V903102</t>
  </si>
  <si>
    <t>Cust Acct Cust Serv Write Offs</t>
  </si>
  <si>
    <t>903102</t>
  </si>
  <si>
    <t>%,V903103</t>
  </si>
  <si>
    <t>Cust Acct Dist Hearing Write O</t>
  </si>
  <si>
    <t>903103</t>
  </si>
  <si>
    <t>%,V904101</t>
  </si>
  <si>
    <t>Uncollectible Accts ARC</t>
  </si>
  <si>
    <t>904101</t>
  </si>
  <si>
    <t>Conservation Advertising Costs -- RC 531 ---2007</t>
  </si>
  <si>
    <t>Date</t>
  </si>
  <si>
    <t>Vendor</t>
  </si>
  <si>
    <t>Description</t>
  </si>
  <si>
    <t>Amount</t>
  </si>
  <si>
    <t>March, 2007</t>
  </si>
  <si>
    <t>Marysville Globe</t>
  </si>
  <si>
    <t>Advertising for Refrigerator Recycling</t>
  </si>
  <si>
    <t>Lake Stevens Journal</t>
  </si>
  <si>
    <t>Journal Papers</t>
  </si>
  <si>
    <t>April, 2007</t>
  </si>
  <si>
    <t>Edmonds Beacon</t>
  </si>
  <si>
    <t>Monroe Monitor</t>
  </si>
  <si>
    <t>Seattle Times</t>
  </si>
  <si>
    <t>Everett Herald</t>
  </si>
  <si>
    <t>Snohomish County Tribune</t>
  </si>
  <si>
    <t>May, 2007</t>
  </si>
  <si>
    <t>June, 2007</t>
  </si>
  <si>
    <t>Advertising for New Construction Program</t>
  </si>
  <si>
    <t>September, 2007</t>
  </si>
  <si>
    <t>November, 2007</t>
  </si>
  <si>
    <t>North County Outlook</t>
  </si>
  <si>
    <t>Journal Newspapers</t>
  </si>
  <si>
    <t>December, 2007</t>
  </si>
  <si>
    <t>Stanwood Camano News</t>
  </si>
  <si>
    <t>TOTAL</t>
  </si>
  <si>
    <t>Project</t>
  </si>
  <si>
    <t>Subcat</t>
  </si>
  <si>
    <t>Public Purpose Development</t>
  </si>
  <si>
    <t>208</t>
  </si>
  <si>
    <t>219</t>
  </si>
  <si>
    <t>226</t>
  </si>
  <si>
    <t>318</t>
  </si>
  <si>
    <t>233</t>
  </si>
  <si>
    <t>60017 Total</t>
  </si>
  <si>
    <t>Other C&amp;I Services</t>
  </si>
  <si>
    <t>222</t>
  </si>
  <si>
    <t>240</t>
  </si>
  <si>
    <t>202</t>
  </si>
  <si>
    <t>201</t>
  </si>
  <si>
    <t>60024 Total</t>
  </si>
  <si>
    <t>Consv Loans Program</t>
  </si>
  <si>
    <t>404</t>
  </si>
  <si>
    <t>234</t>
  </si>
  <si>
    <t>263</t>
  </si>
  <si>
    <t>262</t>
  </si>
  <si>
    <t>320</t>
  </si>
  <si>
    <t>317</t>
  </si>
  <si>
    <t>60025 Total</t>
  </si>
  <si>
    <t>Schools and Public Bldgs.</t>
  </si>
  <si>
    <t>Matchmaker</t>
  </si>
  <si>
    <t>60040 Total</t>
  </si>
  <si>
    <t>Appliance Rebates</t>
  </si>
  <si>
    <t>60041 Total</t>
  </si>
  <si>
    <t>Compact Florescent Light Prog</t>
  </si>
  <si>
    <t>60042 Total</t>
  </si>
  <si>
    <t>New Construction-Commercial</t>
  </si>
  <si>
    <t>60045 Total</t>
  </si>
  <si>
    <t>New Construction-Residential</t>
  </si>
  <si>
    <t>60046 Total</t>
  </si>
  <si>
    <t>Small Business Initiatives</t>
  </si>
  <si>
    <t>60047 Total</t>
  </si>
  <si>
    <t>Residential Heat Pump Incentiv</t>
  </si>
  <si>
    <t>60052 Total</t>
  </si>
  <si>
    <t>Housing Improvement Prgm (HIP)</t>
  </si>
  <si>
    <t>60056 Total</t>
  </si>
  <si>
    <t>Conservation Administration</t>
  </si>
  <si>
    <t>60058 Total</t>
  </si>
  <si>
    <t>NEEA Conservation</t>
  </si>
  <si>
    <t>60059 Total</t>
  </si>
  <si>
    <t>Refrigerator Recycle Program</t>
  </si>
  <si>
    <t>60063 Total</t>
  </si>
  <si>
    <t>Hot Line</t>
  </si>
  <si>
    <t>66004 Total</t>
  </si>
  <si>
    <t>AO1</t>
  </si>
  <si>
    <t>Conservation Voltage Reduction</t>
  </si>
  <si>
    <t>AO1 Total</t>
  </si>
  <si>
    <t>%,V904102</t>
  </si>
  <si>
    <t>Uncollectible Accts Damage Cls</t>
  </si>
  <si>
    <t>904102</t>
  </si>
  <si>
    <t>%,V904103</t>
  </si>
  <si>
    <t>Uncollectible Accts Consrv Lns</t>
  </si>
  <si>
    <t>904103</t>
  </si>
  <si>
    <t>%,V904105</t>
  </si>
  <si>
    <t>Uncollectible Accts Pwr Divers</t>
  </si>
  <si>
    <t>904105</t>
  </si>
  <si>
    <t>%,V906101</t>
  </si>
  <si>
    <t>Cust Srv &amp; Informational Exp</t>
  </si>
  <si>
    <t>906101</t>
  </si>
  <si>
    <t>%,V907101</t>
  </si>
  <si>
    <t>Cust Srv Info Oper Supv</t>
  </si>
  <si>
    <t>907101</t>
  </si>
  <si>
    <t>%,V908101</t>
  </si>
  <si>
    <t>Cust Srv Info Oper Cust Asst</t>
  </si>
  <si>
    <t>908101</t>
  </si>
  <si>
    <t>%,V909101</t>
  </si>
  <si>
    <t>Cust Srv Info &amp; Instr Advertg</t>
  </si>
  <si>
    <t>909101</t>
  </si>
  <si>
    <t>%,V910101</t>
  </si>
  <si>
    <t>Cust Srv Info Misc</t>
  </si>
  <si>
    <t>910101</t>
  </si>
  <si>
    <t>%,V911101</t>
  </si>
  <si>
    <t>Sales Exp Supv</t>
  </si>
  <si>
    <t>911101</t>
  </si>
  <si>
    <t>%,V912101</t>
  </si>
  <si>
    <t>Sales Exp Promo Selling</t>
  </si>
  <si>
    <t>912101</t>
  </si>
  <si>
    <t>%,V913101</t>
  </si>
  <si>
    <t>Sales Exp Mrktg Advertg</t>
  </si>
  <si>
    <t>913101</t>
  </si>
  <si>
    <t>%,V920101</t>
  </si>
  <si>
    <t>Admin &amp; Gen Salaries</t>
  </si>
  <si>
    <t>920101</t>
  </si>
  <si>
    <t>%,V921101</t>
  </si>
  <si>
    <t>Office Supply &amp; Exp</t>
  </si>
  <si>
    <t>921101</t>
  </si>
  <si>
    <t>%,V922101</t>
  </si>
  <si>
    <t>Admin Exp Transfd</t>
  </si>
  <si>
    <t>922101</t>
  </si>
  <si>
    <t>%,V922102</t>
  </si>
  <si>
    <t>Admin Exp Transfd Supplemental</t>
  </si>
  <si>
    <t>922102</t>
  </si>
  <si>
    <t>%,V923101</t>
  </si>
  <si>
    <t>Outside Srvs Empld</t>
  </si>
  <si>
    <t>923101</t>
  </si>
  <si>
    <t>%,V924101</t>
  </si>
  <si>
    <t>Property Ins</t>
  </si>
  <si>
    <t>924101</t>
  </si>
  <si>
    <t>%,V925101</t>
  </si>
  <si>
    <t>Injuries &amp; Damages</t>
  </si>
  <si>
    <t>925101</t>
  </si>
  <si>
    <t>%,V926101</t>
  </si>
  <si>
    <t>Empl Ins</t>
  </si>
  <si>
    <t>926101</t>
  </si>
  <si>
    <t>%,V926102</t>
  </si>
  <si>
    <t>Empl Safety Mtg</t>
  </si>
  <si>
    <t>926102</t>
  </si>
  <si>
    <t>%,V926103</t>
  </si>
  <si>
    <t>Empl Jury Duty</t>
  </si>
  <si>
    <t>926103</t>
  </si>
  <si>
    <t>%,V926104</t>
  </si>
  <si>
    <t>Empl Education</t>
  </si>
  <si>
    <t>926104</t>
  </si>
  <si>
    <t>%,V926105</t>
  </si>
  <si>
    <t>Empl Misc</t>
  </si>
  <si>
    <t>926105</t>
  </si>
  <si>
    <t>%,V926106</t>
  </si>
  <si>
    <t>Retiree SCPC</t>
  </si>
  <si>
    <t>926106</t>
  </si>
  <si>
    <t>%,V926110</t>
  </si>
  <si>
    <t>Workers Comp Medical</t>
  </si>
  <si>
    <t>926110</t>
  </si>
  <si>
    <t>%,V926111</t>
  </si>
  <si>
    <t>Witness Time</t>
  </si>
  <si>
    <t>926111</t>
  </si>
  <si>
    <t>%,V926112</t>
  </si>
  <si>
    <t>Military Time</t>
  </si>
  <si>
    <t>926112</t>
  </si>
  <si>
    <t>%,V926113</t>
  </si>
  <si>
    <t>Retiree Term Ins</t>
  </si>
  <si>
    <t>926113</t>
  </si>
  <si>
    <t>%,V926115</t>
  </si>
  <si>
    <t>Retiree Health Retirement Acct</t>
  </si>
  <si>
    <t>926115</t>
  </si>
  <si>
    <t>%,V930101</t>
  </si>
  <si>
    <t>Misc Gen Exp</t>
  </si>
  <si>
    <t>930101</t>
  </si>
  <si>
    <t>%,V931101</t>
  </si>
  <si>
    <t>Rents</t>
  </si>
  <si>
    <t>931101</t>
  </si>
  <si>
    <t>%,V935101</t>
  </si>
  <si>
    <t>Mnt Struct &amp; Imps</t>
  </si>
  <si>
    <t>935101</t>
  </si>
  <si>
    <t>%,V935102</t>
  </si>
  <si>
    <t>Mnt Furn &amp; Eqpmt</t>
  </si>
  <si>
    <t>935102</t>
  </si>
  <si>
    <t>%,V935103</t>
  </si>
  <si>
    <t>Mnt Comm Eqpmt</t>
  </si>
  <si>
    <t>935103</t>
  </si>
  <si>
    <t>%,FACCOUNT,TACCTROLLUP,X,NSUP AND ENG CT,NOPERATION EXPENSE,NCT TRANS OF ELEC</t>
  </si>
  <si>
    <t>Operation Expense</t>
  </si>
  <si>
    <t>%,V570101</t>
  </si>
  <si>
    <t>Trans Mnt Station Eqpmt</t>
  </si>
  <si>
    <t>570101</t>
  </si>
  <si>
    <t>%,V570102</t>
  </si>
  <si>
    <t>Trans Mnt Station Eqpmt BPA</t>
  </si>
  <si>
    <t>570102</t>
  </si>
  <si>
    <t>%,V571101</t>
  </si>
  <si>
    <t>Trans Mnt OH Lines</t>
  </si>
  <si>
    <t>571101</t>
  </si>
  <si>
    <t>%,V573101</t>
  </si>
  <si>
    <t>Trans Mnt Misc Trans Plt</t>
  </si>
  <si>
    <t>573101</t>
  </si>
  <si>
    <t>%,V590101</t>
  </si>
  <si>
    <t>Dist Mnt Supv &amp; Eng</t>
  </si>
  <si>
    <t>590101</t>
  </si>
  <si>
    <t>%,V592101</t>
  </si>
  <si>
    <t>Dist Mnt Station Eqpmt</t>
  </si>
  <si>
    <t>592101</t>
  </si>
  <si>
    <t>%,V593101</t>
  </si>
  <si>
    <t>Dist Mnt OH Line</t>
  </si>
  <si>
    <t>593101</t>
  </si>
  <si>
    <t>%,V593102</t>
  </si>
  <si>
    <t>Dist Mnt Pole Treating</t>
  </si>
  <si>
    <t>593102</t>
  </si>
  <si>
    <t>%,V593103</t>
  </si>
  <si>
    <t>Dist Mnt Tree Trim</t>
  </si>
  <si>
    <t>593103</t>
  </si>
  <si>
    <t>%,V594101</t>
  </si>
  <si>
    <t>Dist Mnt UG Line</t>
  </si>
  <si>
    <t>594101</t>
  </si>
  <si>
    <t>%,V595101</t>
  </si>
  <si>
    <t>Dist Mnt OH Transf</t>
  </si>
  <si>
    <t>595101</t>
  </si>
  <si>
    <t>%,V595102</t>
  </si>
  <si>
    <t>Dist Mnt Pad Transf</t>
  </si>
  <si>
    <t>595102</t>
  </si>
  <si>
    <t>%,V596101</t>
  </si>
  <si>
    <t>Dist Mnt St Ltg &amp; Signal Sys</t>
  </si>
  <si>
    <t>596101</t>
  </si>
  <si>
    <t>%,V597101</t>
  </si>
  <si>
    <t>Dist Mnt Meters</t>
  </si>
  <si>
    <t>597101</t>
  </si>
  <si>
    <t>%,V598101</t>
  </si>
  <si>
    <t>Dist Mnt Misc Plt</t>
  </si>
  <si>
    <t>598101</t>
  </si>
  <si>
    <t>%,FACCOUNT,TACCTROLLUP,X,NMAINTENANCE,NCT STATION EQUIP,NCT MSC TRANS PLT</t>
  </si>
  <si>
    <t>Maintenance Expense</t>
  </si>
  <si>
    <t>%,V403102</t>
  </si>
  <si>
    <t>Depr Exp Trans Plt</t>
  </si>
  <si>
    <t>403102</t>
  </si>
  <si>
    <t>%,V403103</t>
  </si>
  <si>
    <t>Depr Exp Dist Plt</t>
  </si>
  <si>
    <t>403103</t>
  </si>
  <si>
    <t>%,V403104</t>
  </si>
  <si>
    <t>Depr Exp Gen Plt</t>
  </si>
  <si>
    <t>403104</t>
  </si>
  <si>
    <t>%,V404101</t>
  </si>
  <si>
    <t>Amort Limited Term Plt Asst</t>
  </si>
  <si>
    <t>404101</t>
  </si>
  <si>
    <t>%,FACCOUNT,TACCTROLLUP,X,NDEPRECIATION EXPENSE</t>
  </si>
  <si>
    <t>Depreciation Expense</t>
  </si>
  <si>
    <t>%,V408101</t>
  </si>
  <si>
    <t>State Excise Tax</t>
  </si>
  <si>
    <t>408101</t>
  </si>
  <si>
    <t>%,V408102</t>
  </si>
  <si>
    <t>Privilege Tax</t>
  </si>
  <si>
    <t>408102</t>
  </si>
  <si>
    <t>%,V408103</t>
  </si>
  <si>
    <t>Capital Contr Tax</t>
  </si>
  <si>
    <t>408103</t>
  </si>
  <si>
    <t>%,V408105</t>
  </si>
  <si>
    <t>Oregon Property Tax</t>
  </si>
  <si>
    <t>408105</t>
  </si>
  <si>
    <t>%,FACCOUNT,TACCTROLLUP,X,NTAXES</t>
  </si>
  <si>
    <t>Taxes</t>
  </si>
  <si>
    <t>Total Operating Expenses</t>
  </si>
  <si>
    <t>Net Operating Revenues</t>
  </si>
  <si>
    <t>Other Income &amp; Expense</t>
  </si>
  <si>
    <t>%,V415101</t>
  </si>
  <si>
    <t>Rev Merch Jobg Contr Work</t>
  </si>
  <si>
    <t>415101</t>
  </si>
  <si>
    <t>%,V415301</t>
  </si>
  <si>
    <t>Rev Energy Services Dept</t>
  </si>
  <si>
    <t>415301</t>
  </si>
  <si>
    <t>%,V415401</t>
  </si>
  <si>
    <t>Rev Company Store</t>
  </si>
  <si>
    <t>415401</t>
  </si>
  <si>
    <t>%,R,FACCOUNT,TACCTROLLUP,XDYYNYN00,N"MERCHANDISING &amp; JOB"</t>
  </si>
  <si>
    <t xml:space="preserve">Other Income     </t>
  </si>
  <si>
    <t>%,V416301</t>
  </si>
  <si>
    <t>Exp Energy Services Dept</t>
  </si>
  <si>
    <t>416301</t>
  </si>
  <si>
    <t>%,V416401</t>
  </si>
  <si>
    <t>Exp Company Store</t>
  </si>
  <si>
    <t>416401</t>
  </si>
  <si>
    <t>%,R,FACCOUNT,TACCTROLLUP,XDYYNYN00,N"EXPENSE 416CF"</t>
  </si>
  <si>
    <t>Other Expense</t>
  </si>
  <si>
    <t>%,V419108</t>
  </si>
  <si>
    <t>Int Inc Self Ins Res Fd</t>
  </si>
  <si>
    <t>419108</t>
  </si>
  <si>
    <t>%,V419109</t>
  </si>
  <si>
    <t>Int Inc Consv Ln</t>
  </si>
  <si>
    <t>419109</t>
  </si>
  <si>
    <t>%,V419110</t>
  </si>
  <si>
    <t>Int Inc Gen Auto</t>
  </si>
  <si>
    <t>419110</t>
  </si>
  <si>
    <t>%,V419112</t>
  </si>
  <si>
    <t>Int Inc Retirees Ins</t>
  </si>
  <si>
    <t>419112</t>
  </si>
  <si>
    <t>%,V419113</t>
  </si>
  <si>
    <t>Int Inc Rev Fd</t>
  </si>
  <si>
    <t>419113</t>
  </si>
  <si>
    <t>%,V419115</t>
  </si>
  <si>
    <t>Int Inc Tax Fund</t>
  </si>
  <si>
    <t>419115</t>
  </si>
  <si>
    <t>%,V419125</t>
  </si>
  <si>
    <t>Int Inc Oth</t>
  </si>
  <si>
    <t>419125</t>
  </si>
  <si>
    <t>%,V419172</t>
  </si>
  <si>
    <t>Int Inc Settlement</t>
  </si>
  <si>
    <t>419172</t>
  </si>
  <si>
    <t>%,R,FACCOUNT,TACCTROLLUP,X,NINTEREST INCOME,NCNSRVN LOAN INTEREST</t>
  </si>
  <si>
    <t>Interest Income</t>
  </si>
  <si>
    <t>%,V419104</t>
  </si>
  <si>
    <t>Int Inc Assoc Co EC</t>
  </si>
  <si>
    <t>419104</t>
  </si>
  <si>
    <t>%,R,FACCOUNT,TACCTROLLUP,XDYYNYN00,N"INT INC ASSOC CO"</t>
  </si>
  <si>
    <t>Interest Income Associated Co</t>
  </si>
  <si>
    <t>%,V419201</t>
  </si>
  <si>
    <t>Int Inc Net Inc (Decr) Fair Va</t>
  </si>
  <si>
    <t>419201</t>
  </si>
  <si>
    <t>%,V419202</t>
  </si>
  <si>
    <t>Int Inc Net Fair Value - Cash</t>
  </si>
  <si>
    <t>419202</t>
  </si>
  <si>
    <t>CONSERVATION</t>
  </si>
  <si>
    <t>%,R,FACCOUNT,TACCTROLLUP,X,NINTEREST INC M-M</t>
  </si>
  <si>
    <t>Interest Income MTM Fair Value</t>
  </si>
  <si>
    <t>%,V419166</t>
  </si>
  <si>
    <t>Int Inc Bd Constr 2004</t>
  </si>
  <si>
    <t>419166</t>
  </si>
  <si>
    <t>%,R,FACCOUNT,TACCTROLLUP,X,NINT INC CONST FUND</t>
  </si>
  <si>
    <t>Interest Income Construct Fund</t>
  </si>
  <si>
    <t>%,V421104</t>
  </si>
  <si>
    <t>Misc Non Oper Inc Settlement</t>
  </si>
  <si>
    <t>421104</t>
  </si>
  <si>
    <t>%,R,FACCOUNT,TACCTROLLUP,X,NMISC NON-OP INCOME,NGAIN ON DISP OF PROP</t>
  </si>
  <si>
    <t>Misc Non-Operating Income</t>
  </si>
  <si>
    <t>Total Other Income &amp; Expense</t>
  </si>
  <si>
    <t xml:space="preserve"> </t>
  </si>
  <si>
    <t>Gross Income</t>
  </si>
  <si>
    <t>Interest Charges</t>
  </si>
  <si>
    <t>%,V427116</t>
  </si>
  <si>
    <t>Int LT Debt Bd 1999</t>
  </si>
  <si>
    <t>427116</t>
  </si>
  <si>
    <t>%,V427119</t>
  </si>
  <si>
    <t>Int LT Debt Bd 2002</t>
  </si>
  <si>
    <t>427119</t>
  </si>
  <si>
    <t>%,V427127</t>
  </si>
  <si>
    <t>Int LT Debt Bd 2004</t>
  </si>
  <si>
    <t>427127</t>
  </si>
  <si>
    <t>%,V427128</t>
  </si>
  <si>
    <t>Int LT Debt Bd 2005</t>
  </si>
  <si>
    <t>427128</t>
  </si>
  <si>
    <t>%,V427305</t>
  </si>
  <si>
    <t>Int LT Debt Mini Bd 1991</t>
  </si>
  <si>
    <t>427305</t>
  </si>
  <si>
    <t>%,V427306</t>
  </si>
  <si>
    <t>Int LT Debt Mini Bd 1992</t>
  </si>
  <si>
    <t>427306</t>
  </si>
  <si>
    <t>%,V427307</t>
  </si>
  <si>
    <t>Int LT Debt Mini Bd 1993</t>
  </si>
  <si>
    <t>427307</t>
  </si>
  <si>
    <t>%,V427308</t>
  </si>
  <si>
    <t>Int LT Debt Mini Bd 1994</t>
  </si>
  <si>
    <t>427308</t>
  </si>
  <si>
    <t>%,V427309</t>
  </si>
  <si>
    <t>Int LT Debt Mini Bd 1995</t>
  </si>
  <si>
    <t>427309</t>
  </si>
  <si>
    <t>%,V427310</t>
  </si>
  <si>
    <t>Int LT Debt Mini Bd 1996</t>
  </si>
  <si>
    <t>427310</t>
  </si>
  <si>
    <t>%,V427311</t>
  </si>
  <si>
    <t>Int LT Debt Mini Bd 1997</t>
  </si>
  <si>
    <t>427311</t>
  </si>
  <si>
    <t>%,V427312</t>
  </si>
  <si>
    <t>Int LT Debt Mini Bd 1998</t>
  </si>
  <si>
    <t>427312</t>
  </si>
  <si>
    <t>%,V427313</t>
  </si>
  <si>
    <t>Int LT Debt Mini Bd 1999</t>
  </si>
  <si>
    <t>427313</t>
  </si>
  <si>
    <t>%,FACCOUNT,TACCTROLLUP,X,NINT EXP  L T D</t>
  </si>
  <si>
    <t>Interest Exp Long Term Debt</t>
  </si>
  <si>
    <t>%,V430101</t>
  </si>
  <si>
    <t>Inte Exp Assoc Co OG</t>
  </si>
  <si>
    <t>430101</t>
  </si>
  <si>
    <t>%,FACCOUNT,TACCTROLLUP,X,NINT EXP ASSOC CO</t>
  </si>
  <si>
    <t>Interest Expense Assoc Co</t>
  </si>
  <si>
    <t>%,V425104</t>
  </si>
  <si>
    <t>Amort Consrv Costs</t>
  </si>
  <si>
    <t>425104</t>
  </si>
  <si>
    <t>%,V428111</t>
  </si>
  <si>
    <t>Amort Debt Exp Bd 1999</t>
  </si>
  <si>
    <t>428111</t>
  </si>
  <si>
    <t>%,V428120</t>
  </si>
  <si>
    <t>Amort Debt Expense Bd 2002</t>
  </si>
  <si>
    <t>428120</t>
  </si>
  <si>
    <t>%,V428139</t>
  </si>
  <si>
    <t>Amort Debt Expense Bd 2004</t>
  </si>
  <si>
    <t>428139</t>
  </si>
  <si>
    <t>%,V428140</t>
  </si>
  <si>
    <t>Amort Debt Disc Bd 2004</t>
  </si>
  <si>
    <t>428140</t>
  </si>
  <si>
    <t>%,V428141</t>
  </si>
  <si>
    <t>Amort Loss Reqd Debt 05(99)</t>
  </si>
  <si>
    <t>428141</t>
  </si>
  <si>
    <t>%,V428142</t>
  </si>
  <si>
    <t>Amort Debt Expense Bd 2005</t>
  </si>
  <si>
    <t>428142</t>
  </si>
  <si>
    <t>%,V429102</t>
  </si>
  <si>
    <t>Amort Prem Bd 1999</t>
  </si>
  <si>
    <t>429102</t>
  </si>
  <si>
    <t>%,V429112</t>
  </si>
  <si>
    <t>Amort Prem Bd 2002</t>
  </si>
  <si>
    <t>429112</t>
  </si>
  <si>
    <t>%,V429115</t>
  </si>
  <si>
    <t>Amort Prem Bd 2004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</si>
</sst>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@_)"/>
    <numFmt numFmtId="165" formatCode="0.0"/>
    <numFmt numFmtId="166" formatCode="0.0_);\(0.0\)"/>
    <numFmt numFmtId="167" formatCode="mmmm\ d\,\ yyyy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;[Red]\(#,##0\)"/>
    <numFmt numFmtId="174" formatCode="_(* #,##0_);_(* \(#,##0\);_(* &quot;-&quot;??_);_(@_)"/>
    <numFmt numFmtId="175" formatCode="0.000"/>
    <numFmt numFmtId="176" formatCode="0.000%"/>
    <numFmt numFmtId="177" formatCode="0.0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11"/>
      <name val="Helvetic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2"/>
      <color indexed="10"/>
      <name val="Times New Roman"/>
      <family val="1"/>
    </font>
    <font>
      <sz val="10"/>
      <name val="Helv"/>
      <family val="0"/>
    </font>
    <font>
      <b/>
      <sz val="11"/>
      <color indexed="12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u val="singleAccounting"/>
      <sz val="11"/>
      <name val="Arial"/>
      <family val="2"/>
    </font>
    <font>
      <b/>
      <u val="single"/>
      <sz val="14"/>
      <name val="Arial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b/>
      <sz val="11"/>
      <color indexed="9"/>
      <name val="Arial"/>
      <family val="0"/>
    </font>
    <font>
      <b/>
      <i/>
      <sz val="9"/>
      <color indexed="9"/>
      <name val="Arial"/>
      <family val="0"/>
    </font>
    <font>
      <b/>
      <i/>
      <sz val="10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indent="2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 quotePrefix="1">
      <alignment/>
    </xf>
    <xf numFmtId="165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1"/>
    </xf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4" fontId="1" fillId="0" borderId="2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3" fillId="0" borderId="0" xfId="0" applyNumberFormat="1" applyFont="1" applyAlignment="1">
      <alignment horizontal="left" indent="1"/>
    </xf>
    <xf numFmtId="164" fontId="1" fillId="0" borderId="0" xfId="0" applyNumberFormat="1" applyFont="1" applyAlignment="1">
      <alignment horizontal="left" indent="1"/>
    </xf>
    <xf numFmtId="164" fontId="1" fillId="0" borderId="1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 indent="2"/>
    </xf>
    <xf numFmtId="164" fontId="5" fillId="0" borderId="0" xfId="0" applyNumberFormat="1" applyFont="1" applyFill="1" applyAlignment="1">
      <alignment horizontal="left"/>
    </xf>
    <xf numFmtId="164" fontId="1" fillId="0" borderId="5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quotePrefix="1">
      <alignment/>
    </xf>
    <xf numFmtId="16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quotePrefix="1">
      <alignment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 indent="1"/>
    </xf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 indent="2"/>
    </xf>
    <xf numFmtId="164" fontId="6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Alignment="1">
      <alignment horizontal="left" indent="2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quotePrefix="1">
      <alignment/>
    </xf>
    <xf numFmtId="164" fontId="1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 quotePrefix="1">
      <alignment horizontal="left"/>
    </xf>
    <xf numFmtId="164" fontId="1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left" indent="1"/>
    </xf>
    <xf numFmtId="164" fontId="3" fillId="0" borderId="0" xfId="0" applyNumberFormat="1" applyFont="1" applyFill="1" applyAlignment="1" quotePrefix="1">
      <alignment/>
    </xf>
    <xf numFmtId="164" fontId="1" fillId="0" borderId="0" xfId="0" applyNumberFormat="1" applyFont="1" applyFill="1" applyBorder="1" applyAlignment="1">
      <alignment horizontal="left" indent="1"/>
    </xf>
    <xf numFmtId="164" fontId="1" fillId="0" borderId="4" xfId="0" applyNumberFormat="1" applyFont="1" applyFill="1" applyBorder="1" applyAlignment="1">
      <alignment horizontal="left"/>
    </xf>
    <xf numFmtId="168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>
      <alignment/>
    </xf>
    <xf numFmtId="44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70" fontId="12" fillId="0" borderId="0" xfId="17" applyNumberFormat="1" applyFont="1" applyAlignment="1">
      <alignment/>
    </xf>
    <xf numFmtId="170" fontId="0" fillId="0" borderId="0" xfId="17" applyNumberFormat="1" applyAlignment="1">
      <alignment/>
    </xf>
    <xf numFmtId="170" fontId="13" fillId="0" borderId="0" xfId="17" applyNumberFormat="1" applyFont="1" applyAlignment="1">
      <alignment/>
    </xf>
    <xf numFmtId="170" fontId="13" fillId="2" borderId="0" xfId="17" applyNumberFormat="1" applyFont="1" applyFill="1" applyAlignment="1">
      <alignment/>
    </xf>
    <xf numFmtId="170" fontId="14" fillId="0" borderId="0" xfId="17" applyNumberFormat="1" applyFont="1" applyAlignment="1">
      <alignment/>
    </xf>
    <xf numFmtId="170" fontId="0" fillId="0" borderId="0" xfId="0" applyNumberFormat="1" applyAlignment="1">
      <alignment/>
    </xf>
    <xf numFmtId="170" fontId="12" fillId="2" borderId="0" xfId="0" applyNumberFormat="1" applyFont="1" applyFill="1" applyAlignment="1">
      <alignment/>
    </xf>
    <xf numFmtId="164" fontId="1" fillId="2" borderId="2" xfId="0" applyNumberFormat="1" applyFont="1" applyFill="1" applyBorder="1" applyAlignment="1">
      <alignment/>
    </xf>
    <xf numFmtId="0" fontId="15" fillId="0" borderId="6" xfId="19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164" fontId="18" fillId="0" borderId="0" xfId="0" applyNumberFormat="1" applyFont="1" applyFill="1" applyBorder="1" applyAlignment="1">
      <alignment/>
    </xf>
    <xf numFmtId="164" fontId="18" fillId="0" borderId="1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 indent="1"/>
    </xf>
    <xf numFmtId="164" fontId="19" fillId="0" borderId="2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left" indent="2"/>
    </xf>
    <xf numFmtId="164" fontId="19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right"/>
    </xf>
    <xf numFmtId="164" fontId="18" fillId="0" borderId="7" xfId="0" applyNumberFormat="1" applyFont="1" applyBorder="1" applyAlignment="1">
      <alignment/>
    </xf>
    <xf numFmtId="0" fontId="17" fillId="0" borderId="0" xfId="0" applyFont="1" applyFill="1" applyBorder="1" applyAlignment="1">
      <alignment horizontal="left"/>
    </xf>
    <xf numFmtId="44" fontId="0" fillId="0" borderId="0" xfId="17" applyAlignment="1">
      <alignment/>
    </xf>
    <xf numFmtId="170" fontId="22" fillId="0" borderId="0" xfId="17" applyNumberFormat="1" applyFont="1" applyFill="1" applyBorder="1" applyAlignment="1">
      <alignment/>
    </xf>
    <xf numFmtId="10" fontId="0" fillId="0" borderId="0" xfId="20" applyNumberFormat="1" applyAlignment="1">
      <alignment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0" fontId="22" fillId="0" borderId="0" xfId="19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/>
    </xf>
    <xf numFmtId="0" fontId="17" fillId="0" borderId="0" xfId="19" applyFont="1" applyFill="1" applyBorder="1" applyAlignment="1" applyProtection="1">
      <alignment horizontal="left"/>
      <protection/>
    </xf>
    <xf numFmtId="0" fontId="15" fillId="0" borderId="0" xfId="19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164" fontId="25" fillId="0" borderId="0" xfId="0" applyNumberFormat="1" applyFont="1" applyFill="1" applyAlignment="1">
      <alignment/>
    </xf>
    <xf numFmtId="164" fontId="25" fillId="0" borderId="1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26" fillId="3" borderId="8" xfId="0" applyFont="1" applyFill="1" applyBorder="1" applyAlignment="1">
      <alignment horizontal="centerContinuous"/>
    </xf>
    <xf numFmtId="0" fontId="26" fillId="3" borderId="9" xfId="0" applyFont="1" applyFill="1" applyBorder="1" applyAlignment="1">
      <alignment horizontal="centerContinuous"/>
    </xf>
    <xf numFmtId="182" fontId="27" fillId="3" borderId="10" xfId="0" applyNumberFormat="1" applyFont="1" applyFill="1" applyBorder="1" applyAlignment="1">
      <alignment horizontal="centerContinuous"/>
    </xf>
    <xf numFmtId="0" fontId="26" fillId="3" borderId="11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182" fontId="27" fillId="3" borderId="12" xfId="0" applyNumberFormat="1" applyFont="1" applyFill="1" applyBorder="1" applyAlignment="1">
      <alignment horizontal="right"/>
    </xf>
    <xf numFmtId="0" fontId="26" fillId="3" borderId="13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182" fontId="27" fillId="3" borderId="14" xfId="0" applyNumberFormat="1" applyFont="1" applyFill="1" applyBorder="1" applyAlignment="1">
      <alignment horizontal="right"/>
    </xf>
    <xf numFmtId="0" fontId="28" fillId="4" borderId="11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182" fontId="29" fillId="4" borderId="12" xfId="0" applyNumberFormat="1" applyFont="1" applyFill="1" applyBorder="1" applyAlignment="1">
      <alignment/>
    </xf>
    <xf numFmtId="16" fontId="30" fillId="4" borderId="11" xfId="0" applyNumberFormat="1" applyFont="1" applyFill="1" applyBorder="1" applyAlignment="1">
      <alignment horizontal="left"/>
    </xf>
    <xf numFmtId="0" fontId="30" fillId="4" borderId="0" xfId="0" applyFont="1" applyFill="1" applyBorder="1" applyAlignment="1">
      <alignment horizontal="left"/>
    </xf>
    <xf numFmtId="0" fontId="30" fillId="4" borderId="11" xfId="0" applyFont="1" applyFill="1" applyBorder="1" applyAlignment="1">
      <alignment horizontal="left"/>
    </xf>
    <xf numFmtId="0" fontId="30" fillId="5" borderId="15" xfId="0" applyFont="1" applyFill="1" applyBorder="1" applyAlignment="1">
      <alignment horizontal="left"/>
    </xf>
    <xf numFmtId="0" fontId="30" fillId="5" borderId="16" xfId="0" applyFont="1" applyFill="1" applyBorder="1" applyAlignment="1">
      <alignment horizontal="left"/>
    </xf>
    <xf numFmtId="182" fontId="31" fillId="5" borderId="17" xfId="0" applyNumberFormat="1" applyFont="1" applyFill="1" applyBorder="1" applyAlignment="1">
      <alignment/>
    </xf>
    <xf numFmtId="0" fontId="28" fillId="4" borderId="18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left"/>
    </xf>
    <xf numFmtId="182" fontId="29" fillId="4" borderId="2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4" fontId="12" fillId="0" borderId="0" xfId="17" applyFont="1" applyAlignment="1">
      <alignment/>
    </xf>
    <xf numFmtId="0" fontId="23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st Approv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-27-08%20ASC%20workshop%20handou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</sheetNames>
    <sheetDataSet>
      <sheetData sheetId="0">
        <row r="1">
          <cell r="P1" t="str">
            <v>DIRECT</v>
          </cell>
          <cell r="Q1" t="str">
            <v>DIRECT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tabSelected="1" workbookViewId="0" topLeftCell="A1">
      <selection activeCell="C8" sqref="C8"/>
    </sheetView>
  </sheetViews>
  <sheetFormatPr defaultColWidth="9.140625" defaultRowHeight="12.75"/>
  <cols>
    <col min="1" max="1" width="35.00390625" style="110" customWidth="1"/>
    <col min="2" max="2" width="9.140625" style="110" customWidth="1"/>
    <col min="3" max="3" width="14.00390625" style="110" bestFit="1" customWidth="1"/>
    <col min="4" max="4" width="1.7109375" style="110" customWidth="1"/>
    <col min="5" max="5" width="13.8515625" style="110" customWidth="1"/>
    <col min="6" max="6" width="9.140625" style="143" customWidth="1"/>
    <col min="7" max="7" width="18.140625" style="143" customWidth="1"/>
    <col min="8" max="16384" width="9.140625" style="110" customWidth="1"/>
  </cols>
  <sheetData>
    <row r="2" ht="15.75">
      <c r="A2" s="109" t="s">
        <v>1747</v>
      </c>
    </row>
    <row r="4" ht="14.25">
      <c r="A4" s="137" t="s">
        <v>1748</v>
      </c>
    </row>
    <row r="5" spans="1:6" ht="18.75">
      <c r="A5" s="111" t="s">
        <v>385</v>
      </c>
      <c r="B5" s="111" t="s">
        <v>386</v>
      </c>
      <c r="C5" s="140">
        <v>8981368.31</v>
      </c>
      <c r="D5" s="112"/>
      <c r="E5" s="111" t="s">
        <v>1754</v>
      </c>
      <c r="F5" s="144" t="s">
        <v>1678</v>
      </c>
    </row>
    <row r="6" spans="1:15" ht="30" customHeight="1">
      <c r="A6" s="111" t="s">
        <v>390</v>
      </c>
      <c r="B6" s="111" t="s">
        <v>391</v>
      </c>
      <c r="C6" s="140">
        <v>2809843.64</v>
      </c>
      <c r="D6" s="112"/>
      <c r="E6" s="111" t="s">
        <v>1754</v>
      </c>
      <c r="F6" s="173" t="s">
        <v>1679</v>
      </c>
      <c r="G6" s="173"/>
      <c r="H6" s="173"/>
      <c r="I6" s="173"/>
      <c r="J6" s="173"/>
      <c r="K6" s="173"/>
      <c r="L6" s="173"/>
      <c r="M6" s="173"/>
      <c r="N6" s="173"/>
      <c r="O6" s="173"/>
    </row>
    <row r="7" spans="1:15" ht="34.5" customHeight="1">
      <c r="A7" s="111" t="s">
        <v>393</v>
      </c>
      <c r="B7" s="111" t="s">
        <v>394</v>
      </c>
      <c r="C7" s="140">
        <v>1577113.05</v>
      </c>
      <c r="D7" s="112"/>
      <c r="E7" s="111" t="s">
        <v>1754</v>
      </c>
      <c r="F7" s="173" t="s">
        <v>1680</v>
      </c>
      <c r="G7" s="173"/>
      <c r="H7" s="173"/>
      <c r="I7" s="173"/>
      <c r="J7" s="173"/>
      <c r="K7" s="173"/>
      <c r="L7" s="173"/>
      <c r="M7" s="173"/>
      <c r="N7" s="173"/>
      <c r="O7" s="173"/>
    </row>
    <row r="8" spans="1:6" ht="14.25">
      <c r="A8" s="111" t="s">
        <v>397</v>
      </c>
      <c r="B8" s="111" t="s">
        <v>398</v>
      </c>
      <c r="C8" s="111">
        <v>6649227.3100000005</v>
      </c>
      <c r="D8" s="112"/>
      <c r="E8" s="111" t="s">
        <v>399</v>
      </c>
      <c r="F8" s="145"/>
    </row>
    <row r="9" spans="1:6" ht="14.25">
      <c r="A9" s="111" t="s">
        <v>401</v>
      </c>
      <c r="B9" s="111" t="s">
        <v>402</v>
      </c>
      <c r="C9" s="111">
        <v>27498255.02</v>
      </c>
      <c r="D9" s="112"/>
      <c r="E9" s="111" t="s">
        <v>399</v>
      </c>
      <c r="F9" s="145"/>
    </row>
    <row r="10" spans="1:6" ht="14.25">
      <c r="A10" s="111" t="s">
        <v>404</v>
      </c>
      <c r="B10" s="111" t="s">
        <v>405</v>
      </c>
      <c r="C10" s="113">
        <v>15721905.6</v>
      </c>
      <c r="D10" s="112"/>
      <c r="E10" s="111" t="s">
        <v>399</v>
      </c>
      <c r="F10" s="145"/>
    </row>
    <row r="11" ht="15">
      <c r="C11" s="114">
        <f>SUM(C5:C10)</f>
        <v>63237712.93</v>
      </c>
    </row>
    <row r="12" ht="14.25">
      <c r="A12" s="137" t="s">
        <v>1749</v>
      </c>
    </row>
    <row r="13" spans="1:5" ht="15">
      <c r="A13" s="111" t="s">
        <v>544</v>
      </c>
      <c r="B13" s="111" t="s">
        <v>545</v>
      </c>
      <c r="C13" s="114">
        <v>40601110.45</v>
      </c>
      <c r="E13" s="111" t="s">
        <v>1751</v>
      </c>
    </row>
    <row r="15" ht="14.25">
      <c r="A15" s="129" t="s">
        <v>811</v>
      </c>
    </row>
    <row r="16" ht="15">
      <c r="A16" s="114" t="s">
        <v>1752</v>
      </c>
    </row>
    <row r="17" spans="1:15" ht="31.5" customHeight="1">
      <c r="A17" s="111" t="s">
        <v>835</v>
      </c>
      <c r="B17" s="111" t="s">
        <v>836</v>
      </c>
      <c r="C17" s="140">
        <v>4410000</v>
      </c>
      <c r="E17" s="111" t="s">
        <v>1754</v>
      </c>
      <c r="F17" s="173" t="s">
        <v>1684</v>
      </c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 ht="30.75" customHeight="1">
      <c r="A18" s="111" t="s">
        <v>838</v>
      </c>
      <c r="B18" s="111" t="s">
        <v>839</v>
      </c>
      <c r="C18" s="140">
        <v>2300000</v>
      </c>
      <c r="E18" s="111" t="s">
        <v>1754</v>
      </c>
      <c r="F18" s="173" t="s">
        <v>1683</v>
      </c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 ht="32.25" customHeight="1">
      <c r="A19" s="111" t="s">
        <v>841</v>
      </c>
      <c r="B19" s="111" t="s">
        <v>842</v>
      </c>
      <c r="C19" s="140">
        <v>296000</v>
      </c>
      <c r="E19" s="111" t="s">
        <v>1754</v>
      </c>
      <c r="F19" s="173" t="s">
        <v>1682</v>
      </c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15" ht="14.25">
      <c r="A20" s="111" t="s">
        <v>844</v>
      </c>
      <c r="B20" s="111" t="s">
        <v>845</v>
      </c>
      <c r="C20" s="111">
        <v>34717253.04</v>
      </c>
      <c r="E20" s="111" t="s">
        <v>1755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14.25">
      <c r="A21" s="111" t="s">
        <v>847</v>
      </c>
      <c r="B21" s="111" t="s">
        <v>848</v>
      </c>
      <c r="C21" s="111">
        <v>66939865.93</v>
      </c>
      <c r="E21" s="111" t="s">
        <v>1755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14.25">
      <c r="A22" s="111" t="s">
        <v>858</v>
      </c>
      <c r="B22" s="111" t="s">
        <v>859</v>
      </c>
      <c r="C22" s="111">
        <v>153897.596</v>
      </c>
      <c r="E22" s="111" t="s">
        <v>1755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5" ht="14.25">
      <c r="A23" s="111" t="s">
        <v>861</v>
      </c>
      <c r="B23" s="111" t="s">
        <v>862</v>
      </c>
      <c r="C23" s="111">
        <v>1114615</v>
      </c>
      <c r="E23" s="111" t="s">
        <v>1755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30" customHeight="1">
      <c r="A24" s="111" t="s">
        <v>867</v>
      </c>
      <c r="B24" s="111" t="s">
        <v>868</v>
      </c>
      <c r="C24" s="141">
        <v>4667017.5</v>
      </c>
      <c r="E24" s="111" t="s">
        <v>1754</v>
      </c>
      <c r="F24" s="173" t="s">
        <v>1681</v>
      </c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3" ht="15">
      <c r="A25" s="111"/>
      <c r="B25" s="111"/>
      <c r="C25" s="114">
        <f>SUM(C17:C24)</f>
        <v>114598649.066</v>
      </c>
    </row>
    <row r="26" ht="15">
      <c r="A26" s="114" t="s">
        <v>1753</v>
      </c>
    </row>
    <row r="27" spans="1:15" ht="33.75" customHeight="1">
      <c r="A27" s="111" t="s">
        <v>1500</v>
      </c>
      <c r="B27" s="111" t="s">
        <v>1501</v>
      </c>
      <c r="C27" s="140">
        <v>4849206.13</v>
      </c>
      <c r="E27" s="111" t="s">
        <v>1754</v>
      </c>
      <c r="F27" s="173" t="s">
        <v>1685</v>
      </c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5" ht="14.25">
      <c r="A28" s="111" t="s">
        <v>1503</v>
      </c>
      <c r="B28" s="111" t="s">
        <v>1504</v>
      </c>
      <c r="C28" s="111">
        <v>26385235</v>
      </c>
      <c r="E28" s="111" t="s">
        <v>1755</v>
      </c>
    </row>
    <row r="29" spans="1:5" ht="14.25">
      <c r="A29" s="111" t="s">
        <v>1506</v>
      </c>
      <c r="B29" s="111" t="s">
        <v>1507</v>
      </c>
      <c r="C29" s="111">
        <v>11710784</v>
      </c>
      <c r="E29" s="111" t="s">
        <v>1755</v>
      </c>
    </row>
    <row r="30" spans="1:5" ht="14.25">
      <c r="A30" s="111" t="s">
        <v>1509</v>
      </c>
      <c r="B30" s="111" t="s">
        <v>1510</v>
      </c>
      <c r="C30" s="113">
        <v>-5000000</v>
      </c>
      <c r="E30" s="111" t="s">
        <v>1755</v>
      </c>
    </row>
    <row r="31" spans="1:3" ht="15">
      <c r="A31" s="111"/>
      <c r="B31" s="111"/>
      <c r="C31" s="114">
        <f>SUM(C27:C30)</f>
        <v>37945225.129999995</v>
      </c>
    </row>
    <row r="32" ht="9" customHeight="1"/>
    <row r="33" spans="1:5" ht="14.25">
      <c r="A33" s="174" t="s">
        <v>267</v>
      </c>
      <c r="B33" s="174"/>
      <c r="C33" s="111">
        <f>C17+C18+C19+C24+C27</f>
        <v>16522223.629999999</v>
      </c>
      <c r="E33" s="111" t="s">
        <v>1754</v>
      </c>
    </row>
    <row r="34" spans="1:5" ht="14.25">
      <c r="A34" s="174"/>
      <c r="B34" s="174"/>
      <c r="C34" s="113">
        <f>C20+C21+C22+C23+C28+C29+C30</f>
        <v>136021650.56599998</v>
      </c>
      <c r="E34" s="111" t="s">
        <v>1755</v>
      </c>
    </row>
    <row r="35" spans="3:5" ht="15">
      <c r="C35" s="114">
        <f>SUM(C33:C34)</f>
        <v>152543874.19599998</v>
      </c>
      <c r="E35" s="111" t="s">
        <v>1756</v>
      </c>
    </row>
    <row r="37" ht="14.25">
      <c r="A37" s="129" t="s">
        <v>1750</v>
      </c>
    </row>
    <row r="38" ht="15">
      <c r="A38" s="114" t="s">
        <v>1757</v>
      </c>
    </row>
    <row r="39" spans="1:5" ht="14.25">
      <c r="A39" s="111" t="s">
        <v>1260</v>
      </c>
      <c r="B39" s="111" t="s">
        <v>1261</v>
      </c>
      <c r="C39" s="111">
        <v>2324</v>
      </c>
      <c r="E39" s="110" t="s">
        <v>1755</v>
      </c>
    </row>
    <row r="40" spans="1:5" ht="14.25">
      <c r="A40" s="111" t="s">
        <v>1263</v>
      </c>
      <c r="B40" s="111" t="s">
        <v>1264</v>
      </c>
      <c r="C40" s="111">
        <v>2450</v>
      </c>
      <c r="E40" s="110" t="s">
        <v>1755</v>
      </c>
    </row>
    <row r="41" spans="1:5" ht="14.25">
      <c r="A41" s="111" t="s">
        <v>1266</v>
      </c>
      <c r="B41" s="111" t="s">
        <v>1267</v>
      </c>
      <c r="C41" s="111">
        <v>3550</v>
      </c>
      <c r="E41" s="110" t="s">
        <v>1755</v>
      </c>
    </row>
    <row r="42" spans="1:5" ht="14.25">
      <c r="A42" s="111" t="s">
        <v>1269</v>
      </c>
      <c r="B42" s="111" t="s">
        <v>1270</v>
      </c>
      <c r="C42" s="111">
        <v>2500</v>
      </c>
      <c r="E42" s="110" t="s">
        <v>1755</v>
      </c>
    </row>
    <row r="43" spans="1:5" ht="14.25">
      <c r="A43" s="111" t="s">
        <v>1272</v>
      </c>
      <c r="B43" s="111" t="s">
        <v>1273</v>
      </c>
      <c r="C43" s="111">
        <v>2400</v>
      </c>
      <c r="E43" s="110" t="s">
        <v>1755</v>
      </c>
    </row>
    <row r="44" spans="1:5" ht="14.25">
      <c r="A44" s="111" t="s">
        <v>1275</v>
      </c>
      <c r="B44" s="111" t="s">
        <v>1276</v>
      </c>
      <c r="C44" s="111">
        <v>162402.63</v>
      </c>
      <c r="E44" s="110" t="s">
        <v>1755</v>
      </c>
    </row>
    <row r="45" spans="1:5" ht="14.25">
      <c r="A45" s="111" t="s">
        <v>1278</v>
      </c>
      <c r="B45" s="111" t="s">
        <v>1279</v>
      </c>
      <c r="C45" s="111">
        <v>2154.8</v>
      </c>
      <c r="E45" s="110" t="s">
        <v>1755</v>
      </c>
    </row>
    <row r="46" spans="1:5" ht="14.25">
      <c r="A46" s="111" t="s">
        <v>1287</v>
      </c>
      <c r="B46" s="111" t="s">
        <v>1288</v>
      </c>
      <c r="C46" s="111">
        <v>33496.31</v>
      </c>
      <c r="E46" s="110" t="s">
        <v>1755</v>
      </c>
    </row>
    <row r="47" spans="1:5" ht="14.25">
      <c r="A47" s="111" t="s">
        <v>1290</v>
      </c>
      <c r="B47" s="111" t="s">
        <v>1291</v>
      </c>
      <c r="C47" s="111">
        <v>10272.5</v>
      </c>
      <c r="E47" s="110" t="s">
        <v>1755</v>
      </c>
    </row>
    <row r="48" spans="1:5" ht="14.25">
      <c r="A48" s="111" t="s">
        <v>1296</v>
      </c>
      <c r="B48" s="111" t="s">
        <v>1297</v>
      </c>
      <c r="C48" s="111">
        <v>2500</v>
      </c>
      <c r="E48" s="110" t="s">
        <v>1755</v>
      </c>
    </row>
    <row r="49" spans="1:5" ht="14.25">
      <c r="A49" s="111" t="s">
        <v>1299</v>
      </c>
      <c r="B49" s="111" t="s">
        <v>1300</v>
      </c>
      <c r="C49" s="111">
        <v>4085</v>
      </c>
      <c r="E49" s="110" t="s">
        <v>1755</v>
      </c>
    </row>
    <row r="50" spans="1:5" ht="14.25">
      <c r="A50" s="111" t="s">
        <v>1287</v>
      </c>
      <c r="B50" s="111" t="s">
        <v>1302</v>
      </c>
      <c r="C50" s="111">
        <v>3282.8</v>
      </c>
      <c r="E50" s="110" t="s">
        <v>1755</v>
      </c>
    </row>
    <row r="51" spans="1:5" ht="14.25">
      <c r="A51" s="111" t="s">
        <v>1304</v>
      </c>
      <c r="B51" s="111" t="s">
        <v>1305</v>
      </c>
      <c r="C51" s="111">
        <v>2642</v>
      </c>
      <c r="E51" s="110" t="s">
        <v>1755</v>
      </c>
    </row>
    <row r="52" spans="1:5" ht="14.25">
      <c r="A52" s="111" t="s">
        <v>1307</v>
      </c>
      <c r="B52" s="111" t="s">
        <v>1308</v>
      </c>
      <c r="C52" s="111">
        <v>20000</v>
      </c>
      <c r="E52" s="110" t="s">
        <v>1755</v>
      </c>
    </row>
    <row r="53" spans="1:5" ht="14.25">
      <c r="A53" s="111" t="s">
        <v>1310</v>
      </c>
      <c r="B53" s="111" t="s">
        <v>1311</v>
      </c>
      <c r="C53" s="111">
        <v>20000</v>
      </c>
      <c r="E53" s="110" t="s">
        <v>1755</v>
      </c>
    </row>
    <row r="54" spans="1:5" ht="14.25">
      <c r="A54" s="111" t="s">
        <v>1313</v>
      </c>
      <c r="B54" s="111" t="s">
        <v>1314</v>
      </c>
      <c r="C54" s="111">
        <v>20000</v>
      </c>
      <c r="E54" s="110" t="s">
        <v>1755</v>
      </c>
    </row>
    <row r="55" spans="1:5" ht="14.25">
      <c r="A55" s="111" t="s">
        <v>1316</v>
      </c>
      <c r="B55" s="111" t="s">
        <v>1317</v>
      </c>
      <c r="C55" s="111">
        <v>3998420.84</v>
      </c>
      <c r="E55" s="110" t="s">
        <v>1755</v>
      </c>
    </row>
    <row r="56" spans="1:5" ht="16.5">
      <c r="A56" s="111" t="s">
        <v>1324</v>
      </c>
      <c r="B56" s="111" t="s">
        <v>1325</v>
      </c>
      <c r="C56" s="115">
        <v>11710784</v>
      </c>
      <c r="E56" s="110" t="s">
        <v>1755</v>
      </c>
    </row>
    <row r="57" spans="1:3" ht="14.25" customHeight="1">
      <c r="A57" s="111"/>
      <c r="B57" s="111"/>
      <c r="C57" s="114">
        <f>SUM(C39:C56)</f>
        <v>16003264.879999999</v>
      </c>
    </row>
    <row r="58" ht="15">
      <c r="A58" s="114" t="s">
        <v>1753</v>
      </c>
    </row>
    <row r="59" spans="1:15" ht="35.25" customHeight="1">
      <c r="A59" s="111" t="s">
        <v>1611</v>
      </c>
      <c r="B59" s="111" t="s">
        <v>1612</v>
      </c>
      <c r="C59" s="140">
        <v>4485660.8</v>
      </c>
      <c r="E59" s="110" t="s">
        <v>1754</v>
      </c>
      <c r="F59" s="173" t="s">
        <v>1675</v>
      </c>
      <c r="G59" s="173"/>
      <c r="H59" s="173"/>
      <c r="I59" s="173"/>
      <c r="J59" s="173"/>
      <c r="K59" s="173"/>
      <c r="L59" s="173"/>
      <c r="M59" s="173"/>
      <c r="N59" s="173"/>
      <c r="O59" s="173"/>
    </row>
    <row r="60" spans="1:15" ht="14.25" customHeight="1">
      <c r="A60" s="111" t="s">
        <v>1614</v>
      </c>
      <c r="B60" s="111" t="s">
        <v>1615</v>
      </c>
      <c r="C60" s="140">
        <v>1239278.62</v>
      </c>
      <c r="E60" s="110" t="s">
        <v>1754</v>
      </c>
      <c r="F60" s="173" t="s">
        <v>1676</v>
      </c>
      <c r="G60" s="173"/>
      <c r="H60" s="173"/>
      <c r="I60" s="173"/>
      <c r="J60" s="173"/>
      <c r="K60" s="173"/>
      <c r="L60" s="173"/>
      <c r="M60" s="173"/>
      <c r="N60" s="173"/>
      <c r="O60" s="173"/>
    </row>
    <row r="61" spans="1:15" ht="14.25" customHeight="1">
      <c r="A61" s="111" t="s">
        <v>1617</v>
      </c>
      <c r="B61" s="111" t="s">
        <v>1618</v>
      </c>
      <c r="C61" s="140">
        <v>1027745.37</v>
      </c>
      <c r="E61" s="110" t="s">
        <v>1754</v>
      </c>
      <c r="F61" s="173" t="s">
        <v>1677</v>
      </c>
      <c r="G61" s="173"/>
      <c r="H61" s="173"/>
      <c r="I61" s="173"/>
      <c r="J61" s="173"/>
      <c r="K61" s="173"/>
      <c r="L61" s="173"/>
      <c r="M61" s="173"/>
      <c r="N61" s="173"/>
      <c r="O61" s="173"/>
    </row>
    <row r="62" spans="1:5" ht="14.25" customHeight="1">
      <c r="A62" s="111" t="s">
        <v>1620</v>
      </c>
      <c r="B62" s="111" t="s">
        <v>1621</v>
      </c>
      <c r="C62" s="111">
        <v>26385235</v>
      </c>
      <c r="E62" s="110" t="s">
        <v>1755</v>
      </c>
    </row>
    <row r="63" spans="1:5" ht="14.25" customHeight="1">
      <c r="A63" s="111" t="s">
        <v>1624</v>
      </c>
      <c r="B63" s="111" t="s">
        <v>1625</v>
      </c>
      <c r="C63" s="111">
        <v>34717253.04</v>
      </c>
      <c r="E63" s="110" t="s">
        <v>1755</v>
      </c>
    </row>
    <row r="64" spans="1:5" ht="14.25" customHeight="1">
      <c r="A64" s="111" t="s">
        <v>1627</v>
      </c>
      <c r="B64" s="111" t="s">
        <v>1628</v>
      </c>
      <c r="C64" s="113">
        <v>66939865.93</v>
      </c>
      <c r="E64" s="110" t="s">
        <v>1755</v>
      </c>
    </row>
    <row r="65" ht="15">
      <c r="C65" s="117">
        <f>SUM(C59:C64)</f>
        <v>134795038.76</v>
      </c>
    </row>
    <row r="67" spans="3:5" ht="14.25">
      <c r="C67" s="116">
        <f>C59+C60+C61</f>
        <v>6752684.79</v>
      </c>
      <c r="E67" s="110" t="s">
        <v>1754</v>
      </c>
    </row>
    <row r="68" spans="3:5" ht="16.5">
      <c r="C68" s="118">
        <f>C57+C62+C63+C64</f>
        <v>144045618.85</v>
      </c>
      <c r="E68" s="110" t="s">
        <v>1755</v>
      </c>
    </row>
    <row r="69" ht="15">
      <c r="C69" s="117">
        <f>C57+C65</f>
        <v>150798303.64</v>
      </c>
    </row>
    <row r="73" ht="15.75">
      <c r="A73" s="138" t="s">
        <v>1761</v>
      </c>
    </row>
    <row r="75" spans="1:3" ht="14.25">
      <c r="A75" s="135" t="s">
        <v>1671</v>
      </c>
      <c r="C75" s="110" t="s">
        <v>1672</v>
      </c>
    </row>
    <row r="76" ht="9" customHeight="1">
      <c r="A76" s="135"/>
    </row>
    <row r="77" ht="14.25" hidden="1"/>
    <row r="78" ht="14.25" hidden="1"/>
    <row r="79" ht="15.75">
      <c r="A79" s="138" t="s">
        <v>1673</v>
      </c>
    </row>
    <row r="80" ht="14.25">
      <c r="A80" s="139"/>
    </row>
    <row r="81" ht="14.25">
      <c r="A81" s="136" t="s">
        <v>1833</v>
      </c>
    </row>
    <row r="82" spans="1:5" ht="14.25">
      <c r="A82" s="111" t="s">
        <v>1842</v>
      </c>
      <c r="B82" s="111" t="s">
        <v>1843</v>
      </c>
      <c r="C82" s="111">
        <v>1906437.06</v>
      </c>
      <c r="E82" s="110" t="s">
        <v>1755</v>
      </c>
    </row>
    <row r="83" spans="1:5" ht="14.25">
      <c r="A83" s="111" t="s">
        <v>1845</v>
      </c>
      <c r="B83" s="111" t="s">
        <v>1846</v>
      </c>
      <c r="C83" s="111">
        <v>9540039.13</v>
      </c>
      <c r="E83" s="110" t="s">
        <v>1755</v>
      </c>
    </row>
    <row r="84" spans="1:5" ht="14.25">
      <c r="A84" s="111" t="s">
        <v>1848</v>
      </c>
      <c r="B84" s="111" t="s">
        <v>1849</v>
      </c>
      <c r="C84" s="111">
        <v>2007284.8</v>
      </c>
      <c r="E84" s="110" t="s">
        <v>1755</v>
      </c>
    </row>
    <row r="85" spans="1:5" ht="14.25">
      <c r="A85" s="111" t="s">
        <v>1851</v>
      </c>
      <c r="B85" s="111" t="s">
        <v>1852</v>
      </c>
      <c r="C85" s="111">
        <v>448593.75</v>
      </c>
      <c r="E85" s="110" t="s">
        <v>1755</v>
      </c>
    </row>
    <row r="86" spans="1:5" ht="14.25">
      <c r="A86" s="111" t="s">
        <v>1854</v>
      </c>
      <c r="B86" s="111" t="s">
        <v>1855</v>
      </c>
      <c r="C86" s="111">
        <v>797828.93</v>
      </c>
      <c r="E86" s="110" t="s">
        <v>1755</v>
      </c>
    </row>
    <row r="87" spans="1:5" ht="14.25">
      <c r="A87" s="111" t="s">
        <v>1857</v>
      </c>
      <c r="B87" s="111" t="s">
        <v>1858</v>
      </c>
      <c r="C87" s="111">
        <v>-556862.85</v>
      </c>
      <c r="E87" s="110" t="s">
        <v>1755</v>
      </c>
    </row>
    <row r="88" spans="1:15" ht="27.75" customHeight="1">
      <c r="A88" s="111" t="s">
        <v>1860</v>
      </c>
      <c r="B88" s="111" t="s">
        <v>1861</v>
      </c>
      <c r="C88" s="140">
        <v>406192.98</v>
      </c>
      <c r="E88" s="110" t="s">
        <v>1674</v>
      </c>
      <c r="F88" s="173" t="s">
        <v>1687</v>
      </c>
      <c r="G88" s="173"/>
      <c r="H88" s="173"/>
      <c r="I88" s="173"/>
      <c r="J88" s="173"/>
      <c r="K88" s="173"/>
      <c r="L88" s="173"/>
      <c r="M88" s="173"/>
      <c r="N88" s="173"/>
      <c r="O88" s="173"/>
    </row>
    <row r="89" spans="1:6" ht="15.75">
      <c r="A89" s="111" t="s">
        <v>1863</v>
      </c>
      <c r="B89" s="111" t="s">
        <v>1864</v>
      </c>
      <c r="C89" s="111">
        <v>154686.09</v>
      </c>
      <c r="E89" s="110" t="s">
        <v>1755</v>
      </c>
      <c r="F89" s="144"/>
    </row>
    <row r="90" spans="1:6" ht="15.75">
      <c r="A90" s="111" t="s">
        <v>1866</v>
      </c>
      <c r="B90" s="111" t="s">
        <v>1867</v>
      </c>
      <c r="C90" s="111">
        <v>33908.22</v>
      </c>
      <c r="E90" s="110" t="s">
        <v>1755</v>
      </c>
      <c r="F90" s="144"/>
    </row>
    <row r="91" spans="1:6" ht="15.75">
      <c r="A91" s="111" t="s">
        <v>1869</v>
      </c>
      <c r="B91" s="111" t="s">
        <v>1870</v>
      </c>
      <c r="C91" s="111">
        <v>9911.35</v>
      </c>
      <c r="E91" s="110" t="s">
        <v>1755</v>
      </c>
      <c r="F91" s="144"/>
    </row>
    <row r="92" spans="1:6" ht="15.75">
      <c r="A92" s="111" t="s">
        <v>1872</v>
      </c>
      <c r="B92" s="111" t="s">
        <v>1873</v>
      </c>
      <c r="C92" s="111">
        <v>31472.55</v>
      </c>
      <c r="E92" s="110" t="s">
        <v>1755</v>
      </c>
      <c r="F92" s="144"/>
    </row>
    <row r="93" spans="1:6" ht="15.75">
      <c r="A93" s="111" t="s">
        <v>1875</v>
      </c>
      <c r="B93" s="111" t="s">
        <v>1876</v>
      </c>
      <c r="C93" s="111">
        <v>67706.38</v>
      </c>
      <c r="E93" s="110" t="s">
        <v>1755</v>
      </c>
      <c r="F93" s="144"/>
    </row>
    <row r="94" spans="1:15" ht="33.75" customHeight="1">
      <c r="A94" s="111" t="s">
        <v>1878</v>
      </c>
      <c r="B94" s="111" t="s">
        <v>1879</v>
      </c>
      <c r="C94" s="140">
        <v>37840.97</v>
      </c>
      <c r="E94" s="110" t="s">
        <v>1674</v>
      </c>
      <c r="F94" s="173" t="s">
        <v>1686</v>
      </c>
      <c r="G94" s="173"/>
      <c r="H94" s="173"/>
      <c r="I94" s="173"/>
      <c r="J94" s="173"/>
      <c r="K94" s="173"/>
      <c r="L94" s="173"/>
      <c r="M94" s="173"/>
      <c r="N94" s="173"/>
      <c r="O94" s="173"/>
    </row>
    <row r="95" spans="1:5" ht="14.25">
      <c r="A95" s="111" t="s">
        <v>1881</v>
      </c>
      <c r="B95" s="111" t="s">
        <v>1882</v>
      </c>
      <c r="C95" s="111">
        <v>-667051.47</v>
      </c>
      <c r="E95" s="110" t="s">
        <v>1755</v>
      </c>
    </row>
    <row r="96" spans="1:5" ht="14.25">
      <c r="A96" s="111" t="s">
        <v>1884</v>
      </c>
      <c r="B96" s="111" t="s">
        <v>1885</v>
      </c>
      <c r="C96" s="111">
        <v>928644.88</v>
      </c>
      <c r="E96" s="110" t="s">
        <v>1755</v>
      </c>
    </row>
    <row r="97" spans="1:5" ht="14.25">
      <c r="A97" s="111" t="s">
        <v>1890</v>
      </c>
      <c r="B97" s="111" t="s">
        <v>1891</v>
      </c>
      <c r="C97" s="111">
        <v>4658463.88</v>
      </c>
      <c r="E97" s="110" t="s">
        <v>1755</v>
      </c>
    </row>
    <row r="98" spans="1:5" ht="14.25">
      <c r="A98" s="111" t="s">
        <v>1893</v>
      </c>
      <c r="B98" s="111" t="s">
        <v>1894</v>
      </c>
      <c r="C98" s="113">
        <v>4807518.35</v>
      </c>
      <c r="E98" s="110" t="s">
        <v>1755</v>
      </c>
    </row>
    <row r="99" ht="15">
      <c r="C99" s="117">
        <f>SUM(C82:C98)</f>
        <v>24612615.000000007</v>
      </c>
    </row>
  </sheetData>
  <mergeCells count="13">
    <mergeCell ref="A33:B34"/>
    <mergeCell ref="F17:O17"/>
    <mergeCell ref="F18:O18"/>
    <mergeCell ref="F19:O19"/>
    <mergeCell ref="F24:O24"/>
    <mergeCell ref="F27:O27"/>
    <mergeCell ref="F94:O94"/>
    <mergeCell ref="F6:O6"/>
    <mergeCell ref="F7:O7"/>
    <mergeCell ref="F59:O59"/>
    <mergeCell ref="F60:O60"/>
    <mergeCell ref="F61:O61"/>
    <mergeCell ref="F88:O88"/>
  </mergeCells>
  <printOptions/>
  <pageMargins left="0.14" right="0.36" top="0.45" bottom="0.18" header="0.5" footer="0.22"/>
  <pageSetup horizontalDpi="600" verticalDpi="600" orientation="landscape" paperSize="5" r:id="rId1"/>
  <headerFooter alignWithMargins="0"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workbookViewId="0" topLeftCell="A1">
      <selection activeCell="B36" sqref="B36"/>
    </sheetView>
  </sheetViews>
  <sheetFormatPr defaultColWidth="9.140625" defaultRowHeight="12.75"/>
  <cols>
    <col min="1" max="1" width="40.140625" style="0" customWidth="1"/>
    <col min="2" max="2" width="9.8515625" style="0" bestFit="1" customWidth="1"/>
    <col min="3" max="3" width="14.8515625" style="0" customWidth="1"/>
    <col min="4" max="5" width="12.28125" style="106" bestFit="1" customWidth="1"/>
    <col min="6" max="6" width="14.00390625" style="106" bestFit="1" customWidth="1"/>
  </cols>
  <sheetData>
    <row r="2" ht="18">
      <c r="A2" s="119" t="s">
        <v>1758</v>
      </c>
    </row>
    <row r="4" spans="1:6" s="121" customFormat="1" ht="15">
      <c r="A4" s="120" t="s">
        <v>1757</v>
      </c>
      <c r="D4" s="133"/>
      <c r="E4" s="133"/>
      <c r="F4" s="133"/>
    </row>
    <row r="5" spans="1:6" s="121" customFormat="1" ht="15">
      <c r="A5" s="114" t="s">
        <v>885</v>
      </c>
      <c r="B5" s="111"/>
      <c r="C5" s="122"/>
      <c r="D5" s="133"/>
      <c r="E5" s="133"/>
      <c r="F5" s="133"/>
    </row>
    <row r="6" spans="1:6" s="121" customFormat="1" ht="14.25">
      <c r="A6" s="111" t="s">
        <v>887</v>
      </c>
      <c r="B6" s="111" t="s">
        <v>888</v>
      </c>
      <c r="C6" s="111">
        <v>8190000</v>
      </c>
      <c r="D6" s="133"/>
      <c r="E6" s="133"/>
      <c r="F6" s="133"/>
    </row>
    <row r="7" spans="1:6" s="121" customFormat="1" ht="14.25">
      <c r="A7" s="111" t="s">
        <v>892</v>
      </c>
      <c r="B7" s="111" t="s">
        <v>893</v>
      </c>
      <c r="C7" s="111">
        <v>50720000</v>
      </c>
      <c r="D7" s="133"/>
      <c r="E7" s="133"/>
      <c r="F7" s="133"/>
    </row>
    <row r="8" spans="1:6" s="121" customFormat="1" ht="14.25">
      <c r="A8" s="111" t="s">
        <v>899</v>
      </c>
      <c r="B8" s="111" t="s">
        <v>900</v>
      </c>
      <c r="C8" s="111">
        <v>76640000</v>
      </c>
      <c r="D8" s="133"/>
      <c r="E8" s="133"/>
      <c r="F8" s="133"/>
    </row>
    <row r="9" spans="1:6" s="121" customFormat="1" ht="14.25">
      <c r="A9" s="111" t="s">
        <v>904</v>
      </c>
      <c r="B9" s="111" t="s">
        <v>905</v>
      </c>
      <c r="C9" s="111">
        <v>120980000</v>
      </c>
      <c r="D9" s="133"/>
      <c r="E9" s="133"/>
      <c r="F9" s="133"/>
    </row>
    <row r="10" spans="1:6" s="121" customFormat="1" ht="14.25">
      <c r="A10" s="111" t="s">
        <v>909</v>
      </c>
      <c r="B10" s="111" t="s">
        <v>910</v>
      </c>
      <c r="C10" s="111">
        <v>38992.04</v>
      </c>
      <c r="D10" s="133"/>
      <c r="E10" s="133"/>
      <c r="F10" s="133"/>
    </row>
    <row r="11" spans="1:6" s="121" customFormat="1" ht="14.25">
      <c r="A11" s="111" t="s">
        <v>912</v>
      </c>
      <c r="B11" s="111" t="s">
        <v>913</v>
      </c>
      <c r="C11" s="111">
        <v>1909369.1</v>
      </c>
      <c r="D11" s="133"/>
      <c r="E11" s="133"/>
      <c r="F11" s="133"/>
    </row>
    <row r="12" spans="1:6" s="121" customFormat="1" ht="14.25">
      <c r="A12" s="111" t="s">
        <v>915</v>
      </c>
      <c r="B12" s="111" t="s">
        <v>916</v>
      </c>
      <c r="C12" s="111">
        <v>4417298.5</v>
      </c>
      <c r="D12" s="133"/>
      <c r="E12" s="133"/>
      <c r="F12" s="133"/>
    </row>
    <row r="13" spans="1:6" s="121" customFormat="1" ht="14.25">
      <c r="A13" s="111" t="s">
        <v>918</v>
      </c>
      <c r="B13" s="111" t="s">
        <v>919</v>
      </c>
      <c r="C13" s="111">
        <v>6285583.24</v>
      </c>
      <c r="D13" s="133"/>
      <c r="E13" s="133"/>
      <c r="F13" s="133"/>
    </row>
    <row r="14" spans="1:6" s="121" customFormat="1" ht="14.25">
      <c r="A14" s="111" t="s">
        <v>923</v>
      </c>
      <c r="B14" s="111" t="s">
        <v>924</v>
      </c>
      <c r="C14" s="111">
        <v>-134049.5</v>
      </c>
      <c r="D14" s="133"/>
      <c r="E14" s="133"/>
      <c r="F14" s="133"/>
    </row>
    <row r="15" spans="1:6" s="121" customFormat="1" ht="14.25">
      <c r="A15" s="111" t="s">
        <v>928</v>
      </c>
      <c r="B15" s="111" t="s">
        <v>929</v>
      </c>
      <c r="C15" s="111">
        <v>0</v>
      </c>
      <c r="D15" s="133"/>
      <c r="E15" s="133"/>
      <c r="F15" s="133"/>
    </row>
    <row r="16" spans="1:6" s="121" customFormat="1" ht="14.25">
      <c r="A16" s="111" t="s">
        <v>931</v>
      </c>
      <c r="B16" s="111" t="s">
        <v>932</v>
      </c>
      <c r="C16" s="111">
        <v>1082825</v>
      </c>
      <c r="D16" s="133"/>
      <c r="E16" s="133"/>
      <c r="F16" s="133"/>
    </row>
    <row r="17" spans="1:6" s="121" customFormat="1" ht="14.25">
      <c r="A17" s="111" t="s">
        <v>934</v>
      </c>
      <c r="B17" s="111" t="s">
        <v>935</v>
      </c>
      <c r="C17" s="111">
        <v>277345</v>
      </c>
      <c r="D17" s="133"/>
      <c r="E17" s="133"/>
      <c r="F17" s="133"/>
    </row>
    <row r="18" spans="1:6" s="121" customFormat="1" ht="14.25">
      <c r="A18" s="111" t="s">
        <v>937</v>
      </c>
      <c r="B18" s="111" t="s">
        <v>938</v>
      </c>
      <c r="C18" s="111">
        <v>342115</v>
      </c>
      <c r="D18" s="133"/>
      <c r="E18" s="133"/>
      <c r="F18" s="133"/>
    </row>
    <row r="19" spans="1:6" s="121" customFormat="1" ht="14.25">
      <c r="A19" s="111" t="s">
        <v>940</v>
      </c>
      <c r="B19" s="111" t="s">
        <v>941</v>
      </c>
      <c r="C19" s="111">
        <v>819295</v>
      </c>
      <c r="D19" s="133"/>
      <c r="E19" s="133"/>
      <c r="F19" s="133"/>
    </row>
    <row r="20" spans="1:6" s="121" customFormat="1" ht="14.25">
      <c r="A20" s="111" t="s">
        <v>943</v>
      </c>
      <c r="B20" s="111" t="s">
        <v>944</v>
      </c>
      <c r="C20" s="111">
        <v>444310</v>
      </c>
      <c r="D20" s="133"/>
      <c r="E20" s="133"/>
      <c r="F20" s="133"/>
    </row>
    <row r="21" spans="1:6" s="121" customFormat="1" ht="14.25">
      <c r="A21" s="111" t="s">
        <v>946</v>
      </c>
      <c r="B21" s="111" t="s">
        <v>947</v>
      </c>
      <c r="C21" s="111">
        <v>1226010</v>
      </c>
      <c r="D21" s="133"/>
      <c r="E21" s="133"/>
      <c r="F21" s="133"/>
    </row>
    <row r="22" spans="1:6" s="121" customFormat="1" ht="15">
      <c r="A22" s="114" t="s">
        <v>950</v>
      </c>
      <c r="B22" s="111"/>
      <c r="C22" s="124">
        <f>SUM(C6:C21)</f>
        <v>273239093.38</v>
      </c>
      <c r="D22" s="133"/>
      <c r="E22" s="133"/>
      <c r="F22" s="133"/>
    </row>
    <row r="23" spans="4:6" s="121" customFormat="1" ht="6.75" customHeight="1">
      <c r="D23" s="133"/>
      <c r="E23" s="133"/>
      <c r="F23" s="133"/>
    </row>
    <row r="24" spans="1:6" s="121" customFormat="1" ht="15">
      <c r="A24" s="123" t="s">
        <v>1161</v>
      </c>
      <c r="B24" s="111"/>
      <c r="C24" s="124">
        <v>9100200</v>
      </c>
      <c r="D24" s="133"/>
      <c r="E24" s="133"/>
      <c r="F24" s="133"/>
    </row>
    <row r="25" spans="1:3" ht="14.25">
      <c r="A25" s="121"/>
      <c r="B25" s="121"/>
      <c r="C25" s="121"/>
    </row>
    <row r="26" spans="1:6" s="110" customFormat="1" ht="14.25">
      <c r="A26" s="121" t="s">
        <v>1753</v>
      </c>
      <c r="B26" s="121"/>
      <c r="C26" s="121"/>
      <c r="D26" s="134"/>
      <c r="E26" s="134"/>
      <c r="F26" s="134"/>
    </row>
    <row r="27" spans="1:6" s="110" customFormat="1" ht="14.25">
      <c r="A27" s="123" t="s">
        <v>1518</v>
      </c>
      <c r="B27" s="146" t="s">
        <v>1759</v>
      </c>
      <c r="C27" s="122">
        <v>58260000</v>
      </c>
      <c r="D27" s="134"/>
      <c r="E27" s="134"/>
      <c r="F27" s="134"/>
    </row>
    <row r="28" spans="1:6" s="110" customFormat="1" ht="14.25">
      <c r="A28" s="125" t="s">
        <v>1520</v>
      </c>
      <c r="B28" s="146" t="s">
        <v>1521</v>
      </c>
      <c r="C28" s="111">
        <v>61870000</v>
      </c>
      <c r="D28" s="134"/>
      <c r="E28" s="134"/>
      <c r="F28" s="134"/>
    </row>
    <row r="29" spans="1:6" s="110" customFormat="1" ht="14.25">
      <c r="A29" s="125" t="s">
        <v>1525</v>
      </c>
      <c r="B29" s="146">
        <v>221118</v>
      </c>
      <c r="C29" s="111">
        <v>22595000</v>
      </c>
      <c r="D29" s="134"/>
      <c r="E29" s="134"/>
      <c r="F29" s="134"/>
    </row>
    <row r="30" spans="1:6" s="110" customFormat="1" ht="14.25">
      <c r="A30" s="125" t="s">
        <v>1530</v>
      </c>
      <c r="B30" s="146" t="s">
        <v>1531</v>
      </c>
      <c r="C30" s="111">
        <v>60000000</v>
      </c>
      <c r="D30" s="134"/>
      <c r="E30" s="134"/>
      <c r="F30" s="134"/>
    </row>
    <row r="31" spans="1:6" s="110" customFormat="1" ht="14.25">
      <c r="A31" s="125" t="s">
        <v>1535</v>
      </c>
      <c r="B31" s="146" t="s">
        <v>1536</v>
      </c>
      <c r="C31" s="111">
        <v>54535000</v>
      </c>
      <c r="D31" s="134"/>
      <c r="E31" s="134"/>
      <c r="F31" s="134"/>
    </row>
    <row r="32" spans="1:6" s="110" customFormat="1" ht="14.25">
      <c r="A32" s="125" t="s">
        <v>1540</v>
      </c>
      <c r="B32" s="146" t="s">
        <v>1541</v>
      </c>
      <c r="C32" s="111">
        <v>55020000</v>
      </c>
      <c r="D32" s="134"/>
      <c r="E32" s="134"/>
      <c r="F32" s="134"/>
    </row>
    <row r="33" spans="1:6" s="110" customFormat="1" ht="14.25">
      <c r="A33" s="125" t="s">
        <v>1545</v>
      </c>
      <c r="B33" s="146" t="s">
        <v>1546</v>
      </c>
      <c r="C33" s="111">
        <v>420986</v>
      </c>
      <c r="D33" s="134"/>
      <c r="E33" s="134"/>
      <c r="F33" s="134"/>
    </row>
    <row r="34" spans="1:6" s="110" customFormat="1" ht="14.25">
      <c r="A34" s="125" t="s">
        <v>1548</v>
      </c>
      <c r="B34" s="146" t="s">
        <v>1549</v>
      </c>
      <c r="C34" s="111">
        <v>5980461.9</v>
      </c>
      <c r="D34" s="134"/>
      <c r="E34" s="134"/>
      <c r="F34" s="134"/>
    </row>
    <row r="35" spans="1:3" ht="14.25">
      <c r="A35" s="123" t="s">
        <v>926</v>
      </c>
      <c r="B35" s="146"/>
      <c r="C35" s="122">
        <v>-4001688.47</v>
      </c>
    </row>
    <row r="36" spans="1:3" ht="15">
      <c r="A36" s="126" t="s">
        <v>950</v>
      </c>
      <c r="B36" s="111"/>
      <c r="C36" s="124">
        <f>SUM(C27:C35)</f>
        <v>314679759.42999995</v>
      </c>
    </row>
    <row r="37" spans="1:3" ht="6.75" customHeight="1">
      <c r="A37" s="121"/>
      <c r="B37" s="121"/>
      <c r="C37" s="121"/>
    </row>
    <row r="38" spans="1:3" ht="15">
      <c r="A38" s="123" t="s">
        <v>1161</v>
      </c>
      <c r="B38" s="111"/>
      <c r="C38" s="124">
        <v>24200000</v>
      </c>
    </row>
    <row r="39" ht="13.5" thickBot="1"/>
    <row r="40" spans="1:3" ht="15" thickBot="1">
      <c r="A40" s="127" t="s">
        <v>1760</v>
      </c>
      <c r="B40" s="110"/>
      <c r="C40" s="128">
        <f>C38+C36+C24+C22</f>
        <v>621219052.81</v>
      </c>
    </row>
    <row r="46" spans="4:6" ht="12.75">
      <c r="D46" s="102"/>
      <c r="E46" s="102"/>
      <c r="F46" s="102"/>
    </row>
    <row r="47" spans="4:6" ht="12.75">
      <c r="D47" s="102"/>
      <c r="E47" s="102"/>
      <c r="F47" s="102"/>
    </row>
    <row r="48" spans="4:6" ht="12.75">
      <c r="D48" s="102"/>
      <c r="E48" s="102"/>
      <c r="F48" s="102"/>
    </row>
    <row r="49" spans="4:6" ht="12.75">
      <c r="D49" s="102"/>
      <c r="E49" s="102"/>
      <c r="F49" s="102"/>
    </row>
    <row r="50" spans="4:6" ht="12.75">
      <c r="D50" s="102"/>
      <c r="E50" s="102"/>
      <c r="F50" s="102"/>
    </row>
    <row r="51" spans="4:6" ht="12.75">
      <c r="D51" s="102"/>
      <c r="E51" s="102"/>
      <c r="F51" s="102"/>
    </row>
    <row r="52" spans="4:6" ht="12.75">
      <c r="D52" s="102"/>
      <c r="E52" s="102"/>
      <c r="F52" s="102"/>
    </row>
    <row r="53" spans="4:6" ht="12.75">
      <c r="D53" s="102"/>
      <c r="E53" s="102"/>
      <c r="F53" s="102"/>
    </row>
    <row r="54" spans="4:6" ht="12.75">
      <c r="D54" s="102"/>
      <c r="E54" s="102"/>
      <c r="F54" s="102"/>
    </row>
    <row r="55" spans="4:6" ht="12.75">
      <c r="D55" s="102"/>
      <c r="E55" s="102"/>
      <c r="F55" s="102"/>
    </row>
    <row r="56" spans="4:6" ht="12.75">
      <c r="D56" s="102"/>
      <c r="E56" s="102"/>
      <c r="F56" s="102"/>
    </row>
    <row r="57" spans="4:6" ht="12.75">
      <c r="D57" s="102"/>
      <c r="E57" s="102"/>
      <c r="F57" s="102"/>
    </row>
    <row r="58" spans="4:6" ht="12.75">
      <c r="D58" s="102"/>
      <c r="E58" s="102"/>
      <c r="F58" s="102"/>
    </row>
    <row r="59" spans="4:6" ht="12.75">
      <c r="D59" s="102"/>
      <c r="E59" s="102"/>
      <c r="F59" s="102"/>
    </row>
    <row r="60" spans="4:6" ht="12.75">
      <c r="D60" s="102"/>
      <c r="E60" s="102"/>
      <c r="F60" s="102"/>
    </row>
    <row r="61" spans="4:6" ht="12.75">
      <c r="D61" s="102"/>
      <c r="E61" s="102"/>
      <c r="F61" s="102"/>
    </row>
    <row r="62" spans="4:6" ht="12.75">
      <c r="D62" s="102"/>
      <c r="E62" s="102"/>
      <c r="F62" s="102"/>
    </row>
    <row r="63" spans="4:6" ht="12.75">
      <c r="D63" s="102"/>
      <c r="E63" s="102"/>
      <c r="F63" s="102"/>
    </row>
    <row r="64" spans="4:6" ht="12.75">
      <c r="D64" s="102"/>
      <c r="E64" s="102"/>
      <c r="F64" s="102"/>
    </row>
    <row r="65" spans="4:6" ht="12.75">
      <c r="D65" s="102"/>
      <c r="E65" s="102"/>
      <c r="F65" s="102"/>
    </row>
    <row r="66" spans="4:6" ht="12.75">
      <c r="D66" s="102"/>
      <c r="E66" s="102"/>
      <c r="F66" s="102"/>
    </row>
    <row r="67" spans="4:6" ht="12.75">
      <c r="D67" s="102"/>
      <c r="E67" s="102"/>
      <c r="F67" s="102"/>
    </row>
    <row r="68" spans="4:6" ht="12.75">
      <c r="D68" s="102"/>
      <c r="E68" s="102"/>
      <c r="F68" s="102"/>
    </row>
    <row r="70" spans="4:7" ht="12.75">
      <c r="D70" s="102"/>
      <c r="E70" s="102"/>
      <c r="F70" s="102"/>
      <c r="G70" s="13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workbookViewId="0" topLeftCell="A1">
      <selection activeCell="C158" sqref="C158"/>
    </sheetView>
  </sheetViews>
  <sheetFormatPr defaultColWidth="9.140625" defaultRowHeight="12.75" outlineLevelRow="2"/>
  <cols>
    <col min="1" max="1" width="7.57421875" style="0" bestFit="1" customWidth="1"/>
    <col min="2" max="2" width="33.421875" style="169" customWidth="1"/>
    <col min="3" max="3" width="20.421875" style="130" customWidth="1"/>
    <col min="4" max="4" width="14.8515625" style="0" customWidth="1"/>
    <col min="5" max="5" width="40.00390625" style="0" hidden="1" customWidth="1"/>
  </cols>
  <sheetData>
    <row r="1" spans="1:5" ht="12.75">
      <c r="A1" s="168" t="s">
        <v>2089</v>
      </c>
      <c r="B1" s="169" t="s">
        <v>2066</v>
      </c>
      <c r="C1" s="130" t="s">
        <v>1717</v>
      </c>
      <c r="D1" t="s">
        <v>1718</v>
      </c>
      <c r="E1" t="s">
        <v>2090</v>
      </c>
    </row>
    <row r="2" spans="1:5" ht="12.75" outlineLevel="2">
      <c r="A2" s="168">
        <v>60017</v>
      </c>
      <c r="B2" s="169" t="s">
        <v>2091</v>
      </c>
      <c r="C2" s="130">
        <v>763.79</v>
      </c>
      <c r="D2" t="s">
        <v>2047</v>
      </c>
      <c r="E2" t="s">
        <v>2092</v>
      </c>
    </row>
    <row r="3" spans="1:5" ht="12.75" outlineLevel="2">
      <c r="A3" s="168">
        <v>60017</v>
      </c>
      <c r="B3" s="169" t="s">
        <v>2091</v>
      </c>
      <c r="C3" s="130">
        <v>1500.31</v>
      </c>
      <c r="D3" t="s">
        <v>2154</v>
      </c>
      <c r="E3" t="s">
        <v>2092</v>
      </c>
    </row>
    <row r="4" spans="1:5" ht="12.75" outlineLevel="2">
      <c r="A4" s="168">
        <v>60017</v>
      </c>
      <c r="B4" s="169" t="s">
        <v>2091</v>
      </c>
      <c r="C4" s="130">
        <v>21720.01</v>
      </c>
      <c r="D4" t="s">
        <v>2157</v>
      </c>
      <c r="E4" t="s">
        <v>2093</v>
      </c>
    </row>
    <row r="5" spans="1:5" ht="12.75" outlineLevel="2">
      <c r="A5" s="168">
        <v>60017</v>
      </c>
      <c r="B5" s="169" t="s">
        <v>2091</v>
      </c>
      <c r="C5" s="130">
        <v>32670</v>
      </c>
      <c r="D5" t="s">
        <v>2157</v>
      </c>
      <c r="E5" t="s">
        <v>2094</v>
      </c>
    </row>
    <row r="6" spans="1:5" ht="12.75" outlineLevel="2">
      <c r="A6" s="168">
        <v>60017</v>
      </c>
      <c r="B6" s="169" t="s">
        <v>2091</v>
      </c>
      <c r="C6" s="130">
        <v>55422.17</v>
      </c>
      <c r="D6" t="s">
        <v>2157</v>
      </c>
      <c r="E6" t="s">
        <v>2095</v>
      </c>
    </row>
    <row r="7" spans="1:5" ht="12.75" outlineLevel="2">
      <c r="A7" s="168">
        <v>60017</v>
      </c>
      <c r="B7" s="169" t="s">
        <v>2091</v>
      </c>
      <c r="C7" s="130">
        <v>495180.82</v>
      </c>
      <c r="D7" t="s">
        <v>2157</v>
      </c>
      <c r="E7" t="s">
        <v>2096</v>
      </c>
    </row>
    <row r="8" spans="1:3" s="95" customFormat="1" ht="15" outlineLevel="1">
      <c r="A8" s="170" t="s">
        <v>2097</v>
      </c>
      <c r="B8" s="171"/>
      <c r="C8" s="172">
        <f>SUBTOTAL(9,C2:C7)</f>
        <v>607257.1</v>
      </c>
    </row>
    <row r="9" spans="1:5" ht="12.75" outlineLevel="2">
      <c r="A9" s="168">
        <v>60024</v>
      </c>
      <c r="B9" s="169" t="s">
        <v>2098</v>
      </c>
      <c r="C9" s="130">
        <v>10</v>
      </c>
      <c r="D9" t="s">
        <v>2157</v>
      </c>
      <c r="E9" t="s">
        <v>2092</v>
      </c>
    </row>
    <row r="10" spans="1:5" ht="12.75" outlineLevel="2">
      <c r="A10" s="168">
        <v>60024</v>
      </c>
      <c r="B10" s="169" t="s">
        <v>2098</v>
      </c>
      <c r="C10" s="130">
        <v>83.46</v>
      </c>
      <c r="D10" t="s">
        <v>2032</v>
      </c>
      <c r="E10" t="s">
        <v>2099</v>
      </c>
    </row>
    <row r="11" spans="1:5" ht="12.75" outlineLevel="2">
      <c r="A11" s="168">
        <v>60024</v>
      </c>
      <c r="B11" s="169" t="s">
        <v>2098</v>
      </c>
      <c r="C11" s="130">
        <v>200</v>
      </c>
      <c r="D11" t="s">
        <v>2154</v>
      </c>
      <c r="E11" t="s">
        <v>2094</v>
      </c>
    </row>
    <row r="12" spans="1:5" ht="12.75" outlineLevel="2">
      <c r="A12" s="168">
        <v>60024</v>
      </c>
      <c r="B12" s="169" t="s">
        <v>2098</v>
      </c>
      <c r="C12" s="130">
        <v>421.78</v>
      </c>
      <c r="D12" t="s">
        <v>2157</v>
      </c>
      <c r="E12" t="s">
        <v>2100</v>
      </c>
    </row>
    <row r="13" spans="1:5" ht="12.75" outlineLevel="2">
      <c r="A13" s="168">
        <v>60024</v>
      </c>
      <c r="B13" s="169" t="s">
        <v>2098</v>
      </c>
      <c r="C13" s="130">
        <v>510</v>
      </c>
      <c r="D13" t="s">
        <v>2157</v>
      </c>
      <c r="E13" t="s">
        <v>2096</v>
      </c>
    </row>
    <row r="14" spans="1:5" ht="12.75" outlineLevel="2">
      <c r="A14" s="168">
        <v>60024</v>
      </c>
      <c r="B14" s="169" t="s">
        <v>2098</v>
      </c>
      <c r="C14" s="130">
        <v>948.36</v>
      </c>
      <c r="D14" t="s">
        <v>2032</v>
      </c>
      <c r="E14" t="s">
        <v>2101</v>
      </c>
    </row>
    <row r="15" spans="1:5" ht="12.75" outlineLevel="2">
      <c r="A15" s="168">
        <v>60024</v>
      </c>
      <c r="B15" s="169" t="s">
        <v>2098</v>
      </c>
      <c r="C15" s="130">
        <v>13341.82</v>
      </c>
      <c r="D15" t="s">
        <v>2032</v>
      </c>
      <c r="E15" t="s">
        <v>2093</v>
      </c>
    </row>
    <row r="16" spans="1:5" ht="12.75" outlineLevel="2">
      <c r="A16" s="168">
        <v>60024</v>
      </c>
      <c r="B16" s="169" t="s">
        <v>2098</v>
      </c>
      <c r="C16" s="130">
        <v>24042.39</v>
      </c>
      <c r="D16" t="s">
        <v>2032</v>
      </c>
      <c r="E16" t="s">
        <v>2102</v>
      </c>
    </row>
    <row r="17" spans="1:5" ht="12.75" outlineLevel="2">
      <c r="A17" s="168">
        <v>60024</v>
      </c>
      <c r="B17" s="169" t="s">
        <v>2098</v>
      </c>
      <c r="C17" s="130">
        <v>203872.83</v>
      </c>
      <c r="D17" t="s">
        <v>2157</v>
      </c>
      <c r="E17" t="s">
        <v>2093</v>
      </c>
    </row>
    <row r="18" spans="1:5" ht="12.75" outlineLevel="2">
      <c r="A18" s="168">
        <v>60024</v>
      </c>
      <c r="B18" s="169" t="s">
        <v>2098</v>
      </c>
      <c r="C18" s="130">
        <v>369309.54</v>
      </c>
      <c r="D18" t="s">
        <v>2157</v>
      </c>
      <c r="E18" t="s">
        <v>2102</v>
      </c>
    </row>
    <row r="19" spans="1:5" ht="12.75" outlineLevel="2">
      <c r="A19" s="168">
        <v>60024</v>
      </c>
      <c r="B19" s="169" t="s">
        <v>2098</v>
      </c>
      <c r="C19" s="130">
        <v>3139566.2</v>
      </c>
      <c r="D19" t="s">
        <v>2157</v>
      </c>
      <c r="E19" t="s">
        <v>2095</v>
      </c>
    </row>
    <row r="20" spans="1:3" s="95" customFormat="1" ht="15" outlineLevel="1">
      <c r="A20" s="170" t="s">
        <v>2103</v>
      </c>
      <c r="B20" s="171"/>
      <c r="C20" s="172">
        <f>SUBTOTAL(9,C9:C19)</f>
        <v>3752306.38</v>
      </c>
    </row>
    <row r="21" spans="1:5" ht="12.75" outlineLevel="2">
      <c r="A21" s="168">
        <v>60025</v>
      </c>
      <c r="B21" s="169" t="s">
        <v>2104</v>
      </c>
      <c r="C21" s="130">
        <v>5.29</v>
      </c>
      <c r="D21" t="s">
        <v>563</v>
      </c>
      <c r="E21" t="s">
        <v>2105</v>
      </c>
    </row>
    <row r="22" spans="1:5" ht="12.75" outlineLevel="2">
      <c r="A22" s="168">
        <v>60025</v>
      </c>
      <c r="B22" s="169" t="s">
        <v>2104</v>
      </c>
      <c r="C22" s="130">
        <v>15</v>
      </c>
      <c r="D22" t="s">
        <v>2178</v>
      </c>
      <c r="E22" t="s">
        <v>2106</v>
      </c>
    </row>
    <row r="23" spans="1:5" ht="12.75" outlineLevel="2">
      <c r="A23" s="168">
        <v>60025</v>
      </c>
      <c r="B23" s="169" t="s">
        <v>2104</v>
      </c>
      <c r="C23" s="130">
        <v>26.8</v>
      </c>
      <c r="D23" t="s">
        <v>2157</v>
      </c>
      <c r="E23" t="s">
        <v>2092</v>
      </c>
    </row>
    <row r="24" spans="1:5" ht="12.75" outlineLevel="2">
      <c r="A24" s="168">
        <v>60025</v>
      </c>
      <c r="B24" s="169" t="s">
        <v>2104</v>
      </c>
      <c r="C24" s="130">
        <v>32.93</v>
      </c>
      <c r="D24" t="s">
        <v>2157</v>
      </c>
      <c r="E24" t="s">
        <v>2107</v>
      </c>
    </row>
    <row r="25" spans="1:5" ht="12.75" outlineLevel="2">
      <c r="A25" s="168">
        <v>60025</v>
      </c>
      <c r="B25" s="169" t="s">
        <v>2104</v>
      </c>
      <c r="C25" s="130">
        <v>274.42</v>
      </c>
      <c r="D25" t="s">
        <v>2157</v>
      </c>
      <c r="E25" t="s">
        <v>2108</v>
      </c>
    </row>
    <row r="26" spans="1:5" ht="12.75" outlineLevel="2">
      <c r="A26" s="168">
        <v>60025</v>
      </c>
      <c r="B26" s="169" t="s">
        <v>2104</v>
      </c>
      <c r="C26" s="130">
        <v>1301.83</v>
      </c>
      <c r="D26" t="s">
        <v>555</v>
      </c>
      <c r="E26" t="s">
        <v>2109</v>
      </c>
    </row>
    <row r="27" spans="1:5" ht="12.75" outlineLevel="2">
      <c r="A27" s="168">
        <v>60025</v>
      </c>
      <c r="B27" s="169" t="s">
        <v>2104</v>
      </c>
      <c r="C27" s="130">
        <v>20860.28</v>
      </c>
      <c r="D27" t="s">
        <v>2157</v>
      </c>
      <c r="E27" t="s">
        <v>2110</v>
      </c>
    </row>
    <row r="28" spans="1:5" ht="12.75" outlineLevel="2">
      <c r="A28" s="168">
        <v>60025</v>
      </c>
      <c r="B28" s="169" t="s">
        <v>2104</v>
      </c>
      <c r="C28" s="130">
        <v>81033.74</v>
      </c>
      <c r="D28" t="s">
        <v>2157</v>
      </c>
      <c r="E28" t="s">
        <v>2093</v>
      </c>
    </row>
    <row r="29" spans="1:5" ht="12.75" outlineLevel="2">
      <c r="A29" s="168">
        <v>60025</v>
      </c>
      <c r="B29" s="169" t="s">
        <v>2104</v>
      </c>
      <c r="C29" s="130">
        <v>154619.21</v>
      </c>
      <c r="D29" t="s">
        <v>2157</v>
      </c>
      <c r="E29" t="s">
        <v>2102</v>
      </c>
    </row>
    <row r="30" spans="1:5" ht="12.75" outlineLevel="2">
      <c r="A30" s="168">
        <v>60025</v>
      </c>
      <c r="B30" s="169" t="s">
        <v>2104</v>
      </c>
      <c r="C30" s="130">
        <v>2922819.28</v>
      </c>
      <c r="D30" t="s">
        <v>555</v>
      </c>
      <c r="E30" t="s">
        <v>2110</v>
      </c>
    </row>
    <row r="31" spans="1:3" s="95" customFormat="1" ht="15" outlineLevel="1">
      <c r="A31" s="170" t="s">
        <v>2111</v>
      </c>
      <c r="B31" s="171"/>
      <c r="C31" s="172">
        <f>SUBTOTAL(9,C21:C30)</f>
        <v>3180988.78</v>
      </c>
    </row>
    <row r="32" spans="1:5" ht="12.75" outlineLevel="2">
      <c r="A32" s="168">
        <v>60040</v>
      </c>
      <c r="B32" s="169" t="s">
        <v>2112</v>
      </c>
      <c r="C32" s="130">
        <v>3479.83</v>
      </c>
      <c r="D32" t="s">
        <v>2157</v>
      </c>
      <c r="E32" t="s">
        <v>2093</v>
      </c>
    </row>
    <row r="33" spans="1:5" ht="12.75" outlineLevel="2">
      <c r="A33" s="168">
        <v>60040</v>
      </c>
      <c r="B33" s="169" t="s">
        <v>2113</v>
      </c>
      <c r="C33" s="130">
        <v>6274.95</v>
      </c>
      <c r="D33" t="s">
        <v>2157</v>
      </c>
      <c r="E33" t="s">
        <v>2102</v>
      </c>
    </row>
    <row r="34" spans="1:5" ht="12.75" outlineLevel="2">
      <c r="A34" s="168">
        <v>60040</v>
      </c>
      <c r="B34" s="169" t="s">
        <v>2113</v>
      </c>
      <c r="C34" s="130">
        <v>350000</v>
      </c>
      <c r="D34" t="s">
        <v>2157</v>
      </c>
      <c r="E34" t="s">
        <v>2095</v>
      </c>
    </row>
    <row r="35" spans="1:3" s="95" customFormat="1" ht="15" outlineLevel="1">
      <c r="A35" s="170" t="s">
        <v>2114</v>
      </c>
      <c r="B35" s="171"/>
      <c r="C35" s="172">
        <f>SUBTOTAL(9,C32:C34)</f>
        <v>359754.78</v>
      </c>
    </row>
    <row r="36" spans="1:5" ht="12.75" outlineLevel="2">
      <c r="A36" s="168">
        <v>60041</v>
      </c>
      <c r="B36" s="169" t="s">
        <v>2115</v>
      </c>
      <c r="C36" s="130">
        <v>42895.49</v>
      </c>
      <c r="D36" t="s">
        <v>2157</v>
      </c>
      <c r="E36" t="s">
        <v>2093</v>
      </c>
    </row>
    <row r="37" spans="1:5" ht="12.75" outlineLevel="2">
      <c r="A37" s="168">
        <v>60041</v>
      </c>
      <c r="B37" s="169" t="s">
        <v>2115</v>
      </c>
      <c r="C37" s="130">
        <v>80161.07</v>
      </c>
      <c r="D37" t="s">
        <v>2157</v>
      </c>
      <c r="E37" t="s">
        <v>2102</v>
      </c>
    </row>
    <row r="38" spans="1:5" ht="12.75" outlineLevel="2">
      <c r="A38" s="168">
        <v>60041</v>
      </c>
      <c r="B38" s="169" t="s">
        <v>2115</v>
      </c>
      <c r="C38" s="130">
        <v>733970</v>
      </c>
      <c r="D38" t="s">
        <v>2157</v>
      </c>
      <c r="E38" t="s">
        <v>2095</v>
      </c>
    </row>
    <row r="39" spans="1:3" s="95" customFormat="1" ht="15" outlineLevel="1">
      <c r="A39" s="170" t="s">
        <v>2116</v>
      </c>
      <c r="B39" s="171"/>
      <c r="C39" s="172">
        <f>SUBTOTAL(9,C36:C38)</f>
        <v>857026.56</v>
      </c>
    </row>
    <row r="40" spans="1:5" ht="12.75" outlineLevel="2">
      <c r="A40" s="168">
        <v>60042</v>
      </c>
      <c r="B40" s="169" t="s">
        <v>2117</v>
      </c>
      <c r="C40" s="130">
        <v>55.26</v>
      </c>
      <c r="D40" t="s">
        <v>2157</v>
      </c>
      <c r="E40" t="s">
        <v>2107</v>
      </c>
    </row>
    <row r="41" spans="1:5" ht="12.75" outlineLevel="2">
      <c r="A41" s="168">
        <v>60042</v>
      </c>
      <c r="B41" s="169" t="s">
        <v>2117</v>
      </c>
      <c r="C41" s="130">
        <v>460.5</v>
      </c>
      <c r="D41" t="s">
        <v>2157</v>
      </c>
      <c r="E41" t="s">
        <v>2108</v>
      </c>
    </row>
    <row r="42" spans="1:5" ht="12.75" outlineLevel="2">
      <c r="A42" s="168">
        <v>60042</v>
      </c>
      <c r="B42" s="169" t="s">
        <v>2117</v>
      </c>
      <c r="C42" s="130">
        <v>3240</v>
      </c>
      <c r="D42" t="s">
        <v>2047</v>
      </c>
      <c r="E42" t="s">
        <v>2100</v>
      </c>
    </row>
    <row r="43" spans="1:5" ht="12.75" outlineLevel="2">
      <c r="A43" s="168">
        <v>60042</v>
      </c>
      <c r="B43" s="169" t="s">
        <v>2117</v>
      </c>
      <c r="C43" s="130">
        <v>8171.62</v>
      </c>
      <c r="D43" t="s">
        <v>2157</v>
      </c>
      <c r="E43" t="s">
        <v>2093</v>
      </c>
    </row>
    <row r="44" spans="1:5" ht="12.75" outlineLevel="2">
      <c r="A44" s="168">
        <v>60042</v>
      </c>
      <c r="B44" s="169" t="s">
        <v>2117</v>
      </c>
      <c r="C44" s="130">
        <v>14727.95</v>
      </c>
      <c r="D44" t="s">
        <v>2157</v>
      </c>
      <c r="E44" t="s">
        <v>2102</v>
      </c>
    </row>
    <row r="45" spans="1:5" ht="12.75" outlineLevel="2">
      <c r="A45" s="168">
        <v>60042</v>
      </c>
      <c r="B45" s="169" t="s">
        <v>2117</v>
      </c>
      <c r="C45" s="130">
        <v>33922.71</v>
      </c>
      <c r="D45" t="s">
        <v>2157</v>
      </c>
      <c r="E45" t="s">
        <v>2096</v>
      </c>
    </row>
    <row r="46" spans="1:5" ht="12.75" outlineLevel="2">
      <c r="A46" s="168">
        <v>60042</v>
      </c>
      <c r="B46" s="169" t="s">
        <v>2117</v>
      </c>
      <c r="C46" s="130">
        <v>64461</v>
      </c>
      <c r="D46" t="s">
        <v>2157</v>
      </c>
      <c r="E46" t="s">
        <v>2100</v>
      </c>
    </row>
    <row r="47" spans="1:5" ht="12.75" outlineLevel="2">
      <c r="A47" s="168">
        <v>60042</v>
      </c>
      <c r="B47" s="169" t="s">
        <v>2117</v>
      </c>
      <c r="C47" s="130">
        <v>262662.31</v>
      </c>
      <c r="D47" t="s">
        <v>2157</v>
      </c>
      <c r="E47" t="s">
        <v>2106</v>
      </c>
    </row>
    <row r="48" spans="1:5" ht="12.75" outlineLevel="2">
      <c r="A48" s="168">
        <v>60042</v>
      </c>
      <c r="B48" s="169" t="s">
        <v>2117</v>
      </c>
      <c r="C48" s="130">
        <v>835624.24</v>
      </c>
      <c r="D48" t="s">
        <v>2157</v>
      </c>
      <c r="E48" t="s">
        <v>2095</v>
      </c>
    </row>
    <row r="49" spans="1:3" s="95" customFormat="1" ht="15" outlineLevel="1">
      <c r="A49" s="170" t="s">
        <v>2118</v>
      </c>
      <c r="B49" s="171"/>
      <c r="C49" s="172">
        <f>SUBTOTAL(9,C40:C48)</f>
        <v>1223325.5899999999</v>
      </c>
    </row>
    <row r="50" spans="1:5" ht="12.75" outlineLevel="2">
      <c r="A50" s="168">
        <v>60045</v>
      </c>
      <c r="B50" s="169" t="s">
        <v>2119</v>
      </c>
      <c r="C50" s="130">
        <v>1523.44</v>
      </c>
      <c r="D50" t="s">
        <v>2157</v>
      </c>
      <c r="E50" t="s">
        <v>2093</v>
      </c>
    </row>
    <row r="51" spans="1:5" ht="12.75" outlineLevel="2">
      <c r="A51" s="168">
        <v>60045</v>
      </c>
      <c r="B51" s="169" t="s">
        <v>2119</v>
      </c>
      <c r="C51" s="130">
        <v>2744.27</v>
      </c>
      <c r="D51" t="s">
        <v>2157</v>
      </c>
      <c r="E51" t="s">
        <v>2102</v>
      </c>
    </row>
    <row r="52" spans="1:5" ht="12.75" outlineLevel="2">
      <c r="A52" s="168">
        <v>60045</v>
      </c>
      <c r="B52" s="169" t="s">
        <v>2119</v>
      </c>
      <c r="C52" s="130">
        <v>3379</v>
      </c>
      <c r="D52" t="s">
        <v>2157</v>
      </c>
      <c r="E52" t="s">
        <v>2095</v>
      </c>
    </row>
    <row r="53" spans="1:5" ht="12.75" outlineLevel="2">
      <c r="A53" s="168">
        <v>60045</v>
      </c>
      <c r="B53" s="169" t="s">
        <v>2119</v>
      </c>
      <c r="C53" s="130">
        <v>4575.88</v>
      </c>
      <c r="D53" t="s">
        <v>2157</v>
      </c>
      <c r="E53" t="s">
        <v>2106</v>
      </c>
    </row>
    <row r="54" spans="1:3" s="95" customFormat="1" ht="15" outlineLevel="1">
      <c r="A54" s="170" t="s">
        <v>2120</v>
      </c>
      <c r="B54" s="171"/>
      <c r="C54" s="172">
        <f>SUBTOTAL(9,C50:C53)</f>
        <v>12222.59</v>
      </c>
    </row>
    <row r="55" spans="1:5" ht="12.75" outlineLevel="2">
      <c r="A55" s="168">
        <v>60046</v>
      </c>
      <c r="B55" s="169" t="s">
        <v>2121</v>
      </c>
      <c r="C55" s="130">
        <v>750</v>
      </c>
      <c r="D55" t="s">
        <v>2157</v>
      </c>
      <c r="E55" t="s">
        <v>2106</v>
      </c>
    </row>
    <row r="56" spans="1:5" ht="12.75" outlineLevel="2">
      <c r="A56" s="168">
        <v>60046</v>
      </c>
      <c r="B56" s="169" t="s">
        <v>2121</v>
      </c>
      <c r="C56" s="130">
        <v>3461.41</v>
      </c>
      <c r="D56" t="s">
        <v>2157</v>
      </c>
      <c r="E56" t="s">
        <v>2093</v>
      </c>
    </row>
    <row r="57" spans="1:5" ht="12.75" outlineLevel="2">
      <c r="A57" s="168">
        <v>60046</v>
      </c>
      <c r="B57" s="169" t="s">
        <v>2121</v>
      </c>
      <c r="C57" s="130">
        <v>6219.6</v>
      </c>
      <c r="D57" t="s">
        <v>2157</v>
      </c>
      <c r="E57" t="s">
        <v>2102</v>
      </c>
    </row>
    <row r="58" spans="1:5" ht="12.75" outlineLevel="2">
      <c r="A58" s="168">
        <v>60046</v>
      </c>
      <c r="B58" s="169" t="s">
        <v>2121</v>
      </c>
      <c r="C58" s="130">
        <v>66337.32</v>
      </c>
      <c r="D58" t="s">
        <v>2157</v>
      </c>
      <c r="E58" t="s">
        <v>2096</v>
      </c>
    </row>
    <row r="59" spans="1:3" s="95" customFormat="1" ht="15" outlineLevel="1">
      <c r="A59" s="170" t="s">
        <v>2122</v>
      </c>
      <c r="B59" s="171"/>
      <c r="C59" s="172">
        <f>SUBTOTAL(9,C55:C58)</f>
        <v>76768.33</v>
      </c>
    </row>
    <row r="60" spans="1:5" ht="12.75" outlineLevel="2">
      <c r="A60" s="168">
        <v>60047</v>
      </c>
      <c r="B60" s="169" t="s">
        <v>2123</v>
      </c>
      <c r="C60" s="130">
        <v>524.26</v>
      </c>
      <c r="D60" t="s">
        <v>2157</v>
      </c>
      <c r="E60" t="s">
        <v>2093</v>
      </c>
    </row>
    <row r="61" spans="1:5" ht="12.75" outlineLevel="2">
      <c r="A61" s="168">
        <v>60047</v>
      </c>
      <c r="B61" s="169" t="s">
        <v>2123</v>
      </c>
      <c r="C61" s="130">
        <v>936.18</v>
      </c>
      <c r="D61" t="s">
        <v>2157</v>
      </c>
      <c r="E61" t="s">
        <v>2102</v>
      </c>
    </row>
    <row r="62" spans="1:5" ht="12.75" outlineLevel="2">
      <c r="A62" s="168">
        <v>60047</v>
      </c>
      <c r="B62" s="169" t="s">
        <v>2123</v>
      </c>
      <c r="C62" s="130">
        <v>7344</v>
      </c>
      <c r="D62" t="s">
        <v>2157</v>
      </c>
      <c r="E62" t="s">
        <v>2095</v>
      </c>
    </row>
    <row r="63" spans="1:3" s="95" customFormat="1" ht="15" outlineLevel="1">
      <c r="A63" s="170" t="s">
        <v>2124</v>
      </c>
      <c r="B63" s="171"/>
      <c r="C63" s="172">
        <f>SUBTOTAL(9,C60:C62)</f>
        <v>8804.44</v>
      </c>
    </row>
    <row r="64" spans="1:5" ht="12.75" outlineLevel="2">
      <c r="A64" s="168">
        <v>60052</v>
      </c>
      <c r="B64" s="169" t="s">
        <v>2125</v>
      </c>
      <c r="C64" s="130">
        <v>203.52</v>
      </c>
      <c r="D64" t="s">
        <v>2157</v>
      </c>
      <c r="E64" t="s">
        <v>2092</v>
      </c>
    </row>
    <row r="65" spans="1:5" ht="12.75" outlineLevel="2">
      <c r="A65" s="168">
        <v>60052</v>
      </c>
      <c r="B65" s="169" t="s">
        <v>2125</v>
      </c>
      <c r="C65" s="130">
        <v>3000</v>
      </c>
      <c r="D65" t="s">
        <v>2157</v>
      </c>
      <c r="E65" t="s">
        <v>2095</v>
      </c>
    </row>
    <row r="66" spans="1:5" ht="12.75" outlineLevel="2">
      <c r="A66" s="168">
        <v>60052</v>
      </c>
      <c r="B66" s="169" t="s">
        <v>2125</v>
      </c>
      <c r="C66" s="130">
        <v>12326.1</v>
      </c>
      <c r="D66" t="s">
        <v>555</v>
      </c>
      <c r="E66" t="s">
        <v>2110</v>
      </c>
    </row>
    <row r="67" spans="1:3" s="95" customFormat="1" ht="15" outlineLevel="1">
      <c r="A67" s="170" t="s">
        <v>2126</v>
      </c>
      <c r="B67" s="171"/>
      <c r="C67" s="172">
        <f>SUBTOTAL(9,C64:C66)</f>
        <v>15529.62</v>
      </c>
    </row>
    <row r="68" spans="1:5" ht="12.75" outlineLevel="2">
      <c r="A68" s="168">
        <v>60056</v>
      </c>
      <c r="B68" s="169" t="s">
        <v>2127</v>
      </c>
      <c r="C68" s="130">
        <v>3156.79</v>
      </c>
      <c r="D68" t="s">
        <v>2157</v>
      </c>
      <c r="E68" t="s">
        <v>2093</v>
      </c>
    </row>
    <row r="69" spans="1:5" ht="12.75" outlineLevel="2">
      <c r="A69" s="168">
        <v>60056</v>
      </c>
      <c r="B69" s="169" t="s">
        <v>2127</v>
      </c>
      <c r="C69" s="130">
        <v>5961.76</v>
      </c>
      <c r="D69" t="s">
        <v>2157</v>
      </c>
      <c r="E69" t="s">
        <v>2102</v>
      </c>
    </row>
    <row r="70" spans="1:5" ht="12.75" outlineLevel="2">
      <c r="A70" s="168">
        <v>60056</v>
      </c>
      <c r="B70" s="169" t="s">
        <v>2127</v>
      </c>
      <c r="C70" s="130">
        <v>163066.97</v>
      </c>
      <c r="D70" t="s">
        <v>2157</v>
      </c>
      <c r="E70" t="s">
        <v>2095</v>
      </c>
    </row>
    <row r="71" spans="1:3" s="95" customFormat="1" ht="15" outlineLevel="1">
      <c r="A71" s="170" t="s">
        <v>2128</v>
      </c>
      <c r="B71" s="171"/>
      <c r="C71" s="172">
        <f>SUBTOTAL(9,C68:C70)</f>
        <v>172185.52</v>
      </c>
    </row>
    <row r="72" spans="1:5" ht="12.75" outlineLevel="2">
      <c r="A72" s="168">
        <v>60058</v>
      </c>
      <c r="B72" s="169" t="s">
        <v>2129</v>
      </c>
      <c r="C72" s="130">
        <v>-55.79</v>
      </c>
      <c r="D72" t="s">
        <v>2178</v>
      </c>
      <c r="E72" t="s">
        <v>2092</v>
      </c>
    </row>
    <row r="73" spans="1:5" ht="12.75" outlineLevel="2">
      <c r="A73" s="168">
        <v>60058</v>
      </c>
      <c r="B73" s="169" t="s">
        <v>2129</v>
      </c>
      <c r="C73" s="130">
        <v>19.2</v>
      </c>
      <c r="D73" t="s">
        <v>2157</v>
      </c>
      <c r="E73" t="s">
        <v>2107</v>
      </c>
    </row>
    <row r="74" spans="1:5" ht="12.75" outlineLevel="2">
      <c r="A74" s="168">
        <v>60058</v>
      </c>
      <c r="B74" s="169" t="s">
        <v>2129</v>
      </c>
      <c r="C74" s="130">
        <v>160.02</v>
      </c>
      <c r="D74" t="s">
        <v>2157</v>
      </c>
      <c r="E74" t="s">
        <v>2108</v>
      </c>
    </row>
    <row r="75" spans="1:5" ht="12.75" outlineLevel="2">
      <c r="A75" s="168">
        <v>60058</v>
      </c>
      <c r="B75" s="169" t="s">
        <v>2129</v>
      </c>
      <c r="C75" s="130">
        <v>347.82</v>
      </c>
      <c r="D75" t="s">
        <v>2053</v>
      </c>
      <c r="E75" t="s">
        <v>2093</v>
      </c>
    </row>
    <row r="76" spans="1:5" ht="12.75" outlineLevel="2">
      <c r="A76" s="168">
        <v>60058</v>
      </c>
      <c r="B76" s="169" t="s">
        <v>2129</v>
      </c>
      <c r="C76" s="130">
        <v>445.7</v>
      </c>
      <c r="D76" t="s">
        <v>2154</v>
      </c>
      <c r="E76" t="s">
        <v>2092</v>
      </c>
    </row>
    <row r="77" spans="1:5" ht="12.75" outlineLevel="2">
      <c r="A77" s="168">
        <v>60058</v>
      </c>
      <c r="B77" s="169" t="s">
        <v>2129</v>
      </c>
      <c r="C77" s="130">
        <v>621.09</v>
      </c>
      <c r="D77" t="s">
        <v>2053</v>
      </c>
      <c r="E77" t="s">
        <v>2102</v>
      </c>
    </row>
    <row r="78" spans="1:5" ht="12.75" outlineLevel="2">
      <c r="A78" s="168">
        <v>60058</v>
      </c>
      <c r="B78" s="169" t="s">
        <v>2129</v>
      </c>
      <c r="C78" s="130">
        <v>659.64</v>
      </c>
      <c r="D78" t="s">
        <v>2157</v>
      </c>
      <c r="E78" t="s">
        <v>2106</v>
      </c>
    </row>
    <row r="79" spans="1:5" ht="12.75" outlineLevel="2">
      <c r="A79" s="168">
        <v>60058</v>
      </c>
      <c r="B79" s="169" t="s">
        <v>2129</v>
      </c>
      <c r="C79" s="130">
        <v>830.34</v>
      </c>
      <c r="D79" t="s">
        <v>2157</v>
      </c>
      <c r="E79" t="s">
        <v>2092</v>
      </c>
    </row>
    <row r="80" spans="1:5" ht="12.75" outlineLevel="2">
      <c r="A80" s="168">
        <v>60058</v>
      </c>
      <c r="B80" s="169" t="s">
        <v>2129</v>
      </c>
      <c r="C80" s="130">
        <v>1650</v>
      </c>
      <c r="D80" t="s">
        <v>2154</v>
      </c>
      <c r="E80" t="s">
        <v>2094</v>
      </c>
    </row>
    <row r="81" spans="1:5" ht="12.75" outlineLevel="2">
      <c r="A81" s="168">
        <v>60058</v>
      </c>
      <c r="B81" s="169" t="s">
        <v>2129</v>
      </c>
      <c r="C81" s="130">
        <v>1716.8</v>
      </c>
      <c r="D81" t="s">
        <v>2047</v>
      </c>
      <c r="E81" t="s">
        <v>2092</v>
      </c>
    </row>
    <row r="82" spans="1:5" ht="12.75" outlineLevel="2">
      <c r="A82" s="168">
        <v>60058</v>
      </c>
      <c r="B82" s="169" t="s">
        <v>2129</v>
      </c>
      <c r="C82" s="130">
        <v>3000</v>
      </c>
      <c r="D82" t="s">
        <v>2157</v>
      </c>
      <c r="E82" t="s">
        <v>2095</v>
      </c>
    </row>
    <row r="83" spans="1:5" ht="12.75" outlineLevel="2">
      <c r="A83" s="168">
        <v>60058</v>
      </c>
      <c r="B83" s="169" t="s">
        <v>2129</v>
      </c>
      <c r="C83" s="130">
        <v>10065</v>
      </c>
      <c r="D83" t="s">
        <v>2157</v>
      </c>
      <c r="E83" t="s">
        <v>2094</v>
      </c>
    </row>
    <row r="84" spans="1:5" ht="12.75" outlineLevel="2">
      <c r="A84" s="168">
        <v>60058</v>
      </c>
      <c r="B84" s="169" t="s">
        <v>2129</v>
      </c>
      <c r="C84" s="130">
        <v>33210.07</v>
      </c>
      <c r="D84" t="s">
        <v>2157</v>
      </c>
      <c r="E84" t="s">
        <v>2096</v>
      </c>
    </row>
    <row r="85" spans="1:5" ht="12.75" outlineLevel="2">
      <c r="A85" s="168">
        <v>60058</v>
      </c>
      <c r="B85" s="169" t="s">
        <v>2129</v>
      </c>
      <c r="C85" s="130">
        <v>129854.98</v>
      </c>
      <c r="D85" t="s">
        <v>2157</v>
      </c>
      <c r="E85" t="s">
        <v>2093</v>
      </c>
    </row>
    <row r="86" spans="1:5" ht="12.75" outlineLevel="2">
      <c r="A86" s="168">
        <v>60058</v>
      </c>
      <c r="B86" s="169" t="s">
        <v>2129</v>
      </c>
      <c r="C86" s="130">
        <v>233954.26</v>
      </c>
      <c r="D86" t="s">
        <v>2157</v>
      </c>
      <c r="E86" t="s">
        <v>2102</v>
      </c>
    </row>
    <row r="87" spans="1:3" s="95" customFormat="1" ht="15" outlineLevel="1">
      <c r="A87" s="170" t="s">
        <v>2130</v>
      </c>
      <c r="B87" s="171"/>
      <c r="C87" s="172">
        <f>SUBTOTAL(9,C72:C86)</f>
        <v>416479.13</v>
      </c>
    </row>
    <row r="88" spans="1:5" ht="12.75" outlineLevel="2">
      <c r="A88" s="168">
        <v>60059</v>
      </c>
      <c r="B88" s="169" t="s">
        <v>2131</v>
      </c>
      <c r="C88" s="130">
        <v>28.31</v>
      </c>
      <c r="D88" t="s">
        <v>2157</v>
      </c>
      <c r="E88" t="s">
        <v>2092</v>
      </c>
    </row>
    <row r="89" spans="1:5" ht="12.75" outlineLevel="2">
      <c r="A89" s="168">
        <v>60059</v>
      </c>
      <c r="B89" s="169" t="s">
        <v>2131</v>
      </c>
      <c r="C89" s="130">
        <v>188.57</v>
      </c>
      <c r="D89" t="s">
        <v>2178</v>
      </c>
      <c r="E89" t="s">
        <v>2092</v>
      </c>
    </row>
    <row r="90" spans="1:5" ht="12.75" outlineLevel="2">
      <c r="A90" s="168">
        <v>60059</v>
      </c>
      <c r="B90" s="169" t="s">
        <v>2131</v>
      </c>
      <c r="C90" s="130">
        <v>1000</v>
      </c>
      <c r="D90" t="s">
        <v>2157</v>
      </c>
      <c r="E90" t="s">
        <v>2094</v>
      </c>
    </row>
    <row r="91" spans="1:5" ht="12.75" outlineLevel="2">
      <c r="A91" s="168">
        <v>60059</v>
      </c>
      <c r="B91" s="169" t="s">
        <v>2131</v>
      </c>
      <c r="C91" s="130">
        <v>1142.1</v>
      </c>
      <c r="D91" t="s">
        <v>2047</v>
      </c>
      <c r="E91" t="s">
        <v>2092</v>
      </c>
    </row>
    <row r="92" spans="1:5" ht="12.75" outlineLevel="2">
      <c r="A92" s="168">
        <v>60059</v>
      </c>
      <c r="B92" s="169" t="s">
        <v>2131</v>
      </c>
      <c r="C92" s="130">
        <v>2199.3</v>
      </c>
      <c r="D92" t="s">
        <v>2154</v>
      </c>
      <c r="E92" t="s">
        <v>2092</v>
      </c>
    </row>
    <row r="93" spans="1:5" ht="12.75" outlineLevel="2">
      <c r="A93" s="168">
        <v>60059</v>
      </c>
      <c r="B93" s="169" t="s">
        <v>2131</v>
      </c>
      <c r="C93" s="130">
        <v>8386.92</v>
      </c>
      <c r="D93" t="s">
        <v>2157</v>
      </c>
      <c r="E93" t="s">
        <v>2093</v>
      </c>
    </row>
    <row r="94" spans="1:5" ht="12.75" outlineLevel="2">
      <c r="A94" s="168">
        <v>60059</v>
      </c>
      <c r="B94" s="169" t="s">
        <v>2131</v>
      </c>
      <c r="C94" s="130">
        <v>15079.98</v>
      </c>
      <c r="D94" t="s">
        <v>2157</v>
      </c>
      <c r="E94" t="s">
        <v>2102</v>
      </c>
    </row>
    <row r="95" spans="1:5" ht="12.75" outlineLevel="2">
      <c r="A95" s="168">
        <v>60059</v>
      </c>
      <c r="B95" s="169" t="s">
        <v>2131</v>
      </c>
      <c r="C95" s="130">
        <v>131110</v>
      </c>
      <c r="D95" t="s">
        <v>2157</v>
      </c>
      <c r="E95" t="s">
        <v>2095</v>
      </c>
    </row>
    <row r="96" spans="1:3" s="95" customFormat="1" ht="15" outlineLevel="1">
      <c r="A96" s="170" t="s">
        <v>2132</v>
      </c>
      <c r="B96" s="171"/>
      <c r="C96" s="172">
        <f>SUBTOTAL(9,C88:C95)</f>
        <v>159135.18</v>
      </c>
    </row>
    <row r="97" spans="1:5" ht="12.75" outlineLevel="2">
      <c r="A97" s="168">
        <v>60063</v>
      </c>
      <c r="B97" s="169" t="s">
        <v>2133</v>
      </c>
      <c r="C97" s="130">
        <v>491.4</v>
      </c>
      <c r="D97" t="s">
        <v>2172</v>
      </c>
      <c r="E97" t="s">
        <v>2106</v>
      </c>
    </row>
    <row r="98" spans="1:5" ht="12.75" outlineLevel="2">
      <c r="A98" s="168">
        <v>60063</v>
      </c>
      <c r="B98" s="169" t="s">
        <v>2133</v>
      </c>
      <c r="C98" s="130">
        <v>541.4</v>
      </c>
      <c r="D98" t="s">
        <v>2157</v>
      </c>
      <c r="E98" t="s">
        <v>2093</v>
      </c>
    </row>
    <row r="99" spans="1:5" ht="12.75" outlineLevel="2">
      <c r="A99" s="168">
        <v>60063</v>
      </c>
      <c r="B99" s="169" t="s">
        <v>2133</v>
      </c>
      <c r="C99" s="130">
        <v>966.72</v>
      </c>
      <c r="D99" t="s">
        <v>2157</v>
      </c>
      <c r="E99" t="s">
        <v>2102</v>
      </c>
    </row>
    <row r="100" spans="1:5" ht="12.75" outlineLevel="2">
      <c r="A100" s="168">
        <v>60063</v>
      </c>
      <c r="B100" s="169" t="s">
        <v>2133</v>
      </c>
      <c r="C100" s="130">
        <v>14464.59</v>
      </c>
      <c r="D100" t="s">
        <v>2157</v>
      </c>
      <c r="E100" t="s">
        <v>2106</v>
      </c>
    </row>
    <row r="101" spans="1:5" ht="12.75" outlineLevel="2">
      <c r="A101" s="168">
        <v>60063</v>
      </c>
      <c r="B101" s="169" t="s">
        <v>2133</v>
      </c>
      <c r="C101" s="130">
        <v>504067.5</v>
      </c>
      <c r="D101" t="s">
        <v>2157</v>
      </c>
      <c r="E101" t="s">
        <v>2096</v>
      </c>
    </row>
    <row r="102" spans="1:3" s="95" customFormat="1" ht="15" outlineLevel="1">
      <c r="A102" s="170" t="s">
        <v>2134</v>
      </c>
      <c r="B102" s="171"/>
      <c r="C102" s="172">
        <f>SUBTOTAL(9,C97:C101)</f>
        <v>520531.61</v>
      </c>
    </row>
    <row r="103" spans="1:5" ht="12.75" outlineLevel="2">
      <c r="A103" s="168">
        <v>66004</v>
      </c>
      <c r="B103" s="169" t="s">
        <v>2135</v>
      </c>
      <c r="C103" s="130">
        <v>3049.85</v>
      </c>
      <c r="D103" t="s">
        <v>2175</v>
      </c>
      <c r="E103" t="s">
        <v>2093</v>
      </c>
    </row>
    <row r="104" spans="1:5" ht="12.75" outlineLevel="2">
      <c r="A104" s="168">
        <v>66004</v>
      </c>
      <c r="B104" s="169" t="s">
        <v>2135</v>
      </c>
      <c r="C104" s="130">
        <v>5498.58</v>
      </c>
      <c r="D104" t="s">
        <v>2175</v>
      </c>
      <c r="E104" t="s">
        <v>2102</v>
      </c>
    </row>
    <row r="105" spans="1:5" ht="12.75" outlineLevel="2">
      <c r="A105" s="168">
        <v>66004</v>
      </c>
      <c r="B105" s="169" t="s">
        <v>2135</v>
      </c>
      <c r="C105" s="130">
        <v>43328.97</v>
      </c>
      <c r="D105" t="s">
        <v>2151</v>
      </c>
      <c r="E105" t="s">
        <v>2093</v>
      </c>
    </row>
    <row r="106" spans="1:5" ht="12.75" outlineLevel="2">
      <c r="A106" s="168">
        <v>66004</v>
      </c>
      <c r="B106" s="169" t="s">
        <v>2135</v>
      </c>
      <c r="C106" s="130">
        <v>89908.46</v>
      </c>
      <c r="D106" t="s">
        <v>2151</v>
      </c>
      <c r="E106" t="s">
        <v>2102</v>
      </c>
    </row>
    <row r="107" spans="1:3" s="95" customFormat="1" ht="15" outlineLevel="1">
      <c r="A107" s="170" t="s">
        <v>2136</v>
      </c>
      <c r="B107" s="171"/>
      <c r="C107" s="172">
        <f>SUBTOTAL(9,C103:C106)</f>
        <v>141785.86000000002</v>
      </c>
    </row>
    <row r="108" spans="1:3" ht="12.75" outlineLevel="2">
      <c r="A108" t="s">
        <v>2137</v>
      </c>
      <c r="B108" s="169" t="s">
        <v>2138</v>
      </c>
      <c r="C108" s="130">
        <v>214622.99</v>
      </c>
    </row>
    <row r="109" spans="1:3" s="95" customFormat="1" ht="15" outlineLevel="1">
      <c r="A109" s="95" t="s">
        <v>2139</v>
      </c>
      <c r="B109" s="171"/>
      <c r="C109" s="172">
        <f>SUBTOTAL(9,C108:C108)</f>
        <v>214622.99</v>
      </c>
    </row>
    <row r="110" spans="1:3" s="95" customFormat="1" ht="15">
      <c r="A110" s="95" t="s">
        <v>1726</v>
      </c>
      <c r="B110" s="171"/>
      <c r="C110" s="172">
        <f>SUBTOTAL(9,C2:C108)</f>
        <v>11718724.460000005</v>
      </c>
    </row>
    <row r="113" ht="13.5" thickBot="1"/>
    <row r="114" spans="1:4" ht="15">
      <c r="A114" s="147" t="s">
        <v>2063</v>
      </c>
      <c r="B114" s="148"/>
      <c r="C114" s="148"/>
      <c r="D114" s="149"/>
    </row>
    <row r="115" spans="1:4" ht="15">
      <c r="A115" s="150"/>
      <c r="B115" s="151"/>
      <c r="C115" s="151"/>
      <c r="D115" s="152"/>
    </row>
    <row r="116" spans="1:4" ht="15">
      <c r="A116" s="153" t="s">
        <v>2064</v>
      </c>
      <c r="B116" s="154" t="s">
        <v>2065</v>
      </c>
      <c r="C116" s="154" t="s">
        <v>2066</v>
      </c>
      <c r="D116" s="155" t="s">
        <v>2067</v>
      </c>
    </row>
    <row r="117" spans="1:4" ht="12.75">
      <c r="A117" s="156"/>
      <c r="B117" s="157"/>
      <c r="C117" s="157"/>
      <c r="D117" s="158"/>
    </row>
    <row r="118" spans="1:4" ht="12.75">
      <c r="A118" s="159" t="s">
        <v>2068</v>
      </c>
      <c r="B118" s="160" t="s">
        <v>2069</v>
      </c>
      <c r="C118" s="160" t="s">
        <v>2070</v>
      </c>
      <c r="D118" s="158">
        <v>388.8</v>
      </c>
    </row>
    <row r="119" spans="1:4" ht="12.75">
      <c r="A119" s="161"/>
      <c r="B119" s="160" t="s">
        <v>2071</v>
      </c>
      <c r="C119" s="160" t="s">
        <v>2070</v>
      </c>
      <c r="D119" s="158">
        <v>260</v>
      </c>
    </row>
    <row r="120" spans="1:4" ht="12.75">
      <c r="A120" s="161"/>
      <c r="B120" s="160" t="s">
        <v>2072</v>
      </c>
      <c r="C120" s="160" t="s">
        <v>2070</v>
      </c>
      <c r="D120" s="158">
        <v>787.6</v>
      </c>
    </row>
    <row r="121" spans="1:4" ht="12.75">
      <c r="A121" s="161"/>
      <c r="B121" s="160"/>
      <c r="C121" s="160"/>
      <c r="D121" s="158"/>
    </row>
    <row r="122" spans="1:4" ht="12.75">
      <c r="A122" s="161" t="s">
        <v>2073</v>
      </c>
      <c r="B122" s="160" t="s">
        <v>2074</v>
      </c>
      <c r="C122" s="160" t="s">
        <v>2070</v>
      </c>
      <c r="D122" s="158">
        <v>624</v>
      </c>
    </row>
    <row r="123" spans="1:4" ht="12.75">
      <c r="A123" s="161"/>
      <c r="B123" s="160" t="s">
        <v>2075</v>
      </c>
      <c r="C123" s="160" t="s">
        <v>2070</v>
      </c>
      <c r="D123" s="158">
        <v>273</v>
      </c>
    </row>
    <row r="124" spans="1:4" ht="12.75">
      <c r="A124" s="161"/>
      <c r="B124" s="160" t="s">
        <v>2076</v>
      </c>
      <c r="C124" s="160" t="s">
        <v>2070</v>
      </c>
      <c r="D124" s="158">
        <v>408.45</v>
      </c>
    </row>
    <row r="125" spans="1:4" ht="12.75">
      <c r="A125" s="161"/>
      <c r="B125" s="160" t="s">
        <v>2077</v>
      </c>
      <c r="C125" s="160" t="s">
        <v>2070</v>
      </c>
      <c r="D125" s="158">
        <v>775.95</v>
      </c>
    </row>
    <row r="126" spans="1:4" ht="12.75">
      <c r="A126" s="161"/>
      <c r="B126" s="160" t="s">
        <v>2078</v>
      </c>
      <c r="C126" s="160" t="s">
        <v>2070</v>
      </c>
      <c r="D126" s="158">
        <v>513.9</v>
      </c>
    </row>
    <row r="127" spans="1:4" ht="12.75">
      <c r="A127" s="161"/>
      <c r="B127" s="160"/>
      <c r="C127" s="160"/>
      <c r="D127" s="158"/>
    </row>
    <row r="128" spans="1:4" ht="12.75">
      <c r="A128" s="161" t="s">
        <v>2079</v>
      </c>
      <c r="B128" s="160" t="s">
        <v>2077</v>
      </c>
      <c r="C128" s="160" t="s">
        <v>2070</v>
      </c>
      <c r="D128" s="158">
        <v>746.47</v>
      </c>
    </row>
    <row r="129" spans="1:4" ht="12.75">
      <c r="A129" s="161"/>
      <c r="B129" s="160"/>
      <c r="C129" s="160"/>
      <c r="D129" s="158"/>
    </row>
    <row r="130" spans="1:4" ht="12.75">
      <c r="A130" s="161" t="s">
        <v>2080</v>
      </c>
      <c r="B130" s="160" t="s">
        <v>2077</v>
      </c>
      <c r="C130" s="160" t="s">
        <v>2081</v>
      </c>
      <c r="D130" s="158">
        <v>4048.88</v>
      </c>
    </row>
    <row r="131" spans="1:4" ht="12.75">
      <c r="A131" s="161"/>
      <c r="B131" s="160" t="s">
        <v>2069</v>
      </c>
      <c r="C131" s="160" t="s">
        <v>2070</v>
      </c>
      <c r="D131" s="158">
        <v>388.8</v>
      </c>
    </row>
    <row r="132" spans="1:4" ht="12.75">
      <c r="A132" s="161"/>
      <c r="B132" s="160" t="s">
        <v>2077</v>
      </c>
      <c r="C132" s="160" t="s">
        <v>2070</v>
      </c>
      <c r="D132" s="158">
        <v>784.98</v>
      </c>
    </row>
    <row r="133" spans="1:4" ht="12.75">
      <c r="A133" s="161"/>
      <c r="B133" s="160" t="s">
        <v>2076</v>
      </c>
      <c r="C133" s="160" t="s">
        <v>2070</v>
      </c>
      <c r="D133" s="158">
        <v>408.45</v>
      </c>
    </row>
    <row r="134" spans="1:4" ht="12.75">
      <c r="A134" s="161"/>
      <c r="B134" s="160" t="s">
        <v>2077</v>
      </c>
      <c r="C134" s="160" t="s">
        <v>2070</v>
      </c>
      <c r="D134" s="158">
        <v>775.95</v>
      </c>
    </row>
    <row r="135" spans="1:4" ht="12.75">
      <c r="A135" s="161"/>
      <c r="B135" s="160" t="s">
        <v>2078</v>
      </c>
      <c r="C135" s="160" t="s">
        <v>2070</v>
      </c>
      <c r="D135" s="158">
        <v>564.75</v>
      </c>
    </row>
    <row r="136" spans="1:4" ht="12.75">
      <c r="A136" s="161"/>
      <c r="B136" s="160"/>
      <c r="C136" s="160"/>
      <c r="D136" s="158"/>
    </row>
    <row r="137" spans="1:4" ht="12.75">
      <c r="A137" s="161" t="s">
        <v>2082</v>
      </c>
      <c r="B137" s="160" t="s">
        <v>2077</v>
      </c>
      <c r="C137" s="160" t="s">
        <v>2070</v>
      </c>
      <c r="D137" s="158">
        <v>675.57</v>
      </c>
    </row>
    <row r="138" spans="1:4" ht="12.75">
      <c r="A138" s="161"/>
      <c r="B138" s="160"/>
      <c r="C138" s="160"/>
      <c r="D138" s="158"/>
    </row>
    <row r="139" spans="1:4" ht="12.75">
      <c r="A139" s="161" t="s">
        <v>2083</v>
      </c>
      <c r="B139" s="160" t="s">
        <v>2074</v>
      </c>
      <c r="C139" s="160" t="s">
        <v>2070</v>
      </c>
      <c r="D139" s="158">
        <v>408</v>
      </c>
    </row>
    <row r="140" spans="1:4" ht="12.75">
      <c r="A140" s="161"/>
      <c r="B140" s="160" t="s">
        <v>2075</v>
      </c>
      <c r="C140" s="160" t="s">
        <v>2070</v>
      </c>
      <c r="D140" s="158">
        <v>286</v>
      </c>
    </row>
    <row r="141" spans="1:4" ht="12.75">
      <c r="A141" s="161"/>
      <c r="B141" s="160" t="s">
        <v>2069</v>
      </c>
      <c r="C141" s="160" t="s">
        <v>2070</v>
      </c>
      <c r="D141" s="158">
        <v>398.2</v>
      </c>
    </row>
    <row r="142" spans="1:4" ht="12.75">
      <c r="A142" s="161"/>
      <c r="B142" s="160" t="s">
        <v>2084</v>
      </c>
      <c r="C142" s="160" t="s">
        <v>2070</v>
      </c>
      <c r="D142" s="158">
        <v>384</v>
      </c>
    </row>
    <row r="143" spans="1:4" ht="12.75">
      <c r="A143" s="161"/>
      <c r="B143" s="160" t="s">
        <v>2085</v>
      </c>
      <c r="C143" s="160" t="s">
        <v>2070</v>
      </c>
      <c r="D143" s="158">
        <v>787.6</v>
      </c>
    </row>
    <row r="144" spans="1:4" ht="12.75">
      <c r="A144" s="161"/>
      <c r="B144" s="160" t="s">
        <v>2078</v>
      </c>
      <c r="C144" s="160" t="s">
        <v>2070</v>
      </c>
      <c r="D144" s="158">
        <v>366.75</v>
      </c>
    </row>
    <row r="145" spans="1:4" ht="12.75">
      <c r="A145" s="161"/>
      <c r="B145" s="160"/>
      <c r="C145" s="160"/>
      <c r="D145" s="158"/>
    </row>
    <row r="146" spans="1:4" ht="12.75">
      <c r="A146" s="161" t="s">
        <v>2086</v>
      </c>
      <c r="B146" s="160" t="s">
        <v>2074</v>
      </c>
      <c r="C146" s="160" t="s">
        <v>2070</v>
      </c>
      <c r="D146" s="158">
        <v>408</v>
      </c>
    </row>
    <row r="147" spans="1:4" ht="12.75">
      <c r="A147" s="161"/>
      <c r="B147" s="160" t="s">
        <v>2077</v>
      </c>
      <c r="C147" s="160" t="s">
        <v>2070</v>
      </c>
      <c r="D147" s="158">
        <v>1088.39</v>
      </c>
    </row>
    <row r="148" spans="1:4" ht="12.75">
      <c r="A148" s="161"/>
      <c r="B148" s="160" t="s">
        <v>2071</v>
      </c>
      <c r="C148" s="160" t="s">
        <v>2070</v>
      </c>
      <c r="D148" s="158">
        <v>285</v>
      </c>
    </row>
    <row r="149" spans="1:4" ht="12.75">
      <c r="A149" s="161"/>
      <c r="B149" s="160" t="s">
        <v>2076</v>
      </c>
      <c r="C149" s="160" t="s">
        <v>2070</v>
      </c>
      <c r="D149" s="158">
        <v>408.45</v>
      </c>
    </row>
    <row r="150" spans="1:4" ht="12.75">
      <c r="A150" s="161"/>
      <c r="B150" s="160" t="s">
        <v>2087</v>
      </c>
      <c r="C150" s="160" t="s">
        <v>2070</v>
      </c>
      <c r="D150" s="158">
        <v>245.7</v>
      </c>
    </row>
    <row r="151" spans="1:4" ht="12.75">
      <c r="A151" s="161"/>
      <c r="B151" s="160" t="s">
        <v>2084</v>
      </c>
      <c r="C151" s="160" t="s">
        <v>2070</v>
      </c>
      <c r="D151" s="158">
        <v>384</v>
      </c>
    </row>
    <row r="152" spans="1:4" ht="12.75">
      <c r="A152" s="161"/>
      <c r="B152" s="160" t="s">
        <v>2078</v>
      </c>
      <c r="C152" s="160" t="s">
        <v>2070</v>
      </c>
      <c r="D152" s="158">
        <v>366.75</v>
      </c>
    </row>
    <row r="153" spans="1:4" ht="12.75">
      <c r="A153" s="161"/>
      <c r="B153" s="160" t="s">
        <v>2077</v>
      </c>
      <c r="C153" s="160" t="s">
        <v>2070</v>
      </c>
      <c r="D153" s="158">
        <v>784.98</v>
      </c>
    </row>
    <row r="154" spans="1:4" ht="12.75">
      <c r="A154" s="161"/>
      <c r="B154" s="160"/>
      <c r="C154" s="160"/>
      <c r="D154" s="158"/>
    </row>
    <row r="155" spans="1:4" ht="13.5" thickBot="1">
      <c r="A155" s="161"/>
      <c r="B155" s="160"/>
      <c r="C155" s="160"/>
      <c r="D155" s="158"/>
    </row>
    <row r="156" spans="1:4" ht="13.5" thickBot="1">
      <c r="A156" s="162"/>
      <c r="B156" s="163"/>
      <c r="C156" s="163" t="s">
        <v>2088</v>
      </c>
      <c r="D156" s="164">
        <f>SUM(D118:D155)</f>
        <v>19027.370000000003</v>
      </c>
    </row>
    <row r="157" spans="1:4" ht="12.75">
      <c r="A157" s="156"/>
      <c r="B157" s="157"/>
      <c r="C157" s="157"/>
      <c r="D157" s="158"/>
    </row>
    <row r="158" spans="1:4" ht="13.5" thickBot="1">
      <c r="A158" s="165"/>
      <c r="B158" s="166"/>
      <c r="C158" s="166"/>
      <c r="D158" s="167"/>
    </row>
  </sheetData>
  <printOptions/>
  <pageMargins left="0.75" right="0.75" top="0.75" bottom="0.48" header="0.5" footer="0.5"/>
  <pageSetup horizontalDpi="600" verticalDpi="600" orientation="portrait" r:id="rId1"/>
  <headerFooter alignWithMargins="0">
    <oddHeader>&amp;C&amp;"Arial,Bold"&amp;12Snohomish 2007 Conservation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 topLeftCell="B51">
      <selection activeCell="N109" sqref="N109:O196"/>
    </sheetView>
  </sheetViews>
  <sheetFormatPr defaultColWidth="9.140625" defaultRowHeight="10.5" customHeight="1" outlineLevelRow="1"/>
  <cols>
    <col min="1" max="1" width="16.28125" style="1" hidden="1" customWidth="1"/>
    <col min="2" max="3" width="12.28125" style="1" customWidth="1"/>
    <col min="4" max="4" width="7.421875" style="2" customWidth="1"/>
    <col min="5" max="5" width="29.28125" style="3" customWidth="1"/>
    <col min="6" max="6" width="8.7109375" style="4" customWidth="1"/>
    <col min="7" max="7" width="12.28125" style="1" customWidth="1"/>
    <col min="8" max="8" width="12.28125" style="1" hidden="1" customWidth="1"/>
    <col min="9" max="9" width="7.421875" style="2" hidden="1" customWidth="1"/>
    <col min="10" max="11" width="12.28125" style="1" hidden="1" customWidth="1"/>
    <col min="12" max="12" width="7.421875" style="2" hidden="1" customWidth="1"/>
    <col min="13" max="13" width="16.28125" style="1" hidden="1" customWidth="1"/>
    <col min="14" max="16384" width="16.28125" style="1" customWidth="1"/>
  </cols>
  <sheetData>
    <row r="1" spans="1:12" ht="10.5" customHeight="1" hidden="1">
      <c r="A1" s="1" t="s">
        <v>1762</v>
      </c>
      <c r="B1" s="1" t="s">
        <v>1763</v>
      </c>
      <c r="C1" s="1" t="s">
        <v>1764</v>
      </c>
      <c r="D1" s="2" t="s">
        <v>1765</v>
      </c>
      <c r="E1" s="3" t="s">
        <v>1766</v>
      </c>
      <c r="F1" s="4" t="s">
        <v>1767</v>
      </c>
      <c r="G1" s="1" t="s">
        <v>1768</v>
      </c>
      <c r="H1" s="1" t="s">
        <v>1769</v>
      </c>
      <c r="I1" s="2" t="s">
        <v>1765</v>
      </c>
      <c r="J1" s="1" t="s">
        <v>1770</v>
      </c>
      <c r="K1" s="1" t="s">
        <v>1771</v>
      </c>
      <c r="L1" s="2" t="s">
        <v>1765</v>
      </c>
    </row>
    <row r="2" spans="2:12" s="5" customFormat="1" ht="10.5" customHeight="1">
      <c r="B2" s="6" t="s">
        <v>1772</v>
      </c>
      <c r="C2" s="6"/>
      <c r="D2" s="7"/>
      <c r="E2" s="8"/>
      <c r="F2" s="6" t="s">
        <v>1773</v>
      </c>
      <c r="G2" s="6"/>
      <c r="I2" s="7"/>
      <c r="K2" s="5" t="str">
        <f>"Run: "&amp;TEXT(NvsEndTime,"MM/DD/YY at HH:MM")</f>
        <v>Run: 03/18/08 at 14:14</v>
      </c>
      <c r="L2" s="7"/>
    </row>
    <row r="3" spans="2:12" s="5" customFormat="1" ht="10.5" customHeight="1">
      <c r="B3" s="6" t="s">
        <v>1774</v>
      </c>
      <c r="C3" s="6"/>
      <c r="D3" s="7"/>
      <c r="E3" s="8"/>
      <c r="F3" s="6" t="s">
        <v>1775</v>
      </c>
      <c r="G3" s="9"/>
      <c r="I3" s="7"/>
      <c r="K3" s="5" t="str">
        <f>"Report ID: "&amp;RID</f>
        <v>Report ID: PUD117</v>
      </c>
      <c r="L3" s="7"/>
    </row>
    <row r="4" spans="2:12" s="5" customFormat="1" ht="10.5" customHeight="1">
      <c r="B4" s="10" t="s">
        <v>1776</v>
      </c>
      <c r="D4" s="7"/>
      <c r="E4" s="8"/>
      <c r="I4" s="7"/>
      <c r="L4" s="7"/>
    </row>
    <row r="5" spans="4:12" s="5" customFormat="1" ht="4.5" customHeight="1">
      <c r="D5" s="7"/>
      <c r="E5" s="8"/>
      <c r="I5" s="7"/>
      <c r="L5" s="7"/>
    </row>
    <row r="6" spans="2:12" s="5" customFormat="1" ht="10.5" customHeight="1">
      <c r="B6" s="175" t="s">
        <v>1777</v>
      </c>
      <c r="C6" s="175"/>
      <c r="D6" s="11" t="s">
        <v>1778</v>
      </c>
      <c r="E6" s="8"/>
      <c r="G6" s="175" t="s">
        <v>1779</v>
      </c>
      <c r="H6" s="175"/>
      <c r="I6" s="11" t="s">
        <v>1778</v>
      </c>
      <c r="J6" s="175" t="s">
        <v>1780</v>
      </c>
      <c r="K6" s="175"/>
      <c r="L6" s="11" t="s">
        <v>1778</v>
      </c>
    </row>
    <row r="7" spans="2:13" s="5" customFormat="1" ht="10.5" customHeight="1">
      <c r="B7" s="9" t="s">
        <v>1781</v>
      </c>
      <c r="C7" s="9" t="s">
        <v>1782</v>
      </c>
      <c r="D7" s="11" t="s">
        <v>1783</v>
      </c>
      <c r="E7" s="8"/>
      <c r="F7" s="6"/>
      <c r="G7" s="9" t="s">
        <v>1781</v>
      </c>
      <c r="H7" s="9" t="s">
        <v>1782</v>
      </c>
      <c r="I7" s="11" t="s">
        <v>1783</v>
      </c>
      <c r="J7" s="9" t="s">
        <v>1781</v>
      </c>
      <c r="K7" s="9" t="s">
        <v>1782</v>
      </c>
      <c r="L7" s="11" t="s">
        <v>1783</v>
      </c>
      <c r="M7" s="10" t="s">
        <v>1784</v>
      </c>
    </row>
    <row r="8" spans="4:12" s="12" customFormat="1" ht="10.5" customHeight="1">
      <c r="D8" s="2"/>
      <c r="E8" s="3"/>
      <c r="F8" s="13"/>
      <c r="I8" s="2"/>
      <c r="L8" s="2"/>
    </row>
    <row r="9" spans="4:12" s="12" customFormat="1" ht="10.5" customHeight="1">
      <c r="D9" s="2"/>
      <c r="E9" s="13" t="s">
        <v>1785</v>
      </c>
      <c r="F9" s="13"/>
      <c r="I9" s="2"/>
      <c r="L9" s="2"/>
    </row>
    <row r="10" spans="1:12" ht="11.25" hidden="1" outlineLevel="1">
      <c r="A10" s="1" t="s">
        <v>1786</v>
      </c>
      <c r="B10" s="1">
        <v>26560444.89</v>
      </c>
      <c r="C10" s="1">
        <v>23873742.32</v>
      </c>
      <c r="D10" s="2">
        <f aca="true" t="shared" si="0" ref="D10:D46">IF(C10=0,0,IF(((B10-C10)/C10)*100&lt;-999.9,"-",IF(((B10-C10)/C10)*100&gt;999.9,"-",((B10-C10)/C10)*100)))</f>
        <v>11.253797305792485</v>
      </c>
      <c r="E10" s="3" t="s">
        <v>1787</v>
      </c>
      <c r="F10" s="4" t="s">
        <v>1788</v>
      </c>
      <c r="G10" s="1">
        <v>271745118.14</v>
      </c>
      <c r="H10" s="1">
        <v>257682598.37</v>
      </c>
      <c r="I10" s="2">
        <f aca="true" t="shared" si="1" ref="I10:I46">IF(H10=0,0,IF(((G10-H10)/H10)*100&lt;-999.9,"-",IF(((G10-H10)/H10)*100&gt;999.9,"-",((G10-H10)/H10)*100)))</f>
        <v>5.457302844256469</v>
      </c>
      <c r="J10" s="1">
        <v>271745118.14</v>
      </c>
      <c r="K10" s="1">
        <v>257682598.37</v>
      </c>
      <c r="L10" s="2">
        <f aca="true" t="shared" si="2" ref="L10:L46">IF(K10=0,0,IF(((J10-K10)/K10)*100&lt;-999.9,"-",IF(((J10-K10)/K10)*100&gt;999.9,"-",((J10-K10)/K10)*100)))</f>
        <v>5.457302844256469</v>
      </c>
    </row>
    <row r="11" spans="1:12" ht="11.25" hidden="1" outlineLevel="1">
      <c r="A11" s="1" t="s">
        <v>1789</v>
      </c>
      <c r="B11" s="1">
        <v>16367530.78</v>
      </c>
      <c r="C11" s="1">
        <v>15696213.99</v>
      </c>
      <c r="D11" s="2">
        <f t="shared" si="0"/>
        <v>4.276934491513002</v>
      </c>
      <c r="E11" s="3" t="s">
        <v>1790</v>
      </c>
      <c r="F11" s="4" t="s">
        <v>1791</v>
      </c>
      <c r="G11" s="1">
        <v>165495976.04</v>
      </c>
      <c r="H11" s="1">
        <v>159383577.31</v>
      </c>
      <c r="I11" s="2">
        <f t="shared" si="1"/>
        <v>3.8350241807607404</v>
      </c>
      <c r="J11" s="1">
        <v>165495976.04</v>
      </c>
      <c r="K11" s="1">
        <v>159383577.31</v>
      </c>
      <c r="L11" s="2">
        <f t="shared" si="2"/>
        <v>3.8350241807607404</v>
      </c>
    </row>
    <row r="12" spans="1:12" ht="11.25" hidden="1" outlineLevel="1">
      <c r="A12" s="1" t="s">
        <v>1792</v>
      </c>
      <c r="B12" s="1">
        <v>4148657.42</v>
      </c>
      <c r="C12" s="1">
        <v>4016594.17</v>
      </c>
      <c r="D12" s="2">
        <f t="shared" si="0"/>
        <v>3.287941086664476</v>
      </c>
      <c r="E12" s="3" t="s">
        <v>1793</v>
      </c>
      <c r="F12" s="4" t="s">
        <v>1794</v>
      </c>
      <c r="G12" s="1">
        <v>50034074.41</v>
      </c>
      <c r="H12" s="1">
        <v>48437459</v>
      </c>
      <c r="I12" s="2">
        <f t="shared" si="1"/>
        <v>3.296241055915002</v>
      </c>
      <c r="J12" s="1">
        <v>50034074.41</v>
      </c>
      <c r="K12" s="1">
        <v>48437459</v>
      </c>
      <c r="L12" s="2">
        <f t="shared" si="2"/>
        <v>3.296241055915002</v>
      </c>
    </row>
    <row r="13" spans="1:12" ht="11.25" hidden="1" outlineLevel="1">
      <c r="A13" s="1" t="s">
        <v>1795</v>
      </c>
      <c r="B13" s="1">
        <v>198989.52</v>
      </c>
      <c r="C13" s="1">
        <v>189166.73</v>
      </c>
      <c r="D13" s="2">
        <f t="shared" si="0"/>
        <v>5.192662578668024</v>
      </c>
      <c r="E13" s="3" t="s">
        <v>1796</v>
      </c>
      <c r="F13" s="4" t="s">
        <v>1797</v>
      </c>
      <c r="G13" s="1">
        <v>2342145.96</v>
      </c>
      <c r="H13" s="1">
        <v>2249565.65</v>
      </c>
      <c r="I13" s="2">
        <f t="shared" si="1"/>
        <v>4.1154749140128475</v>
      </c>
      <c r="J13" s="1">
        <v>2342145.96</v>
      </c>
      <c r="K13" s="1">
        <v>2249565.65</v>
      </c>
      <c r="L13" s="2">
        <f t="shared" si="2"/>
        <v>4.1154749140128475</v>
      </c>
    </row>
    <row r="14" spans="1:12" ht="11.25" hidden="1" outlineLevel="1">
      <c r="A14" s="1" t="s">
        <v>1798</v>
      </c>
      <c r="B14" s="1">
        <v>67308.17</v>
      </c>
      <c r="C14" s="1">
        <v>60143.24</v>
      </c>
      <c r="D14" s="2">
        <f t="shared" si="0"/>
        <v>11.91310943673803</v>
      </c>
      <c r="E14" s="3" t="s">
        <v>1799</v>
      </c>
      <c r="F14" s="4" t="s">
        <v>1800</v>
      </c>
      <c r="G14" s="1">
        <v>982330.14</v>
      </c>
      <c r="H14" s="1">
        <v>985980.11</v>
      </c>
      <c r="I14" s="2">
        <f t="shared" si="1"/>
        <v>-0.3701869807495378</v>
      </c>
      <c r="J14" s="1">
        <v>982330.14</v>
      </c>
      <c r="K14" s="1">
        <v>985980.11</v>
      </c>
      <c r="L14" s="2">
        <f t="shared" si="2"/>
        <v>-0.3701869807495378</v>
      </c>
    </row>
    <row r="15" spans="1:12" ht="11.25" hidden="1" outlineLevel="1">
      <c r="A15" s="1" t="s">
        <v>1801</v>
      </c>
      <c r="B15" s="1">
        <v>5261000</v>
      </c>
      <c r="C15" s="1">
        <v>13600000</v>
      </c>
      <c r="D15" s="2">
        <f t="shared" si="0"/>
        <v>-61.31617647058823</v>
      </c>
      <c r="E15" s="3" t="s">
        <v>1802</v>
      </c>
      <c r="F15" s="4" t="s">
        <v>1803</v>
      </c>
      <c r="G15" s="1">
        <v>1261000</v>
      </c>
      <c r="H15" s="1">
        <v>6400000</v>
      </c>
      <c r="I15" s="2">
        <f t="shared" si="1"/>
        <v>-80.296875</v>
      </c>
      <c r="J15" s="1">
        <v>1261000</v>
      </c>
      <c r="K15" s="1">
        <v>6400000</v>
      </c>
      <c r="L15" s="2">
        <f t="shared" si="2"/>
        <v>-80.296875</v>
      </c>
    </row>
    <row r="16" spans="1:12" s="12" customFormat="1" ht="10.5" customHeight="1" collapsed="1">
      <c r="A16" s="12" t="s">
        <v>1804</v>
      </c>
      <c r="B16" s="12">
        <v>52603930.78000001</v>
      </c>
      <c r="C16" s="12">
        <v>57435860.45</v>
      </c>
      <c r="D16" s="14">
        <f t="shared" si="0"/>
        <v>-8.412740110695067</v>
      </c>
      <c r="E16" s="15" t="s">
        <v>1805</v>
      </c>
      <c r="F16" s="13"/>
      <c r="G16" s="12">
        <v>491860644.6899999</v>
      </c>
      <c r="H16" s="12">
        <v>475139180.44</v>
      </c>
      <c r="I16" s="14">
        <f t="shared" si="1"/>
        <v>3.5192770746700077</v>
      </c>
      <c r="J16" s="12">
        <v>491860644.6899999</v>
      </c>
      <c r="K16" s="12">
        <v>475139180.44</v>
      </c>
      <c r="L16" s="14">
        <f t="shared" si="2"/>
        <v>3.5192770746700077</v>
      </c>
    </row>
    <row r="17" spans="1:12" ht="11.25" hidden="1" outlineLevel="1">
      <c r="A17" s="1" t="s">
        <v>1806</v>
      </c>
      <c r="B17" s="1">
        <v>0</v>
      </c>
      <c r="C17" s="1">
        <v>0</v>
      </c>
      <c r="D17" s="2">
        <f t="shared" si="0"/>
        <v>0</v>
      </c>
      <c r="E17" s="3" t="s">
        <v>1807</v>
      </c>
      <c r="F17" s="4" t="s">
        <v>1808</v>
      </c>
      <c r="G17" s="1">
        <v>0</v>
      </c>
      <c r="H17" s="1">
        <v>7584.23</v>
      </c>
      <c r="I17" s="2">
        <f t="shared" si="1"/>
        <v>-100</v>
      </c>
      <c r="J17" s="1">
        <v>0</v>
      </c>
      <c r="K17" s="1">
        <v>7584.23</v>
      </c>
      <c r="L17" s="2">
        <f t="shared" si="2"/>
        <v>-100</v>
      </c>
    </row>
    <row r="18" spans="1:12" ht="11.25" hidden="1" outlineLevel="1">
      <c r="A18" s="1" t="s">
        <v>1809</v>
      </c>
      <c r="B18" s="1">
        <v>2904638</v>
      </c>
      <c r="C18" s="1">
        <v>3256484</v>
      </c>
      <c r="D18" s="2">
        <f t="shared" si="0"/>
        <v>-10.804475010471416</v>
      </c>
      <c r="E18" s="3" t="s">
        <v>1810</v>
      </c>
      <c r="F18" s="4" t="s">
        <v>1811</v>
      </c>
      <c r="G18" s="1">
        <v>50842427.25</v>
      </c>
      <c r="H18" s="1">
        <v>87885673.35</v>
      </c>
      <c r="I18" s="2">
        <f t="shared" si="1"/>
        <v>-42.14935687239631</v>
      </c>
      <c r="J18" s="1">
        <v>50842427.25</v>
      </c>
      <c r="K18" s="1">
        <v>87885673.35</v>
      </c>
      <c r="L18" s="2">
        <f t="shared" si="2"/>
        <v>-42.14935687239631</v>
      </c>
    </row>
    <row r="19" spans="1:12" ht="11.25" hidden="1" outlineLevel="1">
      <c r="A19" s="1" t="s">
        <v>1812</v>
      </c>
      <c r="B19" s="1">
        <v>314767.36</v>
      </c>
      <c r="C19" s="1">
        <v>314767.36</v>
      </c>
      <c r="D19" s="2">
        <f t="shared" si="0"/>
        <v>0</v>
      </c>
      <c r="E19" s="3" t="s">
        <v>1813</v>
      </c>
      <c r="F19" s="4" t="s">
        <v>1814</v>
      </c>
      <c r="G19" s="1">
        <v>3739863.04</v>
      </c>
      <c r="H19" s="1">
        <v>3737195.52</v>
      </c>
      <c r="I19" s="2">
        <f t="shared" si="1"/>
        <v>0.0713775874375451</v>
      </c>
      <c r="J19" s="1">
        <v>3739863.04</v>
      </c>
      <c r="K19" s="1">
        <v>3737195.52</v>
      </c>
      <c r="L19" s="2">
        <f t="shared" si="2"/>
        <v>0.0713775874375451</v>
      </c>
    </row>
    <row r="20" spans="1:12" ht="11.25" hidden="1" outlineLevel="1">
      <c r="A20" s="1" t="s">
        <v>1815</v>
      </c>
      <c r="B20" s="1">
        <v>-29200</v>
      </c>
      <c r="C20" s="1">
        <v>1138759.44</v>
      </c>
      <c r="D20" s="2">
        <f t="shared" si="0"/>
        <v>-102.56419389155624</v>
      </c>
      <c r="E20" s="3" t="s">
        <v>1816</v>
      </c>
      <c r="F20" s="4" t="s">
        <v>1817</v>
      </c>
      <c r="G20" s="1">
        <v>11365355.84</v>
      </c>
      <c r="H20" s="1">
        <v>13836230.72</v>
      </c>
      <c r="I20" s="2">
        <f t="shared" si="1"/>
        <v>-17.858005767628605</v>
      </c>
      <c r="J20" s="1">
        <v>11365355.84</v>
      </c>
      <c r="K20" s="1">
        <v>13836230.72</v>
      </c>
      <c r="L20" s="2">
        <f t="shared" si="2"/>
        <v>-17.858005767628605</v>
      </c>
    </row>
    <row r="21" spans="1:12" s="12" customFormat="1" ht="10.5" customHeight="1" collapsed="1">
      <c r="A21" s="12" t="s">
        <v>1818</v>
      </c>
      <c r="B21" s="12">
        <v>3190205.36</v>
      </c>
      <c r="C21" s="12">
        <v>4710010.8</v>
      </c>
      <c r="D21" s="14">
        <f t="shared" si="0"/>
        <v>-32.26755743320164</v>
      </c>
      <c r="E21" s="15" t="s">
        <v>1819</v>
      </c>
      <c r="F21" s="13"/>
      <c r="G21" s="12">
        <v>65947646.129999995</v>
      </c>
      <c r="H21" s="12">
        <v>105466683.82</v>
      </c>
      <c r="I21" s="14">
        <f t="shared" si="1"/>
        <v>-37.470636468903436</v>
      </c>
      <c r="J21" s="12">
        <v>65947646.129999995</v>
      </c>
      <c r="K21" s="12">
        <v>105466683.82</v>
      </c>
      <c r="L21" s="14">
        <f t="shared" si="2"/>
        <v>-37.470636468903436</v>
      </c>
    </row>
    <row r="22" spans="1:12" ht="11.25" outlineLevel="1">
      <c r="A22" s="1" t="s">
        <v>1820</v>
      </c>
      <c r="B22" s="1">
        <v>65311.95</v>
      </c>
      <c r="C22" s="1">
        <v>42255.78</v>
      </c>
      <c r="D22" s="2">
        <f t="shared" si="0"/>
        <v>54.563352043199764</v>
      </c>
      <c r="E22" s="3" t="s">
        <v>1821</v>
      </c>
      <c r="F22" s="4" t="s">
        <v>1822</v>
      </c>
      <c r="G22" s="1">
        <v>538877.31</v>
      </c>
      <c r="H22" s="1">
        <v>552469.16</v>
      </c>
      <c r="I22" s="2">
        <f t="shared" si="1"/>
        <v>-2.46020067436886</v>
      </c>
      <c r="J22" s="1">
        <v>538877.31</v>
      </c>
      <c r="K22" s="1">
        <v>552469.16</v>
      </c>
      <c r="L22" s="2">
        <f t="shared" si="2"/>
        <v>-2.46020067436886</v>
      </c>
    </row>
    <row r="23" spans="1:12" ht="11.25" outlineLevel="1">
      <c r="A23" s="1" t="s">
        <v>1823</v>
      </c>
      <c r="B23" s="1">
        <v>113936.06</v>
      </c>
      <c r="C23" s="1">
        <v>85779</v>
      </c>
      <c r="D23" s="2">
        <f t="shared" si="0"/>
        <v>32.8251203674559</v>
      </c>
      <c r="E23" s="3" t="s">
        <v>1824</v>
      </c>
      <c r="F23" s="4" t="s">
        <v>1825</v>
      </c>
      <c r="G23" s="1">
        <v>1966079.79</v>
      </c>
      <c r="H23" s="1">
        <v>1949925</v>
      </c>
      <c r="I23" s="2">
        <f t="shared" si="1"/>
        <v>0.8284826339474614</v>
      </c>
      <c r="J23" s="1">
        <v>1966079.79</v>
      </c>
      <c r="K23" s="1">
        <v>1949925</v>
      </c>
      <c r="L23" s="2">
        <f t="shared" si="2"/>
        <v>0.8284826339474614</v>
      </c>
    </row>
    <row r="24" spans="1:12" ht="11.25" outlineLevel="1">
      <c r="A24" s="1" t="s">
        <v>1826</v>
      </c>
      <c r="B24" s="1">
        <v>21537.27</v>
      </c>
      <c r="C24" s="1">
        <v>14299.47</v>
      </c>
      <c r="D24" s="2">
        <f t="shared" si="0"/>
        <v>50.615861986493215</v>
      </c>
      <c r="E24" s="3" t="s">
        <v>1827</v>
      </c>
      <c r="F24" s="4" t="s">
        <v>1828</v>
      </c>
      <c r="G24" s="1">
        <v>261979.07</v>
      </c>
      <c r="H24" s="1">
        <v>161193.17</v>
      </c>
      <c r="I24" s="2">
        <f t="shared" si="1"/>
        <v>62.524919635242604</v>
      </c>
      <c r="J24" s="1">
        <v>261979.07</v>
      </c>
      <c r="K24" s="1">
        <v>161193.17</v>
      </c>
      <c r="L24" s="2">
        <f t="shared" si="2"/>
        <v>62.524919635242604</v>
      </c>
    </row>
    <row r="25" spans="1:12" ht="11.25" outlineLevel="1">
      <c r="A25" s="1" t="s">
        <v>1829</v>
      </c>
      <c r="B25" s="1">
        <v>20849.14</v>
      </c>
      <c r="C25" s="1">
        <v>206083.09</v>
      </c>
      <c r="D25" s="2">
        <f t="shared" si="0"/>
        <v>-89.88313888344746</v>
      </c>
      <c r="E25" s="3" t="s">
        <v>1830</v>
      </c>
      <c r="F25" s="4" t="s">
        <v>1831</v>
      </c>
      <c r="G25" s="1">
        <v>1956994.09</v>
      </c>
      <c r="H25" s="1">
        <v>1852349.95</v>
      </c>
      <c r="I25" s="2">
        <f t="shared" si="1"/>
        <v>5.649264060497862</v>
      </c>
      <c r="J25" s="1">
        <v>1956994.09</v>
      </c>
      <c r="K25" s="1">
        <v>1852349.95</v>
      </c>
      <c r="L25" s="2">
        <f t="shared" si="2"/>
        <v>5.649264060497862</v>
      </c>
    </row>
    <row r="26" spans="1:12" ht="11.25" outlineLevel="1">
      <c r="A26" s="1" t="s">
        <v>1832</v>
      </c>
      <c r="B26" s="1">
        <v>-87.75</v>
      </c>
      <c r="C26" s="1">
        <v>0</v>
      </c>
      <c r="D26" s="2">
        <f t="shared" si="0"/>
        <v>0</v>
      </c>
      <c r="E26" s="3" t="s">
        <v>1833</v>
      </c>
      <c r="F26" s="4" t="s">
        <v>1834</v>
      </c>
      <c r="G26" s="1">
        <v>0</v>
      </c>
      <c r="H26" s="1">
        <v>115</v>
      </c>
      <c r="I26" s="2">
        <f t="shared" si="1"/>
        <v>-100</v>
      </c>
      <c r="J26" s="1">
        <v>0</v>
      </c>
      <c r="K26" s="1">
        <v>115</v>
      </c>
      <c r="L26" s="2">
        <f t="shared" si="2"/>
        <v>-100</v>
      </c>
    </row>
    <row r="27" spans="1:12" ht="11.25" outlineLevel="1">
      <c r="A27" s="1" t="s">
        <v>1835</v>
      </c>
      <c r="B27" s="1">
        <v>163420</v>
      </c>
      <c r="C27" s="1">
        <v>375482.1</v>
      </c>
      <c r="D27" s="2">
        <f t="shared" si="0"/>
        <v>-56.477286134279105</v>
      </c>
      <c r="E27" s="3" t="s">
        <v>1836</v>
      </c>
      <c r="F27" s="4" t="s">
        <v>1837</v>
      </c>
      <c r="G27" s="1">
        <v>9016864.99</v>
      </c>
      <c r="H27" s="1">
        <v>5550253.3</v>
      </c>
      <c r="I27" s="2">
        <f t="shared" si="1"/>
        <v>62.45862130292325</v>
      </c>
      <c r="J27" s="1">
        <v>9016864.99</v>
      </c>
      <c r="K27" s="1">
        <v>5550253.3</v>
      </c>
      <c r="L27" s="2">
        <f t="shared" si="2"/>
        <v>62.45862130292325</v>
      </c>
    </row>
    <row r="28" spans="1:12" ht="11.25" outlineLevel="1">
      <c r="A28" s="1" t="s">
        <v>1838</v>
      </c>
      <c r="B28" s="1">
        <v>1023</v>
      </c>
      <c r="C28" s="1">
        <v>990</v>
      </c>
      <c r="D28" s="2">
        <f t="shared" si="0"/>
        <v>3.3333333333333335</v>
      </c>
      <c r="E28" s="3" t="s">
        <v>1839</v>
      </c>
      <c r="F28" s="4" t="s">
        <v>1840</v>
      </c>
      <c r="G28" s="1">
        <v>12078</v>
      </c>
      <c r="H28" s="1">
        <v>12012</v>
      </c>
      <c r="I28" s="2">
        <f t="shared" si="1"/>
        <v>0.5494505494505495</v>
      </c>
      <c r="J28" s="1">
        <v>12078</v>
      </c>
      <c r="K28" s="1">
        <v>12012</v>
      </c>
      <c r="L28" s="2">
        <f t="shared" si="2"/>
        <v>0.5494505494505495</v>
      </c>
    </row>
    <row r="29" spans="1:12" ht="11.25" outlineLevel="1">
      <c r="A29" s="1" t="s">
        <v>1841</v>
      </c>
      <c r="B29" s="1">
        <v>371642.21</v>
      </c>
      <c r="C29" s="1">
        <v>314894.02</v>
      </c>
      <c r="D29" s="2">
        <f t="shared" si="0"/>
        <v>18.021361599689953</v>
      </c>
      <c r="E29" s="3" t="s">
        <v>1842</v>
      </c>
      <c r="F29" s="4" t="s">
        <v>1843</v>
      </c>
      <c r="G29" s="1">
        <v>1906437.06</v>
      </c>
      <c r="H29" s="1">
        <v>4379559.14</v>
      </c>
      <c r="I29" s="2">
        <f t="shared" si="1"/>
        <v>-56.469658267932424</v>
      </c>
      <c r="J29" s="1">
        <v>1906437.06</v>
      </c>
      <c r="K29" s="1">
        <v>4379559.14</v>
      </c>
      <c r="L29" s="2">
        <f t="shared" si="2"/>
        <v>-56.469658267932424</v>
      </c>
    </row>
    <row r="30" spans="1:12" ht="11.25" outlineLevel="1">
      <c r="A30" s="1" t="s">
        <v>1844</v>
      </c>
      <c r="B30" s="1">
        <v>496430.1</v>
      </c>
      <c r="C30" s="1">
        <v>161137.92</v>
      </c>
      <c r="D30" s="2">
        <f t="shared" si="0"/>
        <v>208.07776344636935</v>
      </c>
      <c r="E30" s="3" t="s">
        <v>1845</v>
      </c>
      <c r="F30" s="4" t="s">
        <v>1846</v>
      </c>
      <c r="G30" s="1">
        <v>9540039.13</v>
      </c>
      <c r="H30" s="1">
        <v>14221116.77</v>
      </c>
      <c r="I30" s="2">
        <f t="shared" si="1"/>
        <v>-32.91638565175777</v>
      </c>
      <c r="J30" s="1">
        <v>9540039.13</v>
      </c>
      <c r="K30" s="1">
        <v>14221116.77</v>
      </c>
      <c r="L30" s="2">
        <f t="shared" si="2"/>
        <v>-32.91638565175777</v>
      </c>
    </row>
    <row r="31" spans="1:12" ht="11.25" outlineLevel="1">
      <c r="A31" s="1" t="s">
        <v>1847</v>
      </c>
      <c r="B31" s="1">
        <v>117821.2</v>
      </c>
      <c r="C31" s="1">
        <v>103636.5</v>
      </c>
      <c r="D31" s="2">
        <f t="shared" si="0"/>
        <v>13.686973218894884</v>
      </c>
      <c r="E31" s="3" t="s">
        <v>1848</v>
      </c>
      <c r="F31" s="4" t="s">
        <v>1849</v>
      </c>
      <c r="G31" s="1">
        <v>2007284.8</v>
      </c>
      <c r="H31" s="1">
        <v>2164000.54</v>
      </c>
      <c r="I31" s="2">
        <f t="shared" si="1"/>
        <v>-7.241945512638365</v>
      </c>
      <c r="J31" s="1">
        <v>2007284.8</v>
      </c>
      <c r="K31" s="1">
        <v>2164000.54</v>
      </c>
      <c r="L31" s="2">
        <f t="shared" si="2"/>
        <v>-7.241945512638365</v>
      </c>
    </row>
    <row r="32" spans="1:12" ht="11.25" outlineLevel="1">
      <c r="A32" s="1" t="s">
        <v>1850</v>
      </c>
      <c r="B32" s="1">
        <v>9030</v>
      </c>
      <c r="C32" s="1">
        <v>11042</v>
      </c>
      <c r="D32" s="2">
        <f t="shared" si="0"/>
        <v>-18.22133671436334</v>
      </c>
      <c r="E32" s="3" t="s">
        <v>1851</v>
      </c>
      <c r="F32" s="4" t="s">
        <v>1852</v>
      </c>
      <c r="G32" s="1">
        <v>448593.75</v>
      </c>
      <c r="H32" s="1">
        <v>488722.84</v>
      </c>
      <c r="I32" s="2">
        <f t="shared" si="1"/>
        <v>-8.211011787376261</v>
      </c>
      <c r="J32" s="1">
        <v>448593.75</v>
      </c>
      <c r="K32" s="1">
        <v>488722.84</v>
      </c>
      <c r="L32" s="2">
        <f t="shared" si="2"/>
        <v>-8.211011787376261</v>
      </c>
    </row>
    <row r="33" spans="1:12" ht="11.25" outlineLevel="1">
      <c r="A33" s="1" t="s">
        <v>1853</v>
      </c>
      <c r="B33" s="1">
        <v>17020</v>
      </c>
      <c r="C33" s="1">
        <v>-1190998.43</v>
      </c>
      <c r="D33" s="2">
        <f t="shared" si="0"/>
        <v>-101.42905310127065</v>
      </c>
      <c r="E33" s="3" t="s">
        <v>1854</v>
      </c>
      <c r="F33" s="4" t="s">
        <v>1855</v>
      </c>
      <c r="G33" s="1">
        <v>797828.93</v>
      </c>
      <c r="H33" s="1">
        <v>145906.63</v>
      </c>
      <c r="I33" s="2">
        <f t="shared" si="1"/>
        <v>446.8078660990251</v>
      </c>
      <c r="J33" s="1">
        <v>797828.93</v>
      </c>
      <c r="K33" s="1">
        <v>145906.63</v>
      </c>
      <c r="L33" s="2">
        <f t="shared" si="2"/>
        <v>446.8078660990251</v>
      </c>
    </row>
    <row r="34" spans="1:12" ht="11.25" outlineLevel="1">
      <c r="A34" s="1" t="s">
        <v>1856</v>
      </c>
      <c r="B34" s="1">
        <v>0</v>
      </c>
      <c r="C34" s="1">
        <v>0</v>
      </c>
      <c r="D34" s="2">
        <f t="shared" si="0"/>
        <v>0</v>
      </c>
      <c r="E34" s="3" t="s">
        <v>1857</v>
      </c>
      <c r="F34" s="4" t="s">
        <v>1858</v>
      </c>
      <c r="G34" s="1">
        <v>-556862.85</v>
      </c>
      <c r="H34" s="1">
        <v>0</v>
      </c>
      <c r="I34" s="2">
        <f t="shared" si="1"/>
        <v>0</v>
      </c>
      <c r="J34" s="1">
        <v>-556862.85</v>
      </c>
      <c r="K34" s="1">
        <v>0</v>
      </c>
      <c r="L34" s="2">
        <f t="shared" si="2"/>
        <v>0</v>
      </c>
    </row>
    <row r="35" spans="1:12" ht="11.25" outlineLevel="1">
      <c r="A35" s="1" t="s">
        <v>1859</v>
      </c>
      <c r="B35" s="1">
        <v>0</v>
      </c>
      <c r="C35" s="1">
        <v>37898.55</v>
      </c>
      <c r="D35" s="2">
        <f t="shared" si="0"/>
        <v>-100</v>
      </c>
      <c r="E35" s="3" t="s">
        <v>1860</v>
      </c>
      <c r="F35" s="4" t="s">
        <v>1861</v>
      </c>
      <c r="G35" s="1">
        <v>406192.98</v>
      </c>
      <c r="H35" s="1">
        <v>237898.55</v>
      </c>
      <c r="I35" s="2">
        <f t="shared" si="1"/>
        <v>70.74209994134054</v>
      </c>
      <c r="J35" s="1">
        <v>406192.98</v>
      </c>
      <c r="K35" s="1">
        <v>237898.55</v>
      </c>
      <c r="L35" s="2">
        <f t="shared" si="2"/>
        <v>70.74209994134054</v>
      </c>
    </row>
    <row r="36" spans="1:12" ht="11.25" outlineLevel="1">
      <c r="A36" s="1" t="s">
        <v>1862</v>
      </c>
      <c r="B36" s="1">
        <v>56192.23</v>
      </c>
      <c r="C36" s="1">
        <v>216.1</v>
      </c>
      <c r="D36" s="2" t="str">
        <f t="shared" si="0"/>
        <v>-</v>
      </c>
      <c r="E36" s="3" t="s">
        <v>1863</v>
      </c>
      <c r="F36" s="4" t="s">
        <v>1864</v>
      </c>
      <c r="G36" s="1">
        <v>154686.09</v>
      </c>
      <c r="H36" s="1">
        <v>-138561.28</v>
      </c>
      <c r="I36" s="2">
        <f t="shared" si="1"/>
        <v>-211.63731310796203</v>
      </c>
      <c r="J36" s="1">
        <v>154686.09</v>
      </c>
      <c r="K36" s="1">
        <v>-138561.28</v>
      </c>
      <c r="L36" s="2">
        <f t="shared" si="2"/>
        <v>-211.63731310796203</v>
      </c>
    </row>
    <row r="37" spans="1:12" ht="11.25" outlineLevel="1">
      <c r="A37" s="1" t="s">
        <v>1865</v>
      </c>
      <c r="B37" s="1">
        <v>11295.5</v>
      </c>
      <c r="C37" s="1">
        <v>61475</v>
      </c>
      <c r="D37" s="2">
        <f t="shared" si="0"/>
        <v>-81.62586417242782</v>
      </c>
      <c r="E37" s="3" t="s">
        <v>1866</v>
      </c>
      <c r="F37" s="4" t="s">
        <v>1867</v>
      </c>
      <c r="G37" s="1">
        <v>33908.22</v>
      </c>
      <c r="H37" s="1">
        <v>147677.88</v>
      </c>
      <c r="I37" s="2">
        <f t="shared" si="1"/>
        <v>-77.03906637879689</v>
      </c>
      <c r="J37" s="1">
        <v>33908.22</v>
      </c>
      <c r="K37" s="1">
        <v>147677.88</v>
      </c>
      <c r="L37" s="2">
        <f t="shared" si="2"/>
        <v>-77.03906637879689</v>
      </c>
    </row>
    <row r="38" spans="1:12" ht="11.25" outlineLevel="1">
      <c r="A38" s="1" t="s">
        <v>1868</v>
      </c>
      <c r="B38" s="1">
        <v>2068</v>
      </c>
      <c r="C38" s="1">
        <v>1939.8</v>
      </c>
      <c r="D38" s="2">
        <f t="shared" si="0"/>
        <v>6.608928755541811</v>
      </c>
      <c r="E38" s="3" t="s">
        <v>1869</v>
      </c>
      <c r="F38" s="4" t="s">
        <v>1870</v>
      </c>
      <c r="G38" s="1">
        <v>9911.35</v>
      </c>
      <c r="H38" s="1">
        <v>22861.01</v>
      </c>
      <c r="I38" s="2">
        <f t="shared" si="1"/>
        <v>-56.64517884380436</v>
      </c>
      <c r="J38" s="1">
        <v>9911.35</v>
      </c>
      <c r="K38" s="1">
        <v>22861.01</v>
      </c>
      <c r="L38" s="2">
        <f t="shared" si="2"/>
        <v>-56.64517884380436</v>
      </c>
    </row>
    <row r="39" spans="1:12" ht="11.25" outlineLevel="1">
      <c r="A39" s="1" t="s">
        <v>1871</v>
      </c>
      <c r="B39" s="1">
        <v>0</v>
      </c>
      <c r="C39" s="1">
        <v>31126</v>
      </c>
      <c r="D39" s="2">
        <f t="shared" si="0"/>
        <v>-100</v>
      </c>
      <c r="E39" s="3" t="s">
        <v>1872</v>
      </c>
      <c r="F39" s="4" t="s">
        <v>1873</v>
      </c>
      <c r="G39" s="1">
        <v>31472.55</v>
      </c>
      <c r="H39" s="1">
        <v>80084.25</v>
      </c>
      <c r="I39" s="2">
        <f t="shared" si="1"/>
        <v>-60.70069957575927</v>
      </c>
      <c r="J39" s="1">
        <v>31472.55</v>
      </c>
      <c r="K39" s="1">
        <v>80084.25</v>
      </c>
      <c r="L39" s="2">
        <f t="shared" si="2"/>
        <v>-60.70069957575927</v>
      </c>
    </row>
    <row r="40" spans="1:12" ht="11.25" outlineLevel="1">
      <c r="A40" s="1" t="s">
        <v>1874</v>
      </c>
      <c r="B40" s="1">
        <v>0</v>
      </c>
      <c r="C40" s="1">
        <v>1190998.43</v>
      </c>
      <c r="D40" s="2">
        <f t="shared" si="0"/>
        <v>-100</v>
      </c>
      <c r="E40" s="3" t="s">
        <v>1875</v>
      </c>
      <c r="F40" s="4" t="s">
        <v>1876</v>
      </c>
      <c r="G40" s="1">
        <v>67706.38</v>
      </c>
      <c r="H40" s="1">
        <v>90998.43</v>
      </c>
      <c r="I40" s="2">
        <f t="shared" si="1"/>
        <v>-25.59610094371957</v>
      </c>
      <c r="J40" s="1">
        <v>67706.38</v>
      </c>
      <c r="K40" s="1">
        <v>90998.43</v>
      </c>
      <c r="L40" s="2">
        <f t="shared" si="2"/>
        <v>-25.59610094371957</v>
      </c>
    </row>
    <row r="41" spans="1:12" ht="11.25" outlineLevel="1">
      <c r="A41" s="1" t="s">
        <v>1877</v>
      </c>
      <c r="B41" s="1">
        <v>0</v>
      </c>
      <c r="C41" s="1">
        <v>0</v>
      </c>
      <c r="D41" s="2">
        <f t="shared" si="0"/>
        <v>0</v>
      </c>
      <c r="E41" s="3" t="s">
        <v>1878</v>
      </c>
      <c r="F41" s="4" t="s">
        <v>1879</v>
      </c>
      <c r="G41" s="1">
        <v>37840.97</v>
      </c>
      <c r="H41" s="1">
        <v>0</v>
      </c>
      <c r="I41" s="2">
        <f t="shared" si="1"/>
        <v>0</v>
      </c>
      <c r="J41" s="1">
        <v>37840.97</v>
      </c>
      <c r="K41" s="1">
        <v>0</v>
      </c>
      <c r="L41" s="2">
        <f t="shared" si="2"/>
        <v>0</v>
      </c>
    </row>
    <row r="42" spans="1:12" ht="11.25" outlineLevel="1">
      <c r="A42" s="1" t="s">
        <v>1880</v>
      </c>
      <c r="B42" s="1">
        <v>-2019799.5</v>
      </c>
      <c r="C42" s="1">
        <v>1038615.93</v>
      </c>
      <c r="D42" s="2">
        <f t="shared" si="0"/>
        <v>-294.4702985635893</v>
      </c>
      <c r="E42" s="3" t="s">
        <v>1881</v>
      </c>
      <c r="F42" s="4" t="s">
        <v>1882</v>
      </c>
      <c r="G42" s="1">
        <v>-667051.47</v>
      </c>
      <c r="H42" s="1">
        <v>1680232.67</v>
      </c>
      <c r="I42" s="2">
        <f t="shared" si="1"/>
        <v>-139.69994643658487</v>
      </c>
      <c r="J42" s="1">
        <v>-667051.47</v>
      </c>
      <c r="K42" s="1">
        <v>1680232.67</v>
      </c>
      <c r="L42" s="2">
        <f t="shared" si="2"/>
        <v>-139.69994643658487</v>
      </c>
    </row>
    <row r="43" spans="1:12" ht="11.25" outlineLevel="1">
      <c r="A43" s="1" t="s">
        <v>1883</v>
      </c>
      <c r="B43" s="1">
        <v>21085.14</v>
      </c>
      <c r="C43" s="1">
        <v>115131.97</v>
      </c>
      <c r="D43" s="2">
        <f t="shared" si="0"/>
        <v>-81.68611203300004</v>
      </c>
      <c r="E43" s="3" t="s">
        <v>1884</v>
      </c>
      <c r="F43" s="4" t="s">
        <v>1885</v>
      </c>
      <c r="G43" s="1">
        <v>928644.88</v>
      </c>
      <c r="H43" s="1">
        <v>1175592.37</v>
      </c>
      <c r="I43" s="2">
        <f t="shared" si="1"/>
        <v>-21.006217486763724</v>
      </c>
      <c r="J43" s="1">
        <v>928644.88</v>
      </c>
      <c r="K43" s="1">
        <v>1175592.37</v>
      </c>
      <c r="L43" s="2">
        <f t="shared" si="2"/>
        <v>-21.006217486763724</v>
      </c>
    </row>
    <row r="44" spans="1:12" ht="11.25" outlineLevel="1">
      <c r="A44" s="1" t="s">
        <v>1886</v>
      </c>
      <c r="B44" s="1">
        <v>0</v>
      </c>
      <c r="C44" s="1">
        <v>0</v>
      </c>
      <c r="D44" s="2">
        <f t="shared" si="0"/>
        <v>0</v>
      </c>
      <c r="E44" s="3" t="s">
        <v>1887</v>
      </c>
      <c r="F44" s="4" t="s">
        <v>1888</v>
      </c>
      <c r="G44" s="1">
        <v>0</v>
      </c>
      <c r="H44" s="1">
        <v>66480</v>
      </c>
      <c r="I44" s="2">
        <f t="shared" si="1"/>
        <v>-100</v>
      </c>
      <c r="J44" s="1">
        <v>0</v>
      </c>
      <c r="K44" s="1">
        <v>66480</v>
      </c>
      <c r="L44" s="2">
        <f t="shared" si="2"/>
        <v>-100</v>
      </c>
    </row>
    <row r="45" spans="1:12" ht="11.25" outlineLevel="1">
      <c r="A45" s="1" t="s">
        <v>1889</v>
      </c>
      <c r="B45" s="1">
        <v>0</v>
      </c>
      <c r="C45" s="1">
        <v>0</v>
      </c>
      <c r="D45" s="2">
        <f t="shared" si="0"/>
        <v>0</v>
      </c>
      <c r="E45" s="3" t="s">
        <v>1890</v>
      </c>
      <c r="F45" s="4" t="s">
        <v>1891</v>
      </c>
      <c r="G45" s="1">
        <v>4658463.88</v>
      </c>
      <c r="H45" s="1">
        <v>0</v>
      </c>
      <c r="I45" s="2">
        <f t="shared" si="1"/>
        <v>0</v>
      </c>
      <c r="J45" s="1">
        <v>4658463.88</v>
      </c>
      <c r="K45" s="1">
        <v>0</v>
      </c>
      <c r="L45" s="2">
        <f t="shared" si="2"/>
        <v>0</v>
      </c>
    </row>
    <row r="46" spans="1:12" ht="11.25" outlineLevel="1">
      <c r="A46" s="1" t="s">
        <v>1892</v>
      </c>
      <c r="B46" s="1">
        <v>444270.75</v>
      </c>
      <c r="C46" s="1">
        <v>2169617.01</v>
      </c>
      <c r="D46" s="2">
        <f t="shared" si="0"/>
        <v>-79.52307951346675</v>
      </c>
      <c r="E46" s="3" t="s">
        <v>1893</v>
      </c>
      <c r="F46" s="4" t="s">
        <v>1894</v>
      </c>
      <c r="G46" s="1">
        <v>4807518.35</v>
      </c>
      <c r="H46" s="1">
        <v>5695341.61</v>
      </c>
      <c r="I46" s="2">
        <f t="shared" si="1"/>
        <v>-15.588586616843877</v>
      </c>
      <c r="J46" s="1">
        <v>4807518.35</v>
      </c>
      <c r="K46" s="1">
        <v>5695341.61</v>
      </c>
      <c r="L46" s="2">
        <f t="shared" si="2"/>
        <v>-15.588586616843877</v>
      </c>
    </row>
    <row r="47" spans="1:12" s="12" customFormat="1" ht="10.5" customHeight="1">
      <c r="A47" s="12" t="s">
        <v>1895</v>
      </c>
      <c r="B47" s="16">
        <v>-86954.70000000007</v>
      </c>
      <c r="C47" s="16">
        <v>4771620.24</v>
      </c>
      <c r="D47" s="17">
        <f>IF(C47=0,0,IF(((B47-C47)/C47)*100&lt;-999.9,"-",IF(((B47-C47)/C47)*100&gt;999.9,"-",((B47-C47)/C47)*100)))</f>
        <v>-101.82233068908266</v>
      </c>
      <c r="E47" s="15" t="s">
        <v>1896</v>
      </c>
      <c r="F47" s="13"/>
      <c r="G47" s="16">
        <v>38365488.25</v>
      </c>
      <c r="H47" s="16">
        <v>40536228.989999995</v>
      </c>
      <c r="I47" s="17">
        <f>IF(H47=0,0,IF(((G47-H47)/H47)*100&lt;-999.9,"-",IF(((G47-H47)/H47)*100&gt;999.9,"-",((G47-H47)/H47)*100)))</f>
        <v>-5.355063344781039</v>
      </c>
      <c r="J47" s="16">
        <v>38365488.25</v>
      </c>
      <c r="K47" s="16">
        <v>40536228.989999995</v>
      </c>
      <c r="L47" s="17">
        <f>IF(K47=0,0,IF(((J47-K47)/K47)*100&lt;-999.9,"-",IF(((J47-K47)/K47)*100&gt;999.9,"-",((J47-K47)/K47)*100)))</f>
        <v>-5.355063344781039</v>
      </c>
    </row>
    <row r="48" spans="2:12" s="13" customFormat="1" ht="10.5" customHeight="1">
      <c r="B48" s="18">
        <f>+B16+B21+B47</f>
        <v>55707181.440000005</v>
      </c>
      <c r="C48" s="18">
        <f>+C16+C21+C47</f>
        <v>66917491.49</v>
      </c>
      <c r="D48" s="19">
        <f>IF(C48=0,0,IF(((B48-C48)/C48)*100&lt;-999.9,"-",IF(((B48-C48)/C48)*100&gt;999.9,"-",((B48-C48)/C48)*100)))</f>
        <v>-16.752436172350006</v>
      </c>
      <c r="E48" s="20" t="s">
        <v>1897</v>
      </c>
      <c r="G48" s="18">
        <f>+G16+G21+G47</f>
        <v>596173779.0699999</v>
      </c>
      <c r="H48" s="18">
        <f>+H16+H21+H47</f>
        <v>621142093.25</v>
      </c>
      <c r="I48" s="17">
        <f>IF(H48=0,0,IF(((G48-H48)/H48)*100&lt;-999.9,"-",IF(((G48-H48)/H48)*100&gt;999.9,"-",((G48-H48)/H48)*100)))</f>
        <v>-4.01974273702148</v>
      </c>
      <c r="J48" s="18">
        <f>+J16+J21+J47</f>
        <v>596173779.0699999</v>
      </c>
      <c r="K48" s="18">
        <f>+K16+K21+K47</f>
        <v>621142093.25</v>
      </c>
      <c r="L48" s="17">
        <f>IF(K48=0,0,IF(((J48-K48)/K48)*100&lt;-999.9,"-",IF(((J48-K48)/K48)*100&gt;999.9,"-",((J48-K48)/K48)*100)))</f>
        <v>-4.01974273702148</v>
      </c>
    </row>
    <row r="49" spans="2:12" s="13" customFormat="1" ht="10.5" customHeight="1">
      <c r="B49" s="12"/>
      <c r="C49" s="12"/>
      <c r="D49" s="2"/>
      <c r="E49" s="3"/>
      <c r="G49" s="12"/>
      <c r="H49" s="12"/>
      <c r="I49" s="2"/>
      <c r="J49" s="12"/>
      <c r="K49" s="12"/>
      <c r="L49" s="2"/>
    </row>
    <row r="50" spans="2:12" s="13" customFormat="1" ht="10.5" customHeight="1">
      <c r="B50" s="12"/>
      <c r="C50" s="12"/>
      <c r="D50" s="2"/>
      <c r="E50" s="13" t="s">
        <v>1898</v>
      </c>
      <c r="G50" s="12"/>
      <c r="H50" s="12"/>
      <c r="I50" s="2"/>
      <c r="J50" s="12"/>
      <c r="K50" s="12"/>
      <c r="L50" s="2"/>
    </row>
    <row r="51" spans="1:12" ht="11.25" outlineLevel="1">
      <c r="A51" s="1" t="s">
        <v>1899</v>
      </c>
      <c r="B51" s="1">
        <v>4074.96</v>
      </c>
      <c r="C51" s="1">
        <v>7425.83</v>
      </c>
      <c r="D51" s="2">
        <f aca="true" t="shared" si="3" ref="D51:D78">IF(C51=0,0,IF(((B51-C51)/C51)*100&lt;-999.9,"-",IF(((B51-C51)/C51)*100&gt;999.9,"-",((B51-C51)/C51)*100)))</f>
        <v>-45.12451806734062</v>
      </c>
      <c r="E51" s="3" t="s">
        <v>1900</v>
      </c>
      <c r="F51" s="4" t="s">
        <v>1901</v>
      </c>
      <c r="G51" s="1">
        <v>25224.62</v>
      </c>
      <c r="H51" s="1">
        <v>25235.46</v>
      </c>
      <c r="I51" s="2">
        <f aca="true" t="shared" si="4" ref="I51:I78">IF(H51=0,0,IF(((G51-H51)/H51)*100&lt;-999.9,"-",IF(((G51-H51)/H51)*100&gt;999.9,"-",((G51-H51)/H51)*100)))</f>
        <v>-0.04295542859135576</v>
      </c>
      <c r="J51" s="1">
        <v>25224.62</v>
      </c>
      <c r="K51" s="1">
        <v>25235.46</v>
      </c>
      <c r="L51" s="2">
        <f aca="true" t="shared" si="5" ref="L51:L78">IF(K51=0,0,IF(((J51-K51)/K51)*100&lt;-999.9,"-",IF(((J51-K51)/K51)*100&gt;999.9,"-",((J51-K51)/K51)*100)))</f>
        <v>-0.04295542859135576</v>
      </c>
    </row>
    <row r="52" spans="1:12" ht="11.25" outlineLevel="1">
      <c r="A52" s="1" t="s">
        <v>1902</v>
      </c>
      <c r="B52" s="1">
        <v>5782929.8100000005</v>
      </c>
      <c r="C52" s="1">
        <v>2402886</v>
      </c>
      <c r="D52" s="2">
        <f t="shared" si="3"/>
        <v>140.6660078755297</v>
      </c>
      <c r="E52" s="3" t="s">
        <v>1903</v>
      </c>
      <c r="F52" s="4" t="s">
        <v>1904</v>
      </c>
      <c r="G52" s="1">
        <v>53449215.06</v>
      </c>
      <c r="H52" s="1">
        <v>44118708.8</v>
      </c>
      <c r="I52" s="2">
        <f t="shared" si="4"/>
        <v>21.148638556711354</v>
      </c>
      <c r="J52" s="1">
        <v>53449215.06</v>
      </c>
      <c r="K52" s="1">
        <v>44118708.8</v>
      </c>
      <c r="L52" s="2">
        <f t="shared" si="5"/>
        <v>21.148638556711354</v>
      </c>
    </row>
    <row r="53" spans="1:12" ht="11.25" outlineLevel="1">
      <c r="A53" s="1" t="s">
        <v>1905</v>
      </c>
      <c r="B53" s="1">
        <v>148341.53</v>
      </c>
      <c r="C53" s="1">
        <v>145429.73</v>
      </c>
      <c r="D53" s="2">
        <f t="shared" si="3"/>
        <v>2.002204088531271</v>
      </c>
      <c r="E53" s="3" t="s">
        <v>1906</v>
      </c>
      <c r="F53" s="4" t="s">
        <v>1907</v>
      </c>
      <c r="G53" s="1">
        <v>1732405.68</v>
      </c>
      <c r="H53" s="1">
        <v>1698442.97</v>
      </c>
      <c r="I53" s="2">
        <f t="shared" si="4"/>
        <v>1.9996379389765415</v>
      </c>
      <c r="J53" s="1">
        <v>1732405.68</v>
      </c>
      <c r="K53" s="1">
        <v>1698442.97</v>
      </c>
      <c r="L53" s="2">
        <f t="shared" si="5"/>
        <v>1.9996379389765415</v>
      </c>
    </row>
    <row r="54" spans="1:12" ht="11.25" outlineLevel="1">
      <c r="A54" s="1" t="s">
        <v>1908</v>
      </c>
      <c r="B54" s="1">
        <v>0</v>
      </c>
      <c r="C54" s="1">
        <v>0</v>
      </c>
      <c r="D54" s="2">
        <f t="shared" si="3"/>
        <v>0</v>
      </c>
      <c r="E54" s="3" t="s">
        <v>1909</v>
      </c>
      <c r="F54" s="4" t="s">
        <v>1910</v>
      </c>
      <c r="G54" s="1">
        <v>18000000</v>
      </c>
      <c r="H54" s="1">
        <v>0</v>
      </c>
      <c r="I54" s="2">
        <f t="shared" si="4"/>
        <v>0</v>
      </c>
      <c r="J54" s="1">
        <v>18000000</v>
      </c>
      <c r="K54" s="1">
        <v>0</v>
      </c>
      <c r="L54" s="2">
        <f t="shared" si="5"/>
        <v>0</v>
      </c>
    </row>
    <row r="55" spans="1:12" ht="11.25" outlineLevel="1">
      <c r="A55" s="1" t="s">
        <v>1911</v>
      </c>
      <c r="B55" s="1">
        <v>1953000</v>
      </c>
      <c r="C55" s="1">
        <v>1953000</v>
      </c>
      <c r="D55" s="2">
        <f t="shared" si="3"/>
        <v>0</v>
      </c>
      <c r="E55" s="3" t="s">
        <v>1912</v>
      </c>
      <c r="F55" s="4" t="s">
        <v>1913</v>
      </c>
      <c r="G55" s="1">
        <v>22995000</v>
      </c>
      <c r="H55" s="1">
        <v>22995000</v>
      </c>
      <c r="I55" s="2">
        <f t="shared" si="4"/>
        <v>0</v>
      </c>
      <c r="J55" s="1">
        <v>22995000</v>
      </c>
      <c r="K55" s="1">
        <v>22995000</v>
      </c>
      <c r="L55" s="2">
        <f t="shared" si="5"/>
        <v>0</v>
      </c>
    </row>
    <row r="56" spans="1:12" ht="11.25" outlineLevel="1">
      <c r="A56" s="1" t="s">
        <v>1914</v>
      </c>
      <c r="B56" s="1">
        <v>0</v>
      </c>
      <c r="C56" s="1">
        <v>1450800</v>
      </c>
      <c r="D56" s="2">
        <f t="shared" si="3"/>
        <v>-100</v>
      </c>
      <c r="E56" s="3" t="s">
        <v>1915</v>
      </c>
      <c r="F56" s="4" t="s">
        <v>1916</v>
      </c>
      <c r="G56" s="1">
        <v>0</v>
      </c>
      <c r="H56" s="1">
        <v>17082000</v>
      </c>
      <c r="I56" s="2">
        <f t="shared" si="4"/>
        <v>-100</v>
      </c>
      <c r="J56" s="1">
        <v>0</v>
      </c>
      <c r="K56" s="1">
        <v>17082000</v>
      </c>
      <c r="L56" s="2">
        <f t="shared" si="5"/>
        <v>-100</v>
      </c>
    </row>
    <row r="57" spans="1:12" ht="11.25" outlineLevel="1">
      <c r="A57" s="1" t="s">
        <v>1917</v>
      </c>
      <c r="B57" s="1">
        <v>10704347.46</v>
      </c>
      <c r="C57" s="1">
        <v>10700846</v>
      </c>
      <c r="D57" s="2">
        <f t="shared" si="3"/>
        <v>0.03272133810729445</v>
      </c>
      <c r="E57" s="3" t="s">
        <v>1918</v>
      </c>
      <c r="F57" s="4" t="s">
        <v>1919</v>
      </c>
      <c r="G57" s="1">
        <v>79995098.46</v>
      </c>
      <c r="H57" s="1">
        <v>69479377</v>
      </c>
      <c r="I57" s="2">
        <f t="shared" si="4"/>
        <v>15.135025548660277</v>
      </c>
      <c r="J57" s="1">
        <v>79995098.46</v>
      </c>
      <c r="K57" s="1">
        <v>69479377</v>
      </c>
      <c r="L57" s="2">
        <f t="shared" si="5"/>
        <v>15.135025548660277</v>
      </c>
    </row>
    <row r="58" spans="1:12" ht="11.25" outlineLevel="1">
      <c r="A58" s="1" t="s">
        <v>1920</v>
      </c>
      <c r="B58" s="1">
        <v>9243099</v>
      </c>
      <c r="C58" s="1">
        <v>9243099</v>
      </c>
      <c r="D58" s="2">
        <f t="shared" si="3"/>
        <v>0</v>
      </c>
      <c r="E58" s="3" t="s">
        <v>1921</v>
      </c>
      <c r="F58" s="4" t="s">
        <v>1922</v>
      </c>
      <c r="G58" s="1">
        <v>110917188</v>
      </c>
      <c r="H58" s="1">
        <v>93276117</v>
      </c>
      <c r="I58" s="2">
        <f t="shared" si="4"/>
        <v>18.912741618521707</v>
      </c>
      <c r="J58" s="1">
        <v>110917188</v>
      </c>
      <c r="K58" s="1">
        <v>93276117</v>
      </c>
      <c r="L58" s="2">
        <f t="shared" si="5"/>
        <v>18.912741618521707</v>
      </c>
    </row>
    <row r="59" spans="1:12" ht="11.25" outlineLevel="1">
      <c r="A59" s="1" t="s">
        <v>1923</v>
      </c>
      <c r="B59" s="1">
        <v>-1791561</v>
      </c>
      <c r="C59" s="1">
        <v>1030243</v>
      </c>
      <c r="D59" s="2">
        <f t="shared" si="3"/>
        <v>-273.8969349949478</v>
      </c>
      <c r="E59" s="3" t="s">
        <v>1924</v>
      </c>
      <c r="F59" s="4" t="s">
        <v>1925</v>
      </c>
      <c r="G59" s="1">
        <v>-3374093</v>
      </c>
      <c r="H59" s="1">
        <v>10722561</v>
      </c>
      <c r="I59" s="2">
        <f t="shared" si="4"/>
        <v>-131.46723063641232</v>
      </c>
      <c r="J59" s="1">
        <v>-3374093</v>
      </c>
      <c r="K59" s="1">
        <v>10722561</v>
      </c>
      <c r="L59" s="2">
        <f t="shared" si="5"/>
        <v>-131.46723063641232</v>
      </c>
    </row>
    <row r="60" spans="1:12" ht="11.25" outlineLevel="1">
      <c r="A60" s="1" t="s">
        <v>1926</v>
      </c>
      <c r="B60" s="1">
        <v>0</v>
      </c>
      <c r="C60" s="1">
        <v>157647</v>
      </c>
      <c r="D60" s="2">
        <f t="shared" si="3"/>
        <v>-100</v>
      </c>
      <c r="E60" s="3" t="s">
        <v>1927</v>
      </c>
      <c r="F60" s="4" t="s">
        <v>1928</v>
      </c>
      <c r="G60" s="1">
        <v>497712</v>
      </c>
      <c r="H60" s="1">
        <v>1154556</v>
      </c>
      <c r="I60" s="2">
        <f t="shared" si="4"/>
        <v>-56.891480361281744</v>
      </c>
      <c r="J60" s="1">
        <v>497712</v>
      </c>
      <c r="K60" s="1">
        <v>1154556</v>
      </c>
      <c r="L60" s="2">
        <f t="shared" si="5"/>
        <v>-56.891480361281744</v>
      </c>
    </row>
    <row r="61" spans="1:12" ht="11.25" outlineLevel="1">
      <c r="A61" s="1" t="s">
        <v>1929</v>
      </c>
      <c r="B61" s="1">
        <v>0</v>
      </c>
      <c r="C61" s="1">
        <v>-186095</v>
      </c>
      <c r="D61" s="2">
        <f t="shared" si="3"/>
        <v>-100</v>
      </c>
      <c r="E61" s="3" t="s">
        <v>1930</v>
      </c>
      <c r="F61" s="4" t="s">
        <v>1931</v>
      </c>
      <c r="G61" s="1">
        <v>-930475</v>
      </c>
      <c r="H61" s="1">
        <v>1283877</v>
      </c>
      <c r="I61" s="2">
        <f t="shared" si="4"/>
        <v>-172.47384289928084</v>
      </c>
      <c r="J61" s="1">
        <v>-930475</v>
      </c>
      <c r="K61" s="1">
        <v>1283877</v>
      </c>
      <c r="L61" s="2">
        <f t="shared" si="5"/>
        <v>-172.47384289928084</v>
      </c>
    </row>
    <row r="62" spans="1:12" ht="11.25" outlineLevel="1">
      <c r="A62" s="1" t="s">
        <v>1932</v>
      </c>
      <c r="B62" s="1">
        <v>0</v>
      </c>
      <c r="C62" s="1">
        <v>0</v>
      </c>
      <c r="D62" s="2">
        <f t="shared" si="3"/>
        <v>0</v>
      </c>
      <c r="E62" s="3" t="s">
        <v>1933</v>
      </c>
      <c r="F62" s="4" t="s">
        <v>1934</v>
      </c>
      <c r="G62" s="1">
        <v>0</v>
      </c>
      <c r="H62" s="1">
        <v>1661971.83</v>
      </c>
      <c r="I62" s="2">
        <f t="shared" si="4"/>
        <v>-100</v>
      </c>
      <c r="J62" s="1">
        <v>0</v>
      </c>
      <c r="K62" s="1">
        <v>1661971.83</v>
      </c>
      <c r="L62" s="2">
        <f t="shared" si="5"/>
        <v>-100</v>
      </c>
    </row>
    <row r="63" spans="1:12" ht="11.25" outlineLevel="1">
      <c r="A63" s="1" t="s">
        <v>1935</v>
      </c>
      <c r="B63" s="1">
        <v>25500</v>
      </c>
      <c r="C63" s="1">
        <v>48000</v>
      </c>
      <c r="D63" s="2">
        <f t="shared" si="3"/>
        <v>-46.875</v>
      </c>
      <c r="E63" s="3" t="s">
        <v>1936</v>
      </c>
      <c r="F63" s="4" t="s">
        <v>1937</v>
      </c>
      <c r="G63" s="1">
        <v>440555</v>
      </c>
      <c r="H63" s="1">
        <v>432980</v>
      </c>
      <c r="I63" s="2">
        <f t="shared" si="4"/>
        <v>1.749503441267495</v>
      </c>
      <c r="J63" s="1">
        <v>440555</v>
      </c>
      <c r="K63" s="1">
        <v>432980</v>
      </c>
      <c r="L63" s="2">
        <f t="shared" si="5"/>
        <v>1.749503441267495</v>
      </c>
    </row>
    <row r="64" spans="1:12" ht="11.25" outlineLevel="1">
      <c r="A64" s="1" t="s">
        <v>1938</v>
      </c>
      <c r="B64" s="1">
        <v>0</v>
      </c>
      <c r="C64" s="1">
        <v>0</v>
      </c>
      <c r="D64" s="2">
        <f t="shared" si="3"/>
        <v>0</v>
      </c>
      <c r="E64" s="3" t="s">
        <v>1939</v>
      </c>
      <c r="F64" s="4" t="s">
        <v>1940</v>
      </c>
      <c r="G64" s="1">
        <v>0</v>
      </c>
      <c r="H64" s="1">
        <v>9439162</v>
      </c>
      <c r="I64" s="2">
        <f t="shared" si="4"/>
        <v>-100</v>
      </c>
      <c r="J64" s="1">
        <v>0</v>
      </c>
      <c r="K64" s="1">
        <v>9439162</v>
      </c>
      <c r="L64" s="2">
        <f t="shared" si="5"/>
        <v>-100</v>
      </c>
    </row>
    <row r="65" spans="1:12" ht="11.25" outlineLevel="1">
      <c r="A65" s="1" t="s">
        <v>1941</v>
      </c>
      <c r="B65" s="1">
        <v>0</v>
      </c>
      <c r="C65" s="1">
        <v>0</v>
      </c>
      <c r="D65" s="2">
        <f t="shared" si="3"/>
        <v>0</v>
      </c>
      <c r="E65" s="3" t="s">
        <v>1942</v>
      </c>
      <c r="F65" s="4" t="s">
        <v>1943</v>
      </c>
      <c r="G65" s="1">
        <v>0</v>
      </c>
      <c r="H65" s="1">
        <v>885399</v>
      </c>
      <c r="I65" s="2">
        <f t="shared" si="4"/>
        <v>-100</v>
      </c>
      <c r="J65" s="1">
        <v>0</v>
      </c>
      <c r="K65" s="1">
        <v>885399</v>
      </c>
      <c r="L65" s="2">
        <f t="shared" si="5"/>
        <v>-100</v>
      </c>
    </row>
    <row r="66" spans="1:12" ht="11.25" outlineLevel="1">
      <c r="A66" s="1" t="s">
        <v>1944</v>
      </c>
      <c r="B66" s="1">
        <v>0</v>
      </c>
      <c r="C66" s="1">
        <v>0</v>
      </c>
      <c r="D66" s="2">
        <f t="shared" si="3"/>
        <v>0</v>
      </c>
      <c r="E66" s="3" t="s">
        <v>1945</v>
      </c>
      <c r="F66" s="4" t="s">
        <v>1946</v>
      </c>
      <c r="G66" s="1">
        <v>0</v>
      </c>
      <c r="H66" s="1">
        <v>726389</v>
      </c>
      <c r="I66" s="2">
        <f t="shared" si="4"/>
        <v>-100</v>
      </c>
      <c r="J66" s="1">
        <v>0</v>
      </c>
      <c r="K66" s="1">
        <v>726389</v>
      </c>
      <c r="L66" s="2">
        <f t="shared" si="5"/>
        <v>-100</v>
      </c>
    </row>
    <row r="67" spans="1:12" ht="11.25" outlineLevel="1">
      <c r="A67" s="1" t="s">
        <v>1947</v>
      </c>
      <c r="B67" s="1">
        <v>0</v>
      </c>
      <c r="C67" s="1">
        <v>0</v>
      </c>
      <c r="D67" s="2">
        <f t="shared" si="3"/>
        <v>0</v>
      </c>
      <c r="E67" s="3" t="s">
        <v>1948</v>
      </c>
      <c r="F67" s="4" t="s">
        <v>1949</v>
      </c>
      <c r="G67" s="1">
        <v>0</v>
      </c>
      <c r="H67" s="1">
        <v>17595783</v>
      </c>
      <c r="I67" s="2">
        <f t="shared" si="4"/>
        <v>-100</v>
      </c>
      <c r="J67" s="1">
        <v>0</v>
      </c>
      <c r="K67" s="1">
        <v>17595783</v>
      </c>
      <c r="L67" s="2">
        <f t="shared" si="5"/>
        <v>-100</v>
      </c>
    </row>
    <row r="68" spans="1:12" ht="11.25" outlineLevel="1">
      <c r="A68" s="1" t="s">
        <v>1950</v>
      </c>
      <c r="B68" s="1">
        <v>0</v>
      </c>
      <c r="C68" s="1">
        <v>-5795411</v>
      </c>
      <c r="D68" s="2">
        <f t="shared" si="3"/>
        <v>-100</v>
      </c>
      <c r="E68" s="3" t="s">
        <v>1951</v>
      </c>
      <c r="F68" s="4" t="s">
        <v>1952</v>
      </c>
      <c r="G68" s="1">
        <v>0</v>
      </c>
      <c r="H68" s="1">
        <v>-5795411</v>
      </c>
      <c r="I68" s="2">
        <f t="shared" si="4"/>
        <v>-100</v>
      </c>
      <c r="J68" s="1">
        <v>0</v>
      </c>
      <c r="K68" s="1">
        <v>-5795411</v>
      </c>
      <c r="L68" s="2">
        <f t="shared" si="5"/>
        <v>-100</v>
      </c>
    </row>
    <row r="69" spans="1:12" ht="11.25" outlineLevel="1">
      <c r="A69" s="1" t="s">
        <v>1953</v>
      </c>
      <c r="B69" s="1">
        <v>60089</v>
      </c>
      <c r="C69" s="1">
        <v>0</v>
      </c>
      <c r="D69" s="2">
        <f t="shared" si="3"/>
        <v>0</v>
      </c>
      <c r="E69" s="3" t="s">
        <v>1954</v>
      </c>
      <c r="F69" s="4" t="s">
        <v>1955</v>
      </c>
      <c r="G69" s="1">
        <v>587398.06</v>
      </c>
      <c r="H69" s="1">
        <v>0</v>
      </c>
      <c r="I69" s="2">
        <f t="shared" si="4"/>
        <v>0</v>
      </c>
      <c r="J69" s="1">
        <v>587398.06</v>
      </c>
      <c r="K69" s="1">
        <v>0</v>
      </c>
      <c r="L69" s="2">
        <f t="shared" si="5"/>
        <v>0</v>
      </c>
    </row>
    <row r="70" spans="1:12" ht="11.25" outlineLevel="1">
      <c r="A70" s="1" t="s">
        <v>1956</v>
      </c>
      <c r="B70" s="1">
        <v>3170721.38</v>
      </c>
      <c r="C70" s="1">
        <v>1841037.14</v>
      </c>
      <c r="D70" s="2">
        <f t="shared" si="3"/>
        <v>72.22473741078358</v>
      </c>
      <c r="E70" s="3" t="s">
        <v>1957</v>
      </c>
      <c r="F70" s="4" t="s">
        <v>1958</v>
      </c>
      <c r="G70" s="1">
        <v>27174584.29</v>
      </c>
      <c r="H70" s="1">
        <v>25136935.1</v>
      </c>
      <c r="I70" s="2">
        <f t="shared" si="4"/>
        <v>8.106195850424093</v>
      </c>
      <c r="J70" s="1">
        <v>27174584.29</v>
      </c>
      <c r="K70" s="1">
        <v>25136935.1</v>
      </c>
      <c r="L70" s="2">
        <f t="shared" si="5"/>
        <v>8.106195850424093</v>
      </c>
    </row>
    <row r="71" spans="1:12" ht="11.25" outlineLevel="1">
      <c r="A71" s="1" t="s">
        <v>1959</v>
      </c>
      <c r="B71" s="1">
        <v>1272254.63</v>
      </c>
      <c r="C71" s="1">
        <v>1130350.78</v>
      </c>
      <c r="D71" s="2">
        <f t="shared" si="3"/>
        <v>12.553965769811725</v>
      </c>
      <c r="E71" s="3" t="s">
        <v>1960</v>
      </c>
      <c r="F71" s="4" t="s">
        <v>1961</v>
      </c>
      <c r="G71" s="1">
        <v>13790441.43</v>
      </c>
      <c r="H71" s="1">
        <v>13623059.58</v>
      </c>
      <c r="I71" s="2">
        <f t="shared" si="4"/>
        <v>1.228665624025698</v>
      </c>
      <c r="J71" s="1">
        <v>13790441.43</v>
      </c>
      <c r="K71" s="1">
        <v>13623059.58</v>
      </c>
      <c r="L71" s="2">
        <f t="shared" si="5"/>
        <v>1.228665624025698</v>
      </c>
    </row>
    <row r="72" spans="1:12" ht="11.25" outlineLevel="1">
      <c r="A72" s="1" t="s">
        <v>1962</v>
      </c>
      <c r="B72" s="1">
        <v>845823.89</v>
      </c>
      <c r="C72" s="1">
        <v>349285.11</v>
      </c>
      <c r="D72" s="2">
        <f t="shared" si="3"/>
        <v>142.1585878653688</v>
      </c>
      <c r="E72" s="3" t="s">
        <v>1963</v>
      </c>
      <c r="F72" s="4" t="s">
        <v>1964</v>
      </c>
      <c r="G72" s="1">
        <v>3990282.18</v>
      </c>
      <c r="H72" s="1">
        <v>10144209.3</v>
      </c>
      <c r="I72" s="2">
        <f t="shared" si="4"/>
        <v>-60.66443364886015</v>
      </c>
      <c r="J72" s="1">
        <v>3990282.18</v>
      </c>
      <c r="K72" s="1">
        <v>10144209.3</v>
      </c>
      <c r="L72" s="2">
        <f t="shared" si="5"/>
        <v>-60.66443364886015</v>
      </c>
    </row>
    <row r="73" spans="1:12" ht="11.25" outlineLevel="1">
      <c r="A73" s="1" t="s">
        <v>1965</v>
      </c>
      <c r="B73" s="1">
        <v>252337.21</v>
      </c>
      <c r="C73" s="1">
        <v>96510.51</v>
      </c>
      <c r="D73" s="2">
        <f t="shared" si="3"/>
        <v>161.46086058399237</v>
      </c>
      <c r="E73" s="3" t="s">
        <v>1966</v>
      </c>
      <c r="F73" s="4" t="s">
        <v>1967</v>
      </c>
      <c r="G73" s="1">
        <v>1899815.84</v>
      </c>
      <c r="H73" s="1">
        <v>1357215.71</v>
      </c>
      <c r="I73" s="2">
        <f t="shared" si="4"/>
        <v>39.978916100226996</v>
      </c>
      <c r="J73" s="1">
        <v>1899815.84</v>
      </c>
      <c r="K73" s="1">
        <v>1357215.71</v>
      </c>
      <c r="L73" s="2">
        <f t="shared" si="5"/>
        <v>39.978916100226996</v>
      </c>
    </row>
    <row r="74" spans="1:12" ht="11.25" outlineLevel="1">
      <c r="A74" s="1" t="s">
        <v>1968</v>
      </c>
      <c r="B74" s="1">
        <v>285974.94</v>
      </c>
      <c r="C74" s="1">
        <v>545264.62</v>
      </c>
      <c r="D74" s="2">
        <f t="shared" si="3"/>
        <v>-47.552999129120096</v>
      </c>
      <c r="E74" s="3" t="s">
        <v>1969</v>
      </c>
      <c r="F74" s="4" t="s">
        <v>1970</v>
      </c>
      <c r="G74" s="1">
        <v>3784456.2</v>
      </c>
      <c r="H74" s="1">
        <v>6489178.76</v>
      </c>
      <c r="I74" s="2">
        <f t="shared" si="4"/>
        <v>-41.68050627102773</v>
      </c>
      <c r="J74" s="1">
        <v>3784456.2</v>
      </c>
      <c r="K74" s="1">
        <v>6489178.76</v>
      </c>
      <c r="L74" s="2">
        <f t="shared" si="5"/>
        <v>-41.68050627102773</v>
      </c>
    </row>
    <row r="75" spans="1:12" ht="11.25" outlineLevel="1">
      <c r="A75" s="1" t="s">
        <v>1971</v>
      </c>
      <c r="B75" s="1">
        <v>4678.33</v>
      </c>
      <c r="C75" s="1">
        <v>11908.57</v>
      </c>
      <c r="D75" s="2">
        <f t="shared" si="3"/>
        <v>-60.714594615474404</v>
      </c>
      <c r="E75" s="3" t="s">
        <v>1972</v>
      </c>
      <c r="F75" s="4" t="s">
        <v>1973</v>
      </c>
      <c r="G75" s="1">
        <v>74857.53</v>
      </c>
      <c r="H75" s="1">
        <v>90662.74</v>
      </c>
      <c r="I75" s="2">
        <f t="shared" si="4"/>
        <v>-17.432971913268897</v>
      </c>
      <c r="J75" s="1">
        <v>74857.53</v>
      </c>
      <c r="K75" s="1">
        <v>90662.74</v>
      </c>
      <c r="L75" s="2">
        <f t="shared" si="5"/>
        <v>-17.432971913268897</v>
      </c>
    </row>
    <row r="76" spans="1:12" ht="11.25" outlineLevel="1">
      <c r="A76" s="1" t="s">
        <v>1974</v>
      </c>
      <c r="B76" s="1">
        <v>77112</v>
      </c>
      <c r="C76" s="1">
        <v>9268</v>
      </c>
      <c r="D76" s="2">
        <f t="shared" si="3"/>
        <v>732.02416918429</v>
      </c>
      <c r="E76" s="3" t="s">
        <v>1975</v>
      </c>
      <c r="F76" s="4" t="s">
        <v>1976</v>
      </c>
      <c r="G76" s="1">
        <v>349685.75</v>
      </c>
      <c r="H76" s="1">
        <v>125127.63</v>
      </c>
      <c r="I76" s="2">
        <f t="shared" si="4"/>
        <v>179.4632568362399</v>
      </c>
      <c r="J76" s="1">
        <v>349685.75</v>
      </c>
      <c r="K76" s="1">
        <v>125127.63</v>
      </c>
      <c r="L76" s="2">
        <f t="shared" si="5"/>
        <v>179.4632568362399</v>
      </c>
    </row>
    <row r="77" spans="1:12" ht="11.25" outlineLevel="1">
      <c r="A77" s="1" t="s">
        <v>1977</v>
      </c>
      <c r="B77" s="1">
        <v>0</v>
      </c>
      <c r="C77" s="1">
        <v>0</v>
      </c>
      <c r="D77" s="2">
        <f t="shared" si="3"/>
        <v>0</v>
      </c>
      <c r="E77" s="3" t="s">
        <v>1978</v>
      </c>
      <c r="F77" s="4" t="s">
        <v>1979</v>
      </c>
      <c r="G77" s="1">
        <v>-53230</v>
      </c>
      <c r="H77" s="1">
        <v>-27701</v>
      </c>
      <c r="I77" s="2">
        <f t="shared" si="4"/>
        <v>92.15912782932024</v>
      </c>
      <c r="J77" s="1">
        <v>-53230</v>
      </c>
      <c r="K77" s="1">
        <v>-27701</v>
      </c>
      <c r="L77" s="2">
        <f t="shared" si="5"/>
        <v>92.15912782932024</v>
      </c>
    </row>
    <row r="78" spans="1:12" ht="11.25" outlineLevel="1">
      <c r="A78" s="1" t="s">
        <v>1980</v>
      </c>
      <c r="B78" s="1">
        <v>197085.94</v>
      </c>
      <c r="C78" s="1">
        <v>0</v>
      </c>
      <c r="D78" s="2">
        <f t="shared" si="3"/>
        <v>0</v>
      </c>
      <c r="E78" s="3" t="s">
        <v>1981</v>
      </c>
      <c r="F78" s="4" t="s">
        <v>1982</v>
      </c>
      <c r="G78" s="1">
        <v>572641.53</v>
      </c>
      <c r="H78" s="1">
        <v>0</v>
      </c>
      <c r="I78" s="2">
        <f t="shared" si="4"/>
        <v>0</v>
      </c>
      <c r="J78" s="1">
        <v>572641.53</v>
      </c>
      <c r="K78" s="1">
        <v>0</v>
      </c>
      <c r="L78" s="2">
        <f t="shared" si="5"/>
        <v>0</v>
      </c>
    </row>
    <row r="79" spans="1:12" s="20" customFormat="1" ht="10.5" customHeight="1">
      <c r="A79" s="20" t="s">
        <v>1983</v>
      </c>
      <c r="B79" s="21">
        <v>32235809.080000002</v>
      </c>
      <c r="C79" s="21">
        <v>25141495.290000007</v>
      </c>
      <c r="D79" s="14">
        <f>IF(C79=0,0,IF(((B79-C79)/C79)*100&lt;-999.9,"-",IF(((B79-C79)/C79)*100&gt;999.9,"-",((B79-C79)/C79)*100)))</f>
        <v>28.2175491480085</v>
      </c>
      <c r="E79" s="15" t="s">
        <v>1984</v>
      </c>
      <c r="F79" s="15"/>
      <c r="G79" s="21">
        <v>335918763.62999994</v>
      </c>
      <c r="H79" s="21">
        <v>343720836.88</v>
      </c>
      <c r="I79" s="14">
        <f>IF(H79=0,0,IF(((G79-H79)/H79)*100&lt;-999.9,"-",IF(((G79-H79)/H79)*100&gt;999.9,"-",((G79-H79)/H79)*100)))</f>
        <v>-2.269886609383511</v>
      </c>
      <c r="J79" s="21">
        <v>335918763.62999994</v>
      </c>
      <c r="K79" s="21">
        <v>343720836.88</v>
      </c>
      <c r="L79" s="14">
        <f>IF(K79=0,0,IF(((J79-K79)/K79)*100&lt;-999.9,"-",IF(((J79-K79)/K79)*100&gt;999.9,"-",((J79-K79)/K79)*100)))</f>
        <v>-2.269886609383511</v>
      </c>
    </row>
    <row r="80" spans="1:12" ht="11.25" outlineLevel="1">
      <c r="A80" s="1" t="s">
        <v>1985</v>
      </c>
      <c r="B80" s="1">
        <v>2986</v>
      </c>
      <c r="C80" s="1">
        <v>153.27</v>
      </c>
      <c r="D80" s="2" t="str">
        <f aca="true" t="shared" si="6" ref="D80:D139">IF(C80=0,0,IF(((B80-C80)/C80)*100&lt;-999.9,"-",IF(((B80-C80)/C80)*100&gt;999.9,"-",((B80-C80)/C80)*100)))</f>
        <v>-</v>
      </c>
      <c r="E80" s="3" t="s">
        <v>1986</v>
      </c>
      <c r="F80" s="4" t="s">
        <v>1987</v>
      </c>
      <c r="G80" s="1">
        <v>14511.64</v>
      </c>
      <c r="H80" s="1">
        <v>4654.39</v>
      </c>
      <c r="I80" s="2">
        <f aca="true" t="shared" si="7" ref="I80:I139">IF(H80=0,0,IF(((G80-H80)/H80)*100&lt;-999.9,"-",IF(((G80-H80)/H80)*100&gt;999.9,"-",((G80-H80)/H80)*100)))</f>
        <v>211.78392872105687</v>
      </c>
      <c r="J80" s="1">
        <v>14511.64</v>
      </c>
      <c r="K80" s="1">
        <v>4654.39</v>
      </c>
      <c r="L80" s="2">
        <f aca="true" t="shared" si="8" ref="L80:L139">IF(K80=0,0,IF(((J80-K80)/K80)*100&lt;-999.9,"-",IF(((J80-K80)/K80)*100&gt;999.9,"-",((J80-K80)/K80)*100)))</f>
        <v>211.78392872105687</v>
      </c>
    </row>
    <row r="81" spans="1:12" ht="11.25" outlineLevel="1">
      <c r="A81" s="1" t="s">
        <v>1988</v>
      </c>
      <c r="B81" s="1">
        <v>2353.12</v>
      </c>
      <c r="C81" s="1">
        <v>1060.61</v>
      </c>
      <c r="D81" s="2">
        <f t="shared" si="6"/>
        <v>121.86477593083227</v>
      </c>
      <c r="E81" s="3" t="s">
        <v>1989</v>
      </c>
      <c r="F81" s="4" t="s">
        <v>1990</v>
      </c>
      <c r="G81" s="1">
        <v>19333.52</v>
      </c>
      <c r="H81" s="1">
        <v>42139.85</v>
      </c>
      <c r="I81" s="2">
        <f t="shared" si="7"/>
        <v>-54.120577078466106</v>
      </c>
      <c r="J81" s="1">
        <v>19333.52</v>
      </c>
      <c r="K81" s="1">
        <v>42139.85</v>
      </c>
      <c r="L81" s="2">
        <f t="shared" si="8"/>
        <v>-54.120577078466106</v>
      </c>
    </row>
    <row r="82" spans="1:12" ht="11.25" outlineLevel="1">
      <c r="A82" s="1" t="s">
        <v>1991</v>
      </c>
      <c r="B82" s="1">
        <v>17211.92</v>
      </c>
      <c r="C82" s="1">
        <v>32296.68</v>
      </c>
      <c r="D82" s="2">
        <f t="shared" si="6"/>
        <v>-46.706844170979814</v>
      </c>
      <c r="E82" s="3" t="s">
        <v>1992</v>
      </c>
      <c r="F82" s="4" t="s">
        <v>1993</v>
      </c>
      <c r="G82" s="1">
        <v>188316.18</v>
      </c>
      <c r="H82" s="1">
        <v>214981.02</v>
      </c>
      <c r="I82" s="2">
        <f t="shared" si="7"/>
        <v>-12.403346118648056</v>
      </c>
      <c r="J82" s="1">
        <v>188316.18</v>
      </c>
      <c r="K82" s="1">
        <v>214981.02</v>
      </c>
      <c r="L82" s="2">
        <f t="shared" si="8"/>
        <v>-12.403346118648056</v>
      </c>
    </row>
    <row r="83" spans="1:12" ht="11.25" outlineLevel="1">
      <c r="A83" s="1" t="s">
        <v>1994</v>
      </c>
      <c r="B83" s="1">
        <v>1823944.7</v>
      </c>
      <c r="C83" s="1">
        <v>2692921</v>
      </c>
      <c r="D83" s="2">
        <f t="shared" si="6"/>
        <v>-32.26891171334027</v>
      </c>
      <c r="E83" s="3" t="s">
        <v>1995</v>
      </c>
      <c r="F83" s="4" t="s">
        <v>1996</v>
      </c>
      <c r="G83" s="1">
        <v>30712883.7</v>
      </c>
      <c r="H83" s="1">
        <v>31773611</v>
      </c>
      <c r="I83" s="2">
        <f t="shared" si="7"/>
        <v>-3.3383907796945103</v>
      </c>
      <c r="J83" s="1">
        <v>30712883.7</v>
      </c>
      <c r="K83" s="1">
        <v>31773611</v>
      </c>
      <c r="L83" s="2">
        <f t="shared" si="8"/>
        <v>-3.3383907796945103</v>
      </c>
    </row>
    <row r="84" spans="1:12" ht="11.25" outlineLevel="1">
      <c r="A84" s="1" t="s">
        <v>1997</v>
      </c>
      <c r="B84" s="1">
        <v>5668.62</v>
      </c>
      <c r="C84" s="1">
        <v>601.73</v>
      </c>
      <c r="D84" s="2">
        <f t="shared" si="6"/>
        <v>842.0537450351485</v>
      </c>
      <c r="E84" s="3" t="s">
        <v>1998</v>
      </c>
      <c r="F84" s="4" t="s">
        <v>1999</v>
      </c>
      <c r="G84" s="1">
        <v>7004.26</v>
      </c>
      <c r="H84" s="1">
        <v>3289.04</v>
      </c>
      <c r="I84" s="2">
        <f t="shared" si="7"/>
        <v>112.95758032739036</v>
      </c>
      <c r="J84" s="1">
        <v>7004.26</v>
      </c>
      <c r="K84" s="1">
        <v>3289.04</v>
      </c>
      <c r="L84" s="2">
        <f t="shared" si="8"/>
        <v>112.95758032739036</v>
      </c>
    </row>
    <row r="85" spans="1:12" ht="11.25" outlineLevel="1">
      <c r="A85" s="1" t="s">
        <v>2000</v>
      </c>
      <c r="B85" s="1">
        <v>3531.58</v>
      </c>
      <c r="C85" s="1">
        <v>3685.46</v>
      </c>
      <c r="D85" s="2">
        <f t="shared" si="6"/>
        <v>-4.1753268248739674</v>
      </c>
      <c r="E85" s="3" t="s">
        <v>2001</v>
      </c>
      <c r="F85" s="4" t="s">
        <v>2002</v>
      </c>
      <c r="G85" s="1">
        <v>44405.47</v>
      </c>
      <c r="H85" s="1">
        <v>42049.7</v>
      </c>
      <c r="I85" s="2">
        <f t="shared" si="7"/>
        <v>5.6023467468257895</v>
      </c>
      <c r="J85" s="1">
        <v>44405.47</v>
      </c>
      <c r="K85" s="1">
        <v>42049.7</v>
      </c>
      <c r="L85" s="2">
        <f t="shared" si="8"/>
        <v>5.6023467468257895</v>
      </c>
    </row>
    <row r="86" spans="1:12" ht="11.25" outlineLevel="1">
      <c r="A86" s="1" t="s">
        <v>2003</v>
      </c>
      <c r="B86" s="1">
        <v>0</v>
      </c>
      <c r="C86" s="1">
        <v>0</v>
      </c>
      <c r="D86" s="2">
        <f t="shared" si="6"/>
        <v>0</v>
      </c>
      <c r="E86" s="3" t="s">
        <v>2004</v>
      </c>
      <c r="F86" s="4" t="s">
        <v>2005</v>
      </c>
      <c r="G86" s="1">
        <v>41553.6</v>
      </c>
      <c r="H86" s="1">
        <v>41553.6</v>
      </c>
      <c r="I86" s="2">
        <f t="shared" si="7"/>
        <v>0</v>
      </c>
      <c r="J86" s="1">
        <v>41553.6</v>
      </c>
      <c r="K86" s="1">
        <v>41553.6</v>
      </c>
      <c r="L86" s="2">
        <f t="shared" si="8"/>
        <v>0</v>
      </c>
    </row>
    <row r="87" spans="1:12" ht="11.25" outlineLevel="1">
      <c r="A87" s="1" t="s">
        <v>2006</v>
      </c>
      <c r="B87" s="1">
        <v>52828.95</v>
      </c>
      <c r="C87" s="1">
        <v>25508.06</v>
      </c>
      <c r="D87" s="2">
        <f t="shared" si="6"/>
        <v>107.10689091996801</v>
      </c>
      <c r="E87" s="3" t="s">
        <v>2007</v>
      </c>
      <c r="F87" s="4" t="s">
        <v>2008</v>
      </c>
      <c r="G87" s="1">
        <v>656136.26</v>
      </c>
      <c r="H87" s="1">
        <v>335649.14</v>
      </c>
      <c r="I87" s="2">
        <f t="shared" si="7"/>
        <v>95.48277704510132</v>
      </c>
      <c r="J87" s="1">
        <v>656136.26</v>
      </c>
      <c r="K87" s="1">
        <v>335649.14</v>
      </c>
      <c r="L87" s="2">
        <f t="shared" si="8"/>
        <v>95.48277704510132</v>
      </c>
    </row>
    <row r="88" spans="1:12" ht="11.25" outlineLevel="1">
      <c r="A88" s="1" t="s">
        <v>2009</v>
      </c>
      <c r="B88" s="1">
        <v>176007.23</v>
      </c>
      <c r="C88" s="1">
        <v>120288.08</v>
      </c>
      <c r="D88" s="2">
        <f t="shared" si="6"/>
        <v>46.3214227045606</v>
      </c>
      <c r="E88" s="3" t="s">
        <v>2010</v>
      </c>
      <c r="F88" s="4" t="s">
        <v>2011</v>
      </c>
      <c r="G88" s="1">
        <v>1914775.09</v>
      </c>
      <c r="H88" s="1">
        <v>1708514.07</v>
      </c>
      <c r="I88" s="2">
        <f t="shared" si="7"/>
        <v>12.072538565632064</v>
      </c>
      <c r="J88" s="1">
        <v>1914775.09</v>
      </c>
      <c r="K88" s="1">
        <v>1708514.07</v>
      </c>
      <c r="L88" s="2">
        <f t="shared" si="8"/>
        <v>12.072538565632064</v>
      </c>
    </row>
    <row r="89" spans="1:12" ht="11.25" outlineLevel="1">
      <c r="A89" s="1" t="s">
        <v>2012</v>
      </c>
      <c r="B89" s="1">
        <v>147983.24</v>
      </c>
      <c r="C89" s="1">
        <v>182832.07</v>
      </c>
      <c r="D89" s="2">
        <f t="shared" si="6"/>
        <v>-19.060567437649212</v>
      </c>
      <c r="E89" s="3" t="s">
        <v>2013</v>
      </c>
      <c r="F89" s="4" t="s">
        <v>2014</v>
      </c>
      <c r="G89" s="1">
        <v>1540395.45</v>
      </c>
      <c r="H89" s="1">
        <v>1518233.17</v>
      </c>
      <c r="I89" s="2">
        <f t="shared" si="7"/>
        <v>1.4597415231021484</v>
      </c>
      <c r="J89" s="1">
        <v>1540395.45</v>
      </c>
      <c r="K89" s="1">
        <v>1518233.17</v>
      </c>
      <c r="L89" s="2">
        <f t="shared" si="8"/>
        <v>1.4597415231021484</v>
      </c>
    </row>
    <row r="90" spans="1:12" ht="11.25" outlineLevel="1">
      <c r="A90" s="1" t="s">
        <v>2015</v>
      </c>
      <c r="B90" s="1">
        <v>633103.86</v>
      </c>
      <c r="C90" s="1">
        <v>245484.67</v>
      </c>
      <c r="D90" s="2">
        <f t="shared" si="6"/>
        <v>157.8995503059315</v>
      </c>
      <c r="E90" s="3" t="s">
        <v>2016</v>
      </c>
      <c r="F90" s="4" t="s">
        <v>2017</v>
      </c>
      <c r="G90" s="1">
        <v>4466585.81</v>
      </c>
      <c r="H90" s="1">
        <v>3492387.7</v>
      </c>
      <c r="I90" s="2">
        <f t="shared" si="7"/>
        <v>27.894901531121512</v>
      </c>
      <c r="J90" s="1">
        <v>4466585.81</v>
      </c>
      <c r="K90" s="1">
        <v>3492387.7</v>
      </c>
      <c r="L90" s="2">
        <f t="shared" si="8"/>
        <v>27.894901531121512</v>
      </c>
    </row>
    <row r="91" spans="1:12" ht="11.25" outlineLevel="1">
      <c r="A91" s="1" t="s">
        <v>2018</v>
      </c>
      <c r="B91" s="1">
        <v>71050.09</v>
      </c>
      <c r="C91" s="1">
        <v>24277.01</v>
      </c>
      <c r="D91" s="2">
        <f t="shared" si="6"/>
        <v>192.6640883700258</v>
      </c>
      <c r="E91" s="3" t="s">
        <v>2019</v>
      </c>
      <c r="F91" s="4" t="s">
        <v>2020</v>
      </c>
      <c r="G91" s="1">
        <v>582719.11</v>
      </c>
      <c r="H91" s="1">
        <v>407383.5</v>
      </c>
      <c r="I91" s="2">
        <f t="shared" si="7"/>
        <v>43.039448087612776</v>
      </c>
      <c r="J91" s="1">
        <v>582719.11</v>
      </c>
      <c r="K91" s="1">
        <v>407383.5</v>
      </c>
      <c r="L91" s="2">
        <f t="shared" si="8"/>
        <v>43.039448087612776</v>
      </c>
    </row>
    <row r="92" spans="1:12" ht="11.25" outlineLevel="1">
      <c r="A92" s="1" t="s">
        <v>2021</v>
      </c>
      <c r="B92" s="1">
        <v>77380.75</v>
      </c>
      <c r="C92" s="1">
        <v>123505.78</v>
      </c>
      <c r="D92" s="2">
        <f t="shared" si="6"/>
        <v>-37.346454554596555</v>
      </c>
      <c r="E92" s="3" t="s">
        <v>2022</v>
      </c>
      <c r="F92" s="4" t="s">
        <v>2023</v>
      </c>
      <c r="G92" s="1">
        <v>567708.16</v>
      </c>
      <c r="H92" s="1">
        <v>616034.16</v>
      </c>
      <c r="I92" s="2">
        <f t="shared" si="7"/>
        <v>-7.844694846142946</v>
      </c>
      <c r="J92" s="1">
        <v>567708.16</v>
      </c>
      <c r="K92" s="1">
        <v>616034.16</v>
      </c>
      <c r="L92" s="2">
        <f t="shared" si="8"/>
        <v>-7.844694846142946</v>
      </c>
    </row>
    <row r="93" spans="1:12" ht="11.25" outlineLevel="1">
      <c r="A93" s="1" t="s">
        <v>2024</v>
      </c>
      <c r="B93" s="1">
        <v>23653.28</v>
      </c>
      <c r="C93" s="1">
        <v>-35545.68</v>
      </c>
      <c r="D93" s="2">
        <f t="shared" si="6"/>
        <v>-166.54333241057705</v>
      </c>
      <c r="E93" s="3" t="s">
        <v>2025</v>
      </c>
      <c r="F93" s="4" t="s">
        <v>2026</v>
      </c>
      <c r="G93" s="1">
        <v>-30839.75</v>
      </c>
      <c r="H93" s="1">
        <v>27861.62</v>
      </c>
      <c r="I93" s="2">
        <f t="shared" si="7"/>
        <v>-210.68900516193963</v>
      </c>
      <c r="J93" s="1">
        <v>-30839.75</v>
      </c>
      <c r="K93" s="1">
        <v>27861.62</v>
      </c>
      <c r="L93" s="2">
        <f t="shared" si="8"/>
        <v>-210.68900516193963</v>
      </c>
    </row>
    <row r="94" spans="1:12" ht="11.25" outlineLevel="1">
      <c r="A94" s="1" t="s">
        <v>2027</v>
      </c>
      <c r="B94" s="1">
        <v>9004.22</v>
      </c>
      <c r="C94" s="1">
        <v>6407.52</v>
      </c>
      <c r="D94" s="2">
        <f t="shared" si="6"/>
        <v>40.52581966189725</v>
      </c>
      <c r="E94" s="3" t="s">
        <v>2028</v>
      </c>
      <c r="F94" s="4" t="s">
        <v>2029</v>
      </c>
      <c r="G94" s="1">
        <v>99671.39</v>
      </c>
      <c r="H94" s="1">
        <v>95235.37</v>
      </c>
      <c r="I94" s="2">
        <f t="shared" si="7"/>
        <v>4.657954287361937</v>
      </c>
      <c r="J94" s="1">
        <v>99671.39</v>
      </c>
      <c r="K94" s="1">
        <v>95235.37</v>
      </c>
      <c r="L94" s="2">
        <f t="shared" si="8"/>
        <v>4.657954287361937</v>
      </c>
    </row>
    <row r="95" spans="1:12" ht="11.25" outlineLevel="1">
      <c r="A95" s="1" t="s">
        <v>2030</v>
      </c>
      <c r="B95" s="1">
        <v>135788.22</v>
      </c>
      <c r="C95" s="1">
        <v>111140.7</v>
      </c>
      <c r="D95" s="2">
        <f t="shared" si="6"/>
        <v>22.1768623015691</v>
      </c>
      <c r="E95" s="3" t="s">
        <v>2031</v>
      </c>
      <c r="F95" s="4" t="s">
        <v>2032</v>
      </c>
      <c r="G95" s="1">
        <v>1507756.96</v>
      </c>
      <c r="H95" s="1">
        <v>1259520.62</v>
      </c>
      <c r="I95" s="2">
        <f t="shared" si="7"/>
        <v>19.70879523989054</v>
      </c>
      <c r="J95" s="1">
        <v>1507756.96</v>
      </c>
      <c r="K95" s="1">
        <v>1259520.62</v>
      </c>
      <c r="L95" s="2">
        <f t="shared" si="8"/>
        <v>19.70879523989054</v>
      </c>
    </row>
    <row r="96" spans="1:12" ht="11.25" outlineLevel="1">
      <c r="A96" s="1" t="s">
        <v>2033</v>
      </c>
      <c r="B96" s="1">
        <v>2122.33</v>
      </c>
      <c r="C96" s="1">
        <v>2228.72</v>
      </c>
      <c r="D96" s="2">
        <f t="shared" si="6"/>
        <v>-4.773592016942455</v>
      </c>
      <c r="E96" s="3" t="s">
        <v>2034</v>
      </c>
      <c r="F96" s="4" t="s">
        <v>2035</v>
      </c>
      <c r="G96" s="1">
        <v>45812.98</v>
      </c>
      <c r="H96" s="1">
        <v>37583.9</v>
      </c>
      <c r="I96" s="2">
        <f t="shared" si="7"/>
        <v>21.895226413437673</v>
      </c>
      <c r="J96" s="1">
        <v>45812.98</v>
      </c>
      <c r="K96" s="1">
        <v>37583.9</v>
      </c>
      <c r="L96" s="2">
        <f t="shared" si="8"/>
        <v>21.895226413437673</v>
      </c>
    </row>
    <row r="97" spans="1:12" ht="11.25" outlineLevel="1">
      <c r="A97" s="1" t="s">
        <v>2036</v>
      </c>
      <c r="B97" s="1">
        <v>931996.91</v>
      </c>
      <c r="C97" s="1">
        <v>630291.98</v>
      </c>
      <c r="D97" s="2">
        <f t="shared" si="6"/>
        <v>47.8674867479672</v>
      </c>
      <c r="E97" s="3" t="s">
        <v>2037</v>
      </c>
      <c r="F97" s="4" t="s">
        <v>2038</v>
      </c>
      <c r="G97" s="1">
        <v>7860078.34</v>
      </c>
      <c r="H97" s="1">
        <v>7570920.91</v>
      </c>
      <c r="I97" s="2">
        <f t="shared" si="7"/>
        <v>3.8193164799551407</v>
      </c>
      <c r="J97" s="1">
        <v>7860078.34</v>
      </c>
      <c r="K97" s="1">
        <v>7570920.91</v>
      </c>
      <c r="L97" s="2">
        <f t="shared" si="8"/>
        <v>3.8193164799551407</v>
      </c>
    </row>
    <row r="98" spans="1:12" ht="11.25" outlineLevel="1">
      <c r="A98" s="1" t="s">
        <v>2039</v>
      </c>
      <c r="B98" s="1">
        <v>33.31</v>
      </c>
      <c r="C98" s="1">
        <v>444.54</v>
      </c>
      <c r="D98" s="2">
        <f t="shared" si="6"/>
        <v>-92.50686102487965</v>
      </c>
      <c r="E98" s="3" t="s">
        <v>2040</v>
      </c>
      <c r="F98" s="4" t="s">
        <v>2041</v>
      </c>
      <c r="G98" s="1">
        <v>-42330.4</v>
      </c>
      <c r="H98" s="1">
        <v>-13562.63</v>
      </c>
      <c r="I98" s="2">
        <f t="shared" si="7"/>
        <v>212.11055672830423</v>
      </c>
      <c r="J98" s="1">
        <v>-42330.4</v>
      </c>
      <c r="K98" s="1">
        <v>-13562.63</v>
      </c>
      <c r="L98" s="2">
        <f t="shared" si="8"/>
        <v>212.11055672830423</v>
      </c>
    </row>
    <row r="99" spans="1:12" ht="11.25" outlineLevel="1">
      <c r="A99" s="1" t="s">
        <v>2042</v>
      </c>
      <c r="B99" s="1">
        <v>11825</v>
      </c>
      <c r="C99" s="1">
        <v>0</v>
      </c>
      <c r="D99" s="2">
        <f t="shared" si="6"/>
        <v>0</v>
      </c>
      <c r="E99" s="3" t="s">
        <v>2043</v>
      </c>
      <c r="F99" s="4" t="s">
        <v>2044</v>
      </c>
      <c r="G99" s="1">
        <v>23303.47</v>
      </c>
      <c r="H99" s="1">
        <v>10483.61</v>
      </c>
      <c r="I99" s="2">
        <f t="shared" si="7"/>
        <v>122.28478548896801</v>
      </c>
      <c r="J99" s="1">
        <v>23303.47</v>
      </c>
      <c r="K99" s="1">
        <v>10483.61</v>
      </c>
      <c r="L99" s="2">
        <f t="shared" si="8"/>
        <v>122.28478548896801</v>
      </c>
    </row>
    <row r="100" spans="1:12" ht="11.25" outlineLevel="1">
      <c r="A100" s="1" t="s">
        <v>2045</v>
      </c>
      <c r="B100" s="1">
        <v>69017.88</v>
      </c>
      <c r="C100" s="1">
        <v>54793.78</v>
      </c>
      <c r="D100" s="2">
        <f t="shared" si="6"/>
        <v>25.959333340390106</v>
      </c>
      <c r="E100" s="3" t="s">
        <v>2046</v>
      </c>
      <c r="F100" s="4" t="s">
        <v>2047</v>
      </c>
      <c r="G100" s="1">
        <v>881691.26</v>
      </c>
      <c r="H100" s="1">
        <v>803709.47</v>
      </c>
      <c r="I100" s="2">
        <f t="shared" si="7"/>
        <v>9.702733750294126</v>
      </c>
      <c r="J100" s="1">
        <v>881691.26</v>
      </c>
      <c r="K100" s="1">
        <v>803709.47</v>
      </c>
      <c r="L100" s="2">
        <f t="shared" si="8"/>
        <v>9.702733750294126</v>
      </c>
    </row>
    <row r="101" spans="1:12" ht="11.25" outlineLevel="1">
      <c r="A101" s="1" t="s">
        <v>2048</v>
      </c>
      <c r="B101" s="1">
        <v>158155.99</v>
      </c>
      <c r="C101" s="1">
        <v>123480.74</v>
      </c>
      <c r="D101" s="2">
        <f t="shared" si="6"/>
        <v>28.081504856546847</v>
      </c>
      <c r="E101" s="3" t="s">
        <v>2049</v>
      </c>
      <c r="F101" s="4" t="s">
        <v>2050</v>
      </c>
      <c r="G101" s="1">
        <v>2032371.65</v>
      </c>
      <c r="H101" s="1">
        <v>2125488.66</v>
      </c>
      <c r="I101" s="2">
        <f t="shared" si="7"/>
        <v>-4.380969503737566</v>
      </c>
      <c r="J101" s="1">
        <v>2032371.65</v>
      </c>
      <c r="K101" s="1">
        <v>2125488.66</v>
      </c>
      <c r="L101" s="2">
        <f t="shared" si="8"/>
        <v>-4.380969503737566</v>
      </c>
    </row>
    <row r="102" spans="1:12" ht="11.25" outlineLevel="1">
      <c r="A102" s="1" t="s">
        <v>2051</v>
      </c>
      <c r="B102" s="1">
        <v>1184832.45</v>
      </c>
      <c r="C102" s="1">
        <v>833984.14</v>
      </c>
      <c r="D102" s="2">
        <f t="shared" si="6"/>
        <v>42.06894270195593</v>
      </c>
      <c r="E102" s="3" t="s">
        <v>2052</v>
      </c>
      <c r="F102" s="4" t="s">
        <v>2053</v>
      </c>
      <c r="G102" s="1">
        <v>11394185.33</v>
      </c>
      <c r="H102" s="1">
        <v>9792364.64</v>
      </c>
      <c r="I102" s="2">
        <f t="shared" si="7"/>
        <v>16.35785378596767</v>
      </c>
      <c r="J102" s="1">
        <v>11394185.33</v>
      </c>
      <c r="K102" s="1">
        <v>9792364.64</v>
      </c>
      <c r="L102" s="2">
        <f t="shared" si="8"/>
        <v>16.35785378596767</v>
      </c>
    </row>
    <row r="103" spans="1:12" ht="11.25" outlineLevel="1">
      <c r="A103" s="1" t="s">
        <v>2054</v>
      </c>
      <c r="B103" s="1">
        <v>-315.46</v>
      </c>
      <c r="C103" s="1">
        <v>-136.3</v>
      </c>
      <c r="D103" s="2">
        <f t="shared" si="6"/>
        <v>131.44534115920757</v>
      </c>
      <c r="E103" s="3" t="s">
        <v>2055</v>
      </c>
      <c r="F103" s="4" t="s">
        <v>2056</v>
      </c>
      <c r="G103" s="1">
        <v>-83.47</v>
      </c>
      <c r="H103" s="1">
        <v>1354.15</v>
      </c>
      <c r="I103" s="2">
        <f t="shared" si="7"/>
        <v>-106.16401432633018</v>
      </c>
      <c r="J103" s="1">
        <v>-83.47</v>
      </c>
      <c r="K103" s="1">
        <v>1354.15</v>
      </c>
      <c r="L103" s="2">
        <f t="shared" si="8"/>
        <v>-106.16401432633018</v>
      </c>
    </row>
    <row r="104" spans="1:12" ht="11.25" outlineLevel="1">
      <c r="A104" s="1" t="s">
        <v>2057</v>
      </c>
      <c r="B104" s="1">
        <v>0</v>
      </c>
      <c r="C104" s="1">
        <v>0</v>
      </c>
      <c r="D104" s="2">
        <f t="shared" si="6"/>
        <v>0</v>
      </c>
      <c r="E104" s="3" t="s">
        <v>2058</v>
      </c>
      <c r="F104" s="4" t="s">
        <v>2059</v>
      </c>
      <c r="G104" s="1">
        <v>1366.94</v>
      </c>
      <c r="H104" s="1">
        <v>0</v>
      </c>
      <c r="I104" s="2">
        <f t="shared" si="7"/>
        <v>0</v>
      </c>
      <c r="J104" s="1">
        <v>1366.94</v>
      </c>
      <c r="K104" s="1">
        <v>0</v>
      </c>
      <c r="L104" s="2">
        <f t="shared" si="8"/>
        <v>0</v>
      </c>
    </row>
    <row r="105" spans="1:12" ht="11.25" outlineLevel="1">
      <c r="A105" s="1" t="s">
        <v>2060</v>
      </c>
      <c r="B105" s="1">
        <v>-607366.13</v>
      </c>
      <c r="C105" s="1">
        <v>-409389.07</v>
      </c>
      <c r="D105" s="2">
        <f t="shared" si="6"/>
        <v>48.359146471594855</v>
      </c>
      <c r="E105" s="3" t="s">
        <v>2061</v>
      </c>
      <c r="F105" s="4" t="s">
        <v>2062</v>
      </c>
      <c r="G105" s="1">
        <v>1680734.68</v>
      </c>
      <c r="H105" s="1">
        <v>1799977.18</v>
      </c>
      <c r="I105" s="2">
        <f t="shared" si="7"/>
        <v>-6.624667319393461</v>
      </c>
      <c r="J105" s="1">
        <v>1680734.68</v>
      </c>
      <c r="K105" s="1">
        <v>1799977.18</v>
      </c>
      <c r="L105" s="2">
        <f t="shared" si="8"/>
        <v>-6.624667319393461</v>
      </c>
    </row>
    <row r="106" spans="1:12" ht="11.25" outlineLevel="1">
      <c r="A106" s="1" t="s">
        <v>2140</v>
      </c>
      <c r="B106" s="1">
        <v>7910.39</v>
      </c>
      <c r="C106" s="1">
        <v>31134</v>
      </c>
      <c r="D106" s="2">
        <f t="shared" si="6"/>
        <v>-74.59243913406566</v>
      </c>
      <c r="E106" s="3" t="s">
        <v>2141</v>
      </c>
      <c r="F106" s="4" t="s">
        <v>2142</v>
      </c>
      <c r="G106" s="1">
        <v>220295.61</v>
      </c>
      <c r="H106" s="1">
        <v>401171.27</v>
      </c>
      <c r="I106" s="2">
        <f t="shared" si="7"/>
        <v>-45.08689268800331</v>
      </c>
      <c r="J106" s="1">
        <v>220295.61</v>
      </c>
      <c r="K106" s="1">
        <v>401171.27</v>
      </c>
      <c r="L106" s="2">
        <f t="shared" si="8"/>
        <v>-45.08689268800331</v>
      </c>
    </row>
    <row r="107" spans="1:12" ht="11.25" outlineLevel="1">
      <c r="A107" s="1" t="s">
        <v>2143</v>
      </c>
      <c r="B107" s="1">
        <v>3009.18</v>
      </c>
      <c r="C107" s="1">
        <v>4080.83</v>
      </c>
      <c r="D107" s="2">
        <f t="shared" si="6"/>
        <v>-26.260589144855338</v>
      </c>
      <c r="E107" s="3" t="s">
        <v>2144</v>
      </c>
      <c r="F107" s="4" t="s">
        <v>2145</v>
      </c>
      <c r="G107" s="1">
        <v>-41241.19</v>
      </c>
      <c r="H107" s="1">
        <v>-79805.2</v>
      </c>
      <c r="I107" s="2">
        <f t="shared" si="7"/>
        <v>-48.322678221469275</v>
      </c>
      <c r="J107" s="1">
        <v>-41241.19</v>
      </c>
      <c r="K107" s="1">
        <v>-79805.2</v>
      </c>
      <c r="L107" s="2">
        <f t="shared" si="8"/>
        <v>-48.322678221469275</v>
      </c>
    </row>
    <row r="108" spans="1:12" ht="11.25" outlineLevel="1">
      <c r="A108" s="1" t="s">
        <v>2146</v>
      </c>
      <c r="B108" s="1">
        <v>0</v>
      </c>
      <c r="C108" s="1">
        <v>-38.24</v>
      </c>
      <c r="D108" s="2">
        <f t="shared" si="6"/>
        <v>-100</v>
      </c>
      <c r="E108" s="3" t="s">
        <v>2147</v>
      </c>
      <c r="F108" s="4" t="s">
        <v>2148</v>
      </c>
      <c r="G108" s="1">
        <v>-152.96</v>
      </c>
      <c r="H108" s="1">
        <v>-191.2</v>
      </c>
      <c r="I108" s="2">
        <f t="shared" si="7"/>
        <v>-19.99999999999999</v>
      </c>
      <c r="J108" s="1">
        <v>-152.96</v>
      </c>
      <c r="K108" s="1">
        <v>-191.2</v>
      </c>
      <c r="L108" s="2">
        <f t="shared" si="8"/>
        <v>-19.99999999999999</v>
      </c>
    </row>
    <row r="109" spans="1:12" ht="11.25" outlineLevel="1">
      <c r="A109" s="1" t="s">
        <v>2149</v>
      </c>
      <c r="B109" s="1">
        <v>9920.97</v>
      </c>
      <c r="C109" s="1">
        <v>14709.55</v>
      </c>
      <c r="D109" s="2">
        <f t="shared" si="6"/>
        <v>-32.55422497629091</v>
      </c>
      <c r="E109" s="3" t="s">
        <v>2150</v>
      </c>
      <c r="F109" s="4" t="s">
        <v>2151</v>
      </c>
      <c r="G109" s="1">
        <v>159456.92</v>
      </c>
      <c r="H109" s="1">
        <v>164044.24</v>
      </c>
      <c r="I109" s="2">
        <f t="shared" si="7"/>
        <v>-2.796391997670859</v>
      </c>
      <c r="J109" s="1">
        <v>159456.92</v>
      </c>
      <c r="K109" s="1">
        <v>164044.24</v>
      </c>
      <c r="L109" s="2">
        <f t="shared" si="8"/>
        <v>-2.796391997670859</v>
      </c>
    </row>
    <row r="110" spans="1:12" ht="11.25" outlineLevel="1">
      <c r="A110" s="1" t="s">
        <v>2152</v>
      </c>
      <c r="B110" s="1">
        <v>1373.14</v>
      </c>
      <c r="C110" s="1">
        <v>410.74</v>
      </c>
      <c r="D110" s="2">
        <f t="shared" si="6"/>
        <v>234.30880849199008</v>
      </c>
      <c r="E110" s="3" t="s">
        <v>2153</v>
      </c>
      <c r="F110" s="4" t="s">
        <v>2154</v>
      </c>
      <c r="G110" s="1">
        <v>18507.88</v>
      </c>
      <c r="H110" s="1">
        <v>10118.8</v>
      </c>
      <c r="I110" s="2">
        <f t="shared" si="7"/>
        <v>82.90587816737165</v>
      </c>
      <c r="J110" s="1">
        <v>18507.88</v>
      </c>
      <c r="K110" s="1">
        <v>10118.8</v>
      </c>
      <c r="L110" s="2">
        <f t="shared" si="8"/>
        <v>82.90587816737165</v>
      </c>
    </row>
    <row r="111" spans="1:12" ht="11.25" outlineLevel="1">
      <c r="A111" s="1" t="s">
        <v>2155</v>
      </c>
      <c r="B111" s="1">
        <v>2838895.27</v>
      </c>
      <c r="C111" s="1">
        <v>1612136.91</v>
      </c>
      <c r="D111" s="2">
        <f t="shared" si="6"/>
        <v>76.09517233868183</v>
      </c>
      <c r="E111" s="3" t="s">
        <v>2156</v>
      </c>
      <c r="F111" s="4" t="s">
        <v>2157</v>
      </c>
      <c r="G111" s="1">
        <v>9732297.16</v>
      </c>
      <c r="H111" s="1">
        <v>8348196.37</v>
      </c>
      <c r="I111" s="2">
        <f t="shared" si="7"/>
        <v>16.57963862678041</v>
      </c>
      <c r="J111" s="1">
        <v>9732297.16</v>
      </c>
      <c r="K111" s="1">
        <v>8348196.37</v>
      </c>
      <c r="L111" s="2">
        <f t="shared" si="8"/>
        <v>16.57963862678041</v>
      </c>
    </row>
    <row r="112" spans="1:12" ht="11.25" outlineLevel="1">
      <c r="A112" s="1" t="s">
        <v>2158</v>
      </c>
      <c r="B112" s="1">
        <v>14146.89</v>
      </c>
      <c r="C112" s="1">
        <v>8541.2</v>
      </c>
      <c r="D112" s="2">
        <f t="shared" si="6"/>
        <v>65.63117594717369</v>
      </c>
      <c r="E112" s="3" t="s">
        <v>2159</v>
      </c>
      <c r="F112" s="4" t="s">
        <v>2160</v>
      </c>
      <c r="G112" s="1">
        <v>127423.31</v>
      </c>
      <c r="H112" s="1">
        <v>91348.84</v>
      </c>
      <c r="I112" s="2">
        <f t="shared" si="7"/>
        <v>39.49089008683636</v>
      </c>
      <c r="J112" s="1">
        <v>127423.31</v>
      </c>
      <c r="K112" s="1">
        <v>91348.84</v>
      </c>
      <c r="L112" s="2">
        <f t="shared" si="8"/>
        <v>39.49089008683636</v>
      </c>
    </row>
    <row r="113" spans="1:12" ht="11.25" outlineLevel="1">
      <c r="A113" s="1" t="s">
        <v>2161</v>
      </c>
      <c r="B113" s="1">
        <v>0</v>
      </c>
      <c r="C113" s="1">
        <v>0</v>
      </c>
      <c r="D113" s="2">
        <f t="shared" si="6"/>
        <v>0</v>
      </c>
      <c r="E113" s="3" t="s">
        <v>2162</v>
      </c>
      <c r="F113" s="4" t="s">
        <v>2163</v>
      </c>
      <c r="G113" s="1">
        <v>3726.92</v>
      </c>
      <c r="H113" s="1">
        <v>2021.92</v>
      </c>
      <c r="I113" s="2">
        <f t="shared" si="7"/>
        <v>84.32578934873783</v>
      </c>
      <c r="J113" s="1">
        <v>3726.92</v>
      </c>
      <c r="K113" s="1">
        <v>2021.92</v>
      </c>
      <c r="L113" s="2">
        <f t="shared" si="8"/>
        <v>84.32578934873783</v>
      </c>
    </row>
    <row r="114" spans="1:12" ht="11.25" outlineLevel="1">
      <c r="A114" s="1" t="s">
        <v>2164</v>
      </c>
      <c r="B114" s="1">
        <v>0</v>
      </c>
      <c r="C114" s="1">
        <v>0</v>
      </c>
      <c r="D114" s="2">
        <f t="shared" si="6"/>
        <v>0</v>
      </c>
      <c r="E114" s="3" t="s">
        <v>2165</v>
      </c>
      <c r="F114" s="4" t="s">
        <v>2166</v>
      </c>
      <c r="G114" s="1">
        <v>0</v>
      </c>
      <c r="H114" s="1">
        <v>333.59</v>
      </c>
      <c r="I114" s="2">
        <f t="shared" si="7"/>
        <v>-100</v>
      </c>
      <c r="J114" s="1">
        <v>0</v>
      </c>
      <c r="K114" s="1">
        <v>333.59</v>
      </c>
      <c r="L114" s="2">
        <f t="shared" si="8"/>
        <v>-100</v>
      </c>
    </row>
    <row r="115" spans="1:12" ht="11.25" outlineLevel="1">
      <c r="A115" s="1" t="s">
        <v>2167</v>
      </c>
      <c r="B115" s="1">
        <v>116280.05</v>
      </c>
      <c r="C115" s="1">
        <v>66662.86</v>
      </c>
      <c r="D115" s="2">
        <f t="shared" si="6"/>
        <v>74.43003495499593</v>
      </c>
      <c r="E115" s="3" t="s">
        <v>2168</v>
      </c>
      <c r="F115" s="4" t="s">
        <v>2169</v>
      </c>
      <c r="G115" s="1">
        <v>452762.09</v>
      </c>
      <c r="H115" s="1">
        <v>429856.05</v>
      </c>
      <c r="I115" s="2">
        <f t="shared" si="7"/>
        <v>5.328769945194453</v>
      </c>
      <c r="J115" s="1">
        <v>452762.09</v>
      </c>
      <c r="K115" s="1">
        <v>429856.05</v>
      </c>
      <c r="L115" s="2">
        <f t="shared" si="8"/>
        <v>5.328769945194453</v>
      </c>
    </row>
    <row r="116" spans="1:12" ht="11.25" outlineLevel="1">
      <c r="A116" s="1" t="s">
        <v>2170</v>
      </c>
      <c r="B116" s="1">
        <v>24402.25</v>
      </c>
      <c r="C116" s="1">
        <v>15027.3</v>
      </c>
      <c r="D116" s="2">
        <f t="shared" si="6"/>
        <v>62.38612392113022</v>
      </c>
      <c r="E116" s="3" t="s">
        <v>2171</v>
      </c>
      <c r="F116" s="4" t="s">
        <v>2172</v>
      </c>
      <c r="G116" s="1">
        <v>288537.04</v>
      </c>
      <c r="H116" s="1">
        <v>208708.04</v>
      </c>
      <c r="I116" s="2">
        <f t="shared" si="7"/>
        <v>38.24912542899639</v>
      </c>
      <c r="J116" s="1">
        <v>288537.04</v>
      </c>
      <c r="K116" s="1">
        <v>208708.04</v>
      </c>
      <c r="L116" s="2">
        <f t="shared" si="8"/>
        <v>38.24912542899639</v>
      </c>
    </row>
    <row r="117" spans="1:12" ht="11.25" outlineLevel="1">
      <c r="A117" s="1" t="s">
        <v>2173</v>
      </c>
      <c r="B117" s="1">
        <v>1649620.63</v>
      </c>
      <c r="C117" s="1">
        <v>1532945.56</v>
      </c>
      <c r="D117" s="2">
        <f t="shared" si="6"/>
        <v>7.611168527080624</v>
      </c>
      <c r="E117" s="3" t="s">
        <v>2174</v>
      </c>
      <c r="F117" s="4" t="s">
        <v>2175</v>
      </c>
      <c r="G117" s="1">
        <v>18798718.05</v>
      </c>
      <c r="H117" s="1">
        <v>17504459.51</v>
      </c>
      <c r="I117" s="2">
        <f t="shared" si="7"/>
        <v>7.393878909889283</v>
      </c>
      <c r="J117" s="1">
        <v>18798718.05</v>
      </c>
      <c r="K117" s="1">
        <v>17504459.51</v>
      </c>
      <c r="L117" s="2">
        <f t="shared" si="8"/>
        <v>7.393878909889283</v>
      </c>
    </row>
    <row r="118" spans="1:12" ht="11.25" outlineLevel="1">
      <c r="A118" s="1" t="s">
        <v>2176</v>
      </c>
      <c r="B118" s="1">
        <v>1352303.77</v>
      </c>
      <c r="C118" s="1">
        <v>436234.13</v>
      </c>
      <c r="D118" s="2">
        <f t="shared" si="6"/>
        <v>209.99494927185088</v>
      </c>
      <c r="E118" s="3" t="s">
        <v>2177</v>
      </c>
      <c r="F118" s="4" t="s">
        <v>2178</v>
      </c>
      <c r="G118" s="1">
        <v>7920467.5</v>
      </c>
      <c r="H118" s="1">
        <v>4738303.29</v>
      </c>
      <c r="I118" s="2">
        <f t="shared" si="7"/>
        <v>67.15830573183929</v>
      </c>
      <c r="J118" s="1">
        <v>7920467.5</v>
      </c>
      <c r="K118" s="1">
        <v>4738303.29</v>
      </c>
      <c r="L118" s="2">
        <f t="shared" si="8"/>
        <v>67.15830573183929</v>
      </c>
    </row>
    <row r="119" spans="1:12" ht="11.25" outlineLevel="1">
      <c r="A119" s="1" t="s">
        <v>2179</v>
      </c>
      <c r="B119" s="1">
        <v>-792017.845</v>
      </c>
      <c r="C119" s="1">
        <v>-675892.72</v>
      </c>
      <c r="D119" s="2">
        <f t="shared" si="6"/>
        <v>17.180999523119585</v>
      </c>
      <c r="E119" s="3" t="s">
        <v>2180</v>
      </c>
      <c r="F119" s="4" t="s">
        <v>2181</v>
      </c>
      <c r="G119" s="1">
        <v>-8466882.715</v>
      </c>
      <c r="H119" s="1">
        <v>-7450320.06</v>
      </c>
      <c r="I119" s="2">
        <f t="shared" si="7"/>
        <v>13.644550124199634</v>
      </c>
      <c r="J119" s="1">
        <v>-8466882.715</v>
      </c>
      <c r="K119" s="1">
        <v>-7450320.06</v>
      </c>
      <c r="L119" s="2">
        <f t="shared" si="8"/>
        <v>13.644550124199634</v>
      </c>
    </row>
    <row r="120" spans="1:12" ht="11.25" outlineLevel="1">
      <c r="A120" s="1" t="s">
        <v>2182</v>
      </c>
      <c r="B120" s="1">
        <v>-32653.95</v>
      </c>
      <c r="C120" s="1">
        <v>-32081.88</v>
      </c>
      <c r="D120" s="2">
        <f t="shared" si="6"/>
        <v>1.7831560993308362</v>
      </c>
      <c r="E120" s="3" t="s">
        <v>2183</v>
      </c>
      <c r="F120" s="4" t="s">
        <v>2184</v>
      </c>
      <c r="G120" s="1">
        <v>-381652.3</v>
      </c>
      <c r="H120" s="1">
        <v>-494811.31</v>
      </c>
      <c r="I120" s="2">
        <f t="shared" si="7"/>
        <v>-22.86912358571594</v>
      </c>
      <c r="J120" s="1">
        <v>-381652.3</v>
      </c>
      <c r="K120" s="1">
        <v>-494811.31</v>
      </c>
      <c r="L120" s="2">
        <f t="shared" si="8"/>
        <v>-22.86912358571594</v>
      </c>
    </row>
    <row r="121" spans="1:12" ht="11.25" outlineLevel="1">
      <c r="A121" s="1" t="s">
        <v>2185</v>
      </c>
      <c r="B121" s="1">
        <v>843806.68</v>
      </c>
      <c r="C121" s="1">
        <v>2520286.59</v>
      </c>
      <c r="D121" s="2">
        <f t="shared" si="6"/>
        <v>-66.51941555583169</v>
      </c>
      <c r="E121" s="3" t="s">
        <v>2186</v>
      </c>
      <c r="F121" s="4" t="s">
        <v>2187</v>
      </c>
      <c r="G121" s="1">
        <v>7878311.1</v>
      </c>
      <c r="H121" s="1">
        <v>8263862.8</v>
      </c>
      <c r="I121" s="2">
        <f t="shared" si="7"/>
        <v>-4.665514291936214</v>
      </c>
      <c r="J121" s="1">
        <v>7878311.1</v>
      </c>
      <c r="K121" s="1">
        <v>8263862.8</v>
      </c>
      <c r="L121" s="2">
        <f t="shared" si="8"/>
        <v>-4.665514291936214</v>
      </c>
    </row>
    <row r="122" spans="1:12" ht="11.25" outlineLevel="1">
      <c r="A122" s="1" t="s">
        <v>2188</v>
      </c>
      <c r="B122" s="1">
        <v>30666.78</v>
      </c>
      <c r="C122" s="1">
        <v>27517.78</v>
      </c>
      <c r="D122" s="2">
        <f t="shared" si="6"/>
        <v>11.443510341313871</v>
      </c>
      <c r="E122" s="3" t="s">
        <v>2189</v>
      </c>
      <c r="F122" s="4" t="s">
        <v>2190</v>
      </c>
      <c r="G122" s="1">
        <v>352257.22</v>
      </c>
      <c r="H122" s="1">
        <v>420127.71</v>
      </c>
      <c r="I122" s="2">
        <f t="shared" si="7"/>
        <v>-16.15472828488272</v>
      </c>
      <c r="J122" s="1">
        <v>352257.22</v>
      </c>
      <c r="K122" s="1">
        <v>420127.71</v>
      </c>
      <c r="L122" s="2">
        <f t="shared" si="8"/>
        <v>-16.15472828488272</v>
      </c>
    </row>
    <row r="123" spans="1:12" ht="11.25" outlineLevel="1">
      <c r="A123" s="1" t="s">
        <v>2191</v>
      </c>
      <c r="B123" s="1">
        <v>566144.78</v>
      </c>
      <c r="C123" s="1">
        <v>220967.78</v>
      </c>
      <c r="D123" s="2">
        <f t="shared" si="6"/>
        <v>156.21146214167513</v>
      </c>
      <c r="E123" s="3" t="s">
        <v>2192</v>
      </c>
      <c r="F123" s="4" t="s">
        <v>2193</v>
      </c>
      <c r="G123" s="1">
        <v>2526559.71</v>
      </c>
      <c r="H123" s="1">
        <v>2477817.59</v>
      </c>
      <c r="I123" s="2">
        <f t="shared" si="7"/>
        <v>1.9671391549044621</v>
      </c>
      <c r="J123" s="1">
        <v>2526559.71</v>
      </c>
      <c r="K123" s="1">
        <v>2477817.59</v>
      </c>
      <c r="L123" s="2">
        <f t="shared" si="8"/>
        <v>1.9671391549044621</v>
      </c>
    </row>
    <row r="124" spans="1:12" ht="11.25" outlineLevel="1">
      <c r="A124" s="1" t="s">
        <v>2194</v>
      </c>
      <c r="B124" s="1">
        <v>28059.5</v>
      </c>
      <c r="C124" s="1">
        <v>13916.01</v>
      </c>
      <c r="D124" s="2">
        <f t="shared" si="6"/>
        <v>101.63466395899398</v>
      </c>
      <c r="E124" s="3" t="s">
        <v>2195</v>
      </c>
      <c r="F124" s="4" t="s">
        <v>2196</v>
      </c>
      <c r="G124" s="1">
        <v>99572.65</v>
      </c>
      <c r="H124" s="1">
        <v>82727.19</v>
      </c>
      <c r="I124" s="2">
        <f t="shared" si="7"/>
        <v>20.362664318708266</v>
      </c>
      <c r="J124" s="1">
        <v>99572.65</v>
      </c>
      <c r="K124" s="1">
        <v>82727.19</v>
      </c>
      <c r="L124" s="2">
        <f t="shared" si="8"/>
        <v>20.362664318708266</v>
      </c>
    </row>
    <row r="125" spans="1:12" ht="11.25" outlineLevel="1">
      <c r="A125" s="1" t="s">
        <v>2197</v>
      </c>
      <c r="B125" s="1">
        <v>28722.19</v>
      </c>
      <c r="C125" s="1">
        <v>12293.6</v>
      </c>
      <c r="D125" s="2">
        <f t="shared" si="6"/>
        <v>133.635306175571</v>
      </c>
      <c r="E125" s="3" t="s">
        <v>2198</v>
      </c>
      <c r="F125" s="4" t="s">
        <v>2199</v>
      </c>
      <c r="G125" s="1">
        <v>502251</v>
      </c>
      <c r="H125" s="1">
        <v>430086.46</v>
      </c>
      <c r="I125" s="2">
        <f t="shared" si="7"/>
        <v>16.779077397600467</v>
      </c>
      <c r="J125" s="1">
        <v>502251</v>
      </c>
      <c r="K125" s="1">
        <v>430086.46</v>
      </c>
      <c r="L125" s="2">
        <f t="shared" si="8"/>
        <v>16.779077397600467</v>
      </c>
    </row>
    <row r="126" spans="1:12" ht="11.25" outlineLevel="1">
      <c r="A126" s="1" t="s">
        <v>2200</v>
      </c>
      <c r="B126" s="1">
        <v>1699.07</v>
      </c>
      <c r="C126" s="1">
        <v>-20</v>
      </c>
      <c r="D126" s="2" t="str">
        <f t="shared" si="6"/>
        <v>-</v>
      </c>
      <c r="E126" s="3" t="s">
        <v>2201</v>
      </c>
      <c r="F126" s="4" t="s">
        <v>2202</v>
      </c>
      <c r="G126" s="1">
        <v>21289.22</v>
      </c>
      <c r="H126" s="1">
        <v>15463.32</v>
      </c>
      <c r="I126" s="2">
        <f t="shared" si="7"/>
        <v>37.675609118869694</v>
      </c>
      <c r="J126" s="1">
        <v>21289.22</v>
      </c>
      <c r="K126" s="1">
        <v>15463.32</v>
      </c>
      <c r="L126" s="2">
        <f t="shared" si="8"/>
        <v>37.675609118869694</v>
      </c>
    </row>
    <row r="127" spans="1:12" ht="11.25" outlineLevel="1">
      <c r="A127" s="1" t="s">
        <v>2203</v>
      </c>
      <c r="B127" s="1">
        <v>11688.18</v>
      </c>
      <c r="C127" s="1">
        <v>11219.4</v>
      </c>
      <c r="D127" s="2">
        <f t="shared" si="6"/>
        <v>4.178298304722183</v>
      </c>
      <c r="E127" s="3" t="s">
        <v>2204</v>
      </c>
      <c r="F127" s="4" t="s">
        <v>2205</v>
      </c>
      <c r="G127" s="1">
        <v>120149.76</v>
      </c>
      <c r="H127" s="1">
        <v>134948.2</v>
      </c>
      <c r="I127" s="2">
        <f t="shared" si="7"/>
        <v>-10.966015108019237</v>
      </c>
      <c r="J127" s="1">
        <v>120149.76</v>
      </c>
      <c r="K127" s="1">
        <v>134948.2</v>
      </c>
      <c r="L127" s="2">
        <f t="shared" si="8"/>
        <v>-10.966015108019237</v>
      </c>
    </row>
    <row r="128" spans="1:12" ht="11.25" outlineLevel="1">
      <c r="A128" s="1" t="s">
        <v>2206</v>
      </c>
      <c r="B128" s="1">
        <v>0</v>
      </c>
      <c r="C128" s="1">
        <v>150</v>
      </c>
      <c r="D128" s="2">
        <f t="shared" si="6"/>
        <v>-100</v>
      </c>
      <c r="E128" s="3" t="s">
        <v>2207</v>
      </c>
      <c r="F128" s="4" t="s">
        <v>2208</v>
      </c>
      <c r="G128" s="1">
        <v>407607.07</v>
      </c>
      <c r="H128" s="1">
        <v>397647.14</v>
      </c>
      <c r="I128" s="2">
        <f t="shared" si="7"/>
        <v>2.504715612942669</v>
      </c>
      <c r="J128" s="1">
        <v>407607.07</v>
      </c>
      <c r="K128" s="1">
        <v>397647.14</v>
      </c>
      <c r="L128" s="2">
        <f t="shared" si="8"/>
        <v>2.504715612942669</v>
      </c>
    </row>
    <row r="129" spans="1:12" ht="11.25" outlineLevel="1">
      <c r="A129" s="1" t="s">
        <v>2209</v>
      </c>
      <c r="B129" s="1">
        <v>0</v>
      </c>
      <c r="C129" s="1">
        <v>0</v>
      </c>
      <c r="D129" s="2">
        <f t="shared" si="6"/>
        <v>0</v>
      </c>
      <c r="E129" s="3" t="s">
        <v>2210</v>
      </c>
      <c r="F129" s="4" t="s">
        <v>2211</v>
      </c>
      <c r="G129" s="1">
        <v>0</v>
      </c>
      <c r="H129" s="1">
        <v>-9.56</v>
      </c>
      <c r="I129" s="2">
        <f t="shared" si="7"/>
        <v>-100</v>
      </c>
      <c r="J129" s="1">
        <v>0</v>
      </c>
      <c r="K129" s="1">
        <v>-9.56</v>
      </c>
      <c r="L129" s="2">
        <f t="shared" si="8"/>
        <v>-100</v>
      </c>
    </row>
    <row r="130" spans="1:12" ht="11.25" outlineLevel="1">
      <c r="A130" s="1" t="s">
        <v>2212</v>
      </c>
      <c r="B130" s="1">
        <v>139409.49</v>
      </c>
      <c r="C130" s="1">
        <v>80755.01</v>
      </c>
      <c r="D130" s="2">
        <f t="shared" si="6"/>
        <v>72.63262056434641</v>
      </c>
      <c r="E130" s="3" t="s">
        <v>2213</v>
      </c>
      <c r="F130" s="4" t="s">
        <v>2214</v>
      </c>
      <c r="G130" s="1">
        <v>1464994.76</v>
      </c>
      <c r="H130" s="1">
        <v>1212389.17</v>
      </c>
      <c r="I130" s="2">
        <f t="shared" si="7"/>
        <v>20.83535520199344</v>
      </c>
      <c r="J130" s="1">
        <v>1464994.76</v>
      </c>
      <c r="K130" s="1">
        <v>1212389.17</v>
      </c>
      <c r="L130" s="2">
        <f t="shared" si="8"/>
        <v>20.83535520199344</v>
      </c>
    </row>
    <row r="131" spans="1:12" ht="11.25" outlineLevel="1">
      <c r="A131" s="1" t="s">
        <v>2215</v>
      </c>
      <c r="B131" s="1">
        <v>0</v>
      </c>
      <c r="C131" s="1">
        <v>34.03</v>
      </c>
      <c r="D131" s="2">
        <f t="shared" si="6"/>
        <v>-100</v>
      </c>
      <c r="E131" s="3" t="s">
        <v>2216</v>
      </c>
      <c r="F131" s="4" t="s">
        <v>2217</v>
      </c>
      <c r="G131" s="1">
        <v>0</v>
      </c>
      <c r="H131" s="1">
        <v>364.37</v>
      </c>
      <c r="I131" s="2">
        <f t="shared" si="7"/>
        <v>-100</v>
      </c>
      <c r="J131" s="1">
        <v>0</v>
      </c>
      <c r="K131" s="1">
        <v>364.37</v>
      </c>
      <c r="L131" s="2">
        <f t="shared" si="8"/>
        <v>-100</v>
      </c>
    </row>
    <row r="132" spans="1:12" ht="11.25" outlineLevel="1">
      <c r="A132" s="1" t="s">
        <v>2218</v>
      </c>
      <c r="B132" s="1">
        <v>2935.2</v>
      </c>
      <c r="C132" s="1">
        <v>0</v>
      </c>
      <c r="D132" s="2">
        <f t="shared" si="6"/>
        <v>0</v>
      </c>
      <c r="E132" s="3" t="s">
        <v>2219</v>
      </c>
      <c r="F132" s="4" t="s">
        <v>2220</v>
      </c>
      <c r="G132" s="1">
        <v>6557</v>
      </c>
      <c r="H132" s="1">
        <v>8029.46</v>
      </c>
      <c r="I132" s="2">
        <f t="shared" si="7"/>
        <v>-18.3382195066667</v>
      </c>
      <c r="J132" s="1">
        <v>6557</v>
      </c>
      <c r="K132" s="1">
        <v>8029.46</v>
      </c>
      <c r="L132" s="2">
        <f t="shared" si="8"/>
        <v>-18.3382195066667</v>
      </c>
    </row>
    <row r="133" spans="1:12" ht="11.25" outlineLevel="1">
      <c r="A133" s="1" t="s">
        <v>2221</v>
      </c>
      <c r="B133" s="1">
        <v>26.95</v>
      </c>
      <c r="C133" s="1">
        <v>-76.8</v>
      </c>
      <c r="D133" s="2">
        <f t="shared" si="6"/>
        <v>-135.09114583333334</v>
      </c>
      <c r="E133" s="3" t="s">
        <v>2222</v>
      </c>
      <c r="F133" s="4" t="s">
        <v>2223</v>
      </c>
      <c r="G133" s="1">
        <v>-49324.97</v>
      </c>
      <c r="H133" s="1">
        <v>-49590.84</v>
      </c>
      <c r="I133" s="2">
        <f t="shared" si="7"/>
        <v>-0.5361272364009066</v>
      </c>
      <c r="J133" s="1">
        <v>-49324.97</v>
      </c>
      <c r="K133" s="1">
        <v>-49590.84</v>
      </c>
      <c r="L133" s="2">
        <f t="shared" si="8"/>
        <v>-0.5361272364009066</v>
      </c>
    </row>
    <row r="134" spans="1:12" ht="11.25" outlineLevel="1">
      <c r="A134" s="1" t="s">
        <v>2224</v>
      </c>
      <c r="B134" s="1">
        <v>50604</v>
      </c>
      <c r="C134" s="1">
        <v>0</v>
      </c>
      <c r="D134" s="2">
        <f t="shared" si="6"/>
        <v>0</v>
      </c>
      <c r="E134" s="3" t="s">
        <v>2225</v>
      </c>
      <c r="F134" s="4" t="s">
        <v>2226</v>
      </c>
      <c r="G134" s="1">
        <v>593124</v>
      </c>
      <c r="H134" s="1">
        <v>9286.2</v>
      </c>
      <c r="I134" s="2" t="str">
        <f t="shared" si="7"/>
        <v>-</v>
      </c>
      <c r="J134" s="1">
        <v>593124</v>
      </c>
      <c r="K134" s="1">
        <v>9286.2</v>
      </c>
      <c r="L134" s="2" t="str">
        <f t="shared" si="8"/>
        <v>-</v>
      </c>
    </row>
    <row r="135" spans="1:12" ht="11.25" outlineLevel="1">
      <c r="A135" s="1" t="s">
        <v>2227</v>
      </c>
      <c r="B135" s="1">
        <v>65752.92</v>
      </c>
      <c r="C135" s="1">
        <v>436686.63</v>
      </c>
      <c r="D135" s="2">
        <f t="shared" si="6"/>
        <v>-84.94276776918956</v>
      </c>
      <c r="E135" s="3" t="s">
        <v>2228</v>
      </c>
      <c r="F135" s="4" t="s">
        <v>2229</v>
      </c>
      <c r="G135" s="1">
        <v>698220.59</v>
      </c>
      <c r="H135" s="1">
        <v>1218954.71</v>
      </c>
      <c r="I135" s="2">
        <f t="shared" si="7"/>
        <v>-42.71972664185366</v>
      </c>
      <c r="J135" s="1">
        <v>698220.59</v>
      </c>
      <c r="K135" s="1">
        <v>1218954.71</v>
      </c>
      <c r="L135" s="2">
        <f t="shared" si="8"/>
        <v>-42.71972664185366</v>
      </c>
    </row>
    <row r="136" spans="1:12" ht="11.25" outlineLevel="1">
      <c r="A136" s="1" t="s">
        <v>2230</v>
      </c>
      <c r="B136" s="1">
        <v>2679.15</v>
      </c>
      <c r="C136" s="1">
        <v>412.68</v>
      </c>
      <c r="D136" s="2">
        <f t="shared" si="6"/>
        <v>549.2076184937482</v>
      </c>
      <c r="E136" s="3" t="s">
        <v>2231</v>
      </c>
      <c r="F136" s="4" t="s">
        <v>2232</v>
      </c>
      <c r="G136" s="1">
        <v>31474.3</v>
      </c>
      <c r="H136" s="1">
        <v>59471.59</v>
      </c>
      <c r="I136" s="2">
        <f t="shared" si="7"/>
        <v>-47.0767470652794</v>
      </c>
      <c r="J136" s="1">
        <v>31474.3</v>
      </c>
      <c r="K136" s="1">
        <v>59471.59</v>
      </c>
      <c r="L136" s="2">
        <f t="shared" si="8"/>
        <v>-47.0767470652794</v>
      </c>
    </row>
    <row r="137" spans="1:12" ht="11.25" outlineLevel="1">
      <c r="A137" s="1" t="s">
        <v>2233</v>
      </c>
      <c r="B137" s="1">
        <v>703961.4</v>
      </c>
      <c r="C137" s="1">
        <v>455740.53</v>
      </c>
      <c r="D137" s="2">
        <f t="shared" si="6"/>
        <v>54.46539284096589</v>
      </c>
      <c r="E137" s="3" t="s">
        <v>2234</v>
      </c>
      <c r="F137" s="4" t="s">
        <v>2235</v>
      </c>
      <c r="G137" s="1">
        <v>4496584.78</v>
      </c>
      <c r="H137" s="1">
        <v>3161639.17</v>
      </c>
      <c r="I137" s="2">
        <f t="shared" si="7"/>
        <v>42.22321201821397</v>
      </c>
      <c r="J137" s="1">
        <v>4496584.78</v>
      </c>
      <c r="K137" s="1">
        <v>3161639.17</v>
      </c>
      <c r="L137" s="2">
        <f t="shared" si="8"/>
        <v>42.22321201821397</v>
      </c>
    </row>
    <row r="138" spans="1:12" ht="11.25" outlineLevel="1">
      <c r="A138" s="1" t="s">
        <v>2236</v>
      </c>
      <c r="B138" s="1">
        <v>7736.04</v>
      </c>
      <c r="C138" s="1">
        <v>11247.52</v>
      </c>
      <c r="D138" s="2">
        <f t="shared" si="6"/>
        <v>-31.220037839452612</v>
      </c>
      <c r="E138" s="3" t="s">
        <v>2237</v>
      </c>
      <c r="F138" s="4" t="s">
        <v>2238</v>
      </c>
      <c r="G138" s="1">
        <v>68751.34</v>
      </c>
      <c r="H138" s="1">
        <v>288317.3</v>
      </c>
      <c r="I138" s="2">
        <f t="shared" si="7"/>
        <v>-76.15427863676581</v>
      </c>
      <c r="J138" s="1">
        <v>68751.34</v>
      </c>
      <c r="K138" s="1">
        <v>288317.3</v>
      </c>
      <c r="L138" s="2">
        <f t="shared" si="8"/>
        <v>-76.15427863676581</v>
      </c>
    </row>
    <row r="139" spans="1:12" ht="11.25" outlineLevel="1">
      <c r="A139" s="1" t="s">
        <v>2239</v>
      </c>
      <c r="B139" s="1">
        <v>175449.44</v>
      </c>
      <c r="C139" s="1">
        <v>215864.91</v>
      </c>
      <c r="D139" s="2">
        <f t="shared" si="6"/>
        <v>-18.722575151283273</v>
      </c>
      <c r="E139" s="3" t="s">
        <v>2240</v>
      </c>
      <c r="F139" s="4" t="s">
        <v>2241</v>
      </c>
      <c r="G139" s="1">
        <v>962693.06</v>
      </c>
      <c r="H139" s="1">
        <v>1089681.3</v>
      </c>
      <c r="I139" s="2">
        <f t="shared" si="7"/>
        <v>-11.653704619873718</v>
      </c>
      <c r="J139" s="1">
        <v>962693.06</v>
      </c>
      <c r="K139" s="1">
        <v>1089681.3</v>
      </c>
      <c r="L139" s="2">
        <f t="shared" si="8"/>
        <v>-11.653704619873718</v>
      </c>
    </row>
    <row r="140" spans="1:12" s="20" customFormat="1" ht="10.5" customHeight="1">
      <c r="A140" s="20" t="s">
        <v>2242</v>
      </c>
      <c r="B140" s="21">
        <v>12785330.574999994</v>
      </c>
      <c r="C140" s="21">
        <v>11791181.399999997</v>
      </c>
      <c r="D140" s="14">
        <f>IF(C140=0,0,IF(((B140-C140)/C140)*100&lt;-999.9,"-",IF(((B140-C140)/C140)*100&gt;999.9,"-",((B140-C140)/C140)*100)))</f>
        <v>8.431294043190594</v>
      </c>
      <c r="E140" s="15" t="s">
        <v>2243</v>
      </c>
      <c r="F140" s="15"/>
      <c r="G140" s="21">
        <v>115223383.53500001</v>
      </c>
      <c r="H140" s="21">
        <v>106806065.26999998</v>
      </c>
      <c r="I140" s="14">
        <f>IF(H140=0,0,IF(((G140-H140)/H140)*100&lt;-999.9,"-",IF(((G140-H140)/H140)*100&gt;999.9,"-",((G140-H140)/H140)*100)))</f>
        <v>7.880936577638642</v>
      </c>
      <c r="J140" s="21">
        <v>115223383.53500001</v>
      </c>
      <c r="K140" s="21">
        <v>106806065.26999998</v>
      </c>
      <c r="L140" s="14">
        <f>IF(K140=0,0,IF(((J140-K140)/K140)*100&lt;-999.9,"-",IF(((J140-K140)/K140)*100&gt;999.9,"-",((J140-K140)/K140)*100)))</f>
        <v>7.880936577638642</v>
      </c>
    </row>
    <row r="141" spans="1:12" ht="11.25" outlineLevel="1">
      <c r="A141" s="1" t="s">
        <v>2244</v>
      </c>
      <c r="B141" s="1">
        <v>21198.05</v>
      </c>
      <c r="C141" s="1">
        <v>7073.55</v>
      </c>
      <c r="D141" s="2">
        <f aca="true" t="shared" si="9" ref="D141:D167">IF(C141=0,0,IF(((B141-C141)/C141)*100&lt;-999.9,"-",IF(((B141-C141)/C141)*100&gt;999.9,"-",((B141-C141)/C141)*100)))</f>
        <v>199.6804998904369</v>
      </c>
      <c r="E141" s="3" t="s">
        <v>2245</v>
      </c>
      <c r="F141" s="4" t="s">
        <v>2246</v>
      </c>
      <c r="G141" s="1">
        <v>116325.76</v>
      </c>
      <c r="H141" s="1">
        <v>47763.17</v>
      </c>
      <c r="I141" s="2">
        <f aca="true" t="shared" si="10" ref="I141:I167">IF(H141=0,0,IF(((G141-H141)/H141)*100&lt;-999.9,"-",IF(((G141-H141)/H141)*100&gt;999.9,"-",((G141-H141)/H141)*100)))</f>
        <v>143.54698400462112</v>
      </c>
      <c r="J141" s="1">
        <v>116325.76</v>
      </c>
      <c r="K141" s="1">
        <v>47763.17</v>
      </c>
      <c r="L141" s="2">
        <f aca="true" t="shared" si="11" ref="L141:L167">IF(K141=0,0,IF(((J141-K141)/K141)*100&lt;-999.9,"-",IF(((J141-K141)/K141)*100&gt;999.9,"-",((J141-K141)/K141)*100)))</f>
        <v>143.54698400462112</v>
      </c>
    </row>
    <row r="142" spans="1:12" ht="11.25" outlineLevel="1">
      <c r="A142" s="1" t="s">
        <v>2247</v>
      </c>
      <c r="B142" s="1">
        <v>1219</v>
      </c>
      <c r="C142" s="1">
        <v>1219</v>
      </c>
      <c r="D142" s="2">
        <f t="shared" si="9"/>
        <v>0</v>
      </c>
      <c r="E142" s="3" t="s">
        <v>2248</v>
      </c>
      <c r="F142" s="4" t="s">
        <v>2249</v>
      </c>
      <c r="G142" s="1">
        <v>14628</v>
      </c>
      <c r="H142" s="1">
        <v>14628</v>
      </c>
      <c r="I142" s="2">
        <f t="shared" si="10"/>
        <v>0</v>
      </c>
      <c r="J142" s="1">
        <v>14628</v>
      </c>
      <c r="K142" s="1">
        <v>14628</v>
      </c>
      <c r="L142" s="2">
        <f t="shared" si="11"/>
        <v>0</v>
      </c>
    </row>
    <row r="143" spans="1:12" ht="11.25" outlineLevel="1">
      <c r="A143" s="1" t="s">
        <v>2250</v>
      </c>
      <c r="B143" s="1">
        <v>154663.64</v>
      </c>
      <c r="C143" s="1">
        <v>370483.33</v>
      </c>
      <c r="D143" s="2">
        <f t="shared" si="9"/>
        <v>-58.25354949168698</v>
      </c>
      <c r="E143" s="3" t="s">
        <v>2251</v>
      </c>
      <c r="F143" s="4" t="s">
        <v>2252</v>
      </c>
      <c r="G143" s="1">
        <v>999260.68</v>
      </c>
      <c r="H143" s="1">
        <v>1227600.26</v>
      </c>
      <c r="I143" s="2">
        <f t="shared" si="10"/>
        <v>-18.600483189861816</v>
      </c>
      <c r="J143" s="1">
        <v>999260.68</v>
      </c>
      <c r="K143" s="1">
        <v>1227600.26</v>
      </c>
      <c r="L143" s="2">
        <f t="shared" si="11"/>
        <v>-18.600483189861816</v>
      </c>
    </row>
    <row r="144" spans="1:12" ht="11.25" outlineLevel="1">
      <c r="A144" s="1" t="s">
        <v>2253</v>
      </c>
      <c r="B144" s="1">
        <v>0</v>
      </c>
      <c r="C144" s="1">
        <v>0</v>
      </c>
      <c r="D144" s="2">
        <f t="shared" si="9"/>
        <v>0</v>
      </c>
      <c r="E144" s="3" t="s">
        <v>2254</v>
      </c>
      <c r="F144" s="4" t="s">
        <v>2255</v>
      </c>
      <c r="G144" s="1">
        <v>670.86</v>
      </c>
      <c r="H144" s="1">
        <v>987.55</v>
      </c>
      <c r="I144" s="2">
        <f t="shared" si="10"/>
        <v>-32.0682497088755</v>
      </c>
      <c r="J144" s="1">
        <v>670.86</v>
      </c>
      <c r="K144" s="1">
        <v>987.55</v>
      </c>
      <c r="L144" s="2">
        <f t="shared" si="11"/>
        <v>-32.0682497088755</v>
      </c>
    </row>
    <row r="145" spans="1:12" ht="11.25" outlineLevel="1">
      <c r="A145" s="1" t="s">
        <v>2256</v>
      </c>
      <c r="B145" s="1">
        <v>28127.42</v>
      </c>
      <c r="C145" s="1">
        <v>8437.02</v>
      </c>
      <c r="D145" s="2">
        <f t="shared" si="9"/>
        <v>233.38098048837145</v>
      </c>
      <c r="E145" s="3" t="s">
        <v>2257</v>
      </c>
      <c r="F145" s="4" t="s">
        <v>2258</v>
      </c>
      <c r="G145" s="1">
        <v>328239.99</v>
      </c>
      <c r="H145" s="1">
        <v>142637.62</v>
      </c>
      <c r="I145" s="2">
        <f t="shared" si="10"/>
        <v>130.1216116757977</v>
      </c>
      <c r="J145" s="1">
        <v>328239.99</v>
      </c>
      <c r="K145" s="1">
        <v>142637.62</v>
      </c>
      <c r="L145" s="2">
        <f t="shared" si="11"/>
        <v>130.1216116757977</v>
      </c>
    </row>
    <row r="146" spans="1:12" ht="11.25" outlineLevel="1">
      <c r="A146" s="1" t="s">
        <v>2259</v>
      </c>
      <c r="B146" s="1">
        <v>253358.22</v>
      </c>
      <c r="C146" s="1">
        <v>144423.26</v>
      </c>
      <c r="D146" s="2">
        <f t="shared" si="9"/>
        <v>75.42757309314302</v>
      </c>
      <c r="E146" s="3" t="s">
        <v>2260</v>
      </c>
      <c r="F146" s="4" t="s">
        <v>2261</v>
      </c>
      <c r="G146" s="1">
        <v>2219518.46</v>
      </c>
      <c r="H146" s="1">
        <v>2231405.59</v>
      </c>
      <c r="I146" s="2">
        <f t="shared" si="10"/>
        <v>-0.5327193789095012</v>
      </c>
      <c r="J146" s="1">
        <v>2219518.46</v>
      </c>
      <c r="K146" s="1">
        <v>2231405.59</v>
      </c>
      <c r="L146" s="2">
        <f t="shared" si="11"/>
        <v>-0.5327193789095012</v>
      </c>
    </row>
    <row r="147" spans="1:12" ht="11.25" outlineLevel="1">
      <c r="A147" s="1" t="s">
        <v>2262</v>
      </c>
      <c r="B147" s="1">
        <v>-917110.3</v>
      </c>
      <c r="C147" s="1">
        <v>5216129.8</v>
      </c>
      <c r="D147" s="2">
        <f t="shared" si="9"/>
        <v>-117.5821985871594</v>
      </c>
      <c r="E147" s="3" t="s">
        <v>2263</v>
      </c>
      <c r="F147" s="4" t="s">
        <v>2264</v>
      </c>
      <c r="G147" s="1">
        <v>3144734.28</v>
      </c>
      <c r="H147" s="1">
        <v>15606119.94</v>
      </c>
      <c r="I147" s="2">
        <f t="shared" si="10"/>
        <v>-79.84935209975067</v>
      </c>
      <c r="J147" s="1">
        <v>3144734.28</v>
      </c>
      <c r="K147" s="1">
        <v>15606119.94</v>
      </c>
      <c r="L147" s="2">
        <f t="shared" si="11"/>
        <v>-79.84935209975067</v>
      </c>
    </row>
    <row r="148" spans="1:12" ht="11.25" outlineLevel="1">
      <c r="A148" s="1" t="s">
        <v>2265</v>
      </c>
      <c r="B148" s="1">
        <v>208496.69</v>
      </c>
      <c r="C148" s="1">
        <v>123117.37</v>
      </c>
      <c r="D148" s="2">
        <f t="shared" si="9"/>
        <v>69.3479076104371</v>
      </c>
      <c r="E148" s="3" t="s">
        <v>2266</v>
      </c>
      <c r="F148" s="4" t="s">
        <v>2267</v>
      </c>
      <c r="G148" s="1">
        <v>993852.94</v>
      </c>
      <c r="H148" s="1">
        <v>490586.89</v>
      </c>
      <c r="I148" s="2">
        <f t="shared" si="10"/>
        <v>102.58448814235534</v>
      </c>
      <c r="J148" s="1">
        <v>993852.94</v>
      </c>
      <c r="K148" s="1">
        <v>490586.89</v>
      </c>
      <c r="L148" s="2">
        <f t="shared" si="11"/>
        <v>102.58448814235534</v>
      </c>
    </row>
    <row r="149" spans="1:12" ht="11.25" outlineLevel="1">
      <c r="A149" s="1" t="s">
        <v>2268</v>
      </c>
      <c r="B149" s="1">
        <v>2145165.64</v>
      </c>
      <c r="C149" s="1">
        <v>1103957.94</v>
      </c>
      <c r="D149" s="2">
        <f t="shared" si="9"/>
        <v>94.31588489684673</v>
      </c>
      <c r="E149" s="3" t="s">
        <v>2269</v>
      </c>
      <c r="F149" s="4" t="s">
        <v>2270</v>
      </c>
      <c r="G149" s="1">
        <v>6691175.54</v>
      </c>
      <c r="H149" s="1">
        <v>5226379.72</v>
      </c>
      <c r="I149" s="2">
        <f t="shared" si="10"/>
        <v>28.026968924485274</v>
      </c>
      <c r="J149" s="1">
        <v>6691175.54</v>
      </c>
      <c r="K149" s="1">
        <v>5226379.72</v>
      </c>
      <c r="L149" s="2">
        <f t="shared" si="11"/>
        <v>28.026968924485274</v>
      </c>
    </row>
    <row r="150" spans="1:12" ht="11.25" outlineLevel="1">
      <c r="A150" s="1" t="s">
        <v>2271</v>
      </c>
      <c r="B150" s="1">
        <v>10012.74</v>
      </c>
      <c r="C150" s="1">
        <v>96864.99</v>
      </c>
      <c r="D150" s="2">
        <f t="shared" si="9"/>
        <v>-89.66320029558666</v>
      </c>
      <c r="E150" s="3" t="s">
        <v>2272</v>
      </c>
      <c r="F150" s="4" t="s">
        <v>2273</v>
      </c>
      <c r="G150" s="1">
        <v>1518631.02</v>
      </c>
      <c r="H150" s="1">
        <v>1915818.54</v>
      </c>
      <c r="I150" s="2">
        <f t="shared" si="10"/>
        <v>-20.73200105893119</v>
      </c>
      <c r="J150" s="1">
        <v>1518631.02</v>
      </c>
      <c r="K150" s="1">
        <v>1915818.54</v>
      </c>
      <c r="L150" s="2">
        <f t="shared" si="11"/>
        <v>-20.73200105893119</v>
      </c>
    </row>
    <row r="151" spans="1:12" ht="11.25" outlineLevel="1">
      <c r="A151" s="1" t="s">
        <v>2274</v>
      </c>
      <c r="B151" s="1">
        <v>17248.58</v>
      </c>
      <c r="C151" s="1">
        <v>11422.24</v>
      </c>
      <c r="D151" s="2">
        <f t="shared" si="9"/>
        <v>51.00873383854657</v>
      </c>
      <c r="E151" s="3" t="s">
        <v>2275</v>
      </c>
      <c r="F151" s="4" t="s">
        <v>2276</v>
      </c>
      <c r="G151" s="1">
        <v>198488.46</v>
      </c>
      <c r="H151" s="1">
        <v>186741.61</v>
      </c>
      <c r="I151" s="2">
        <f t="shared" si="10"/>
        <v>6.29042986188242</v>
      </c>
      <c r="J151" s="1">
        <v>198488.46</v>
      </c>
      <c r="K151" s="1">
        <v>186741.61</v>
      </c>
      <c r="L151" s="2">
        <f t="shared" si="11"/>
        <v>6.29042986188242</v>
      </c>
    </row>
    <row r="152" spans="1:12" ht="11.25" outlineLevel="1">
      <c r="A152" s="1" t="s">
        <v>2277</v>
      </c>
      <c r="B152" s="1">
        <v>7592.05</v>
      </c>
      <c r="C152" s="1">
        <v>4825.86</v>
      </c>
      <c r="D152" s="2">
        <f t="shared" si="9"/>
        <v>57.320146046507794</v>
      </c>
      <c r="E152" s="3" t="s">
        <v>2278</v>
      </c>
      <c r="F152" s="4" t="s">
        <v>2279</v>
      </c>
      <c r="G152" s="1">
        <v>85941.37</v>
      </c>
      <c r="H152" s="1">
        <v>80145.95</v>
      </c>
      <c r="I152" s="2">
        <f t="shared" si="10"/>
        <v>7.231082793328919</v>
      </c>
      <c r="J152" s="1">
        <v>85941.37</v>
      </c>
      <c r="K152" s="1">
        <v>80145.95</v>
      </c>
      <c r="L152" s="2">
        <f t="shared" si="11"/>
        <v>7.231082793328919</v>
      </c>
    </row>
    <row r="153" spans="1:12" ht="11.25" outlineLevel="1">
      <c r="A153" s="1" t="s">
        <v>2280</v>
      </c>
      <c r="B153" s="1">
        <v>62429.01</v>
      </c>
      <c r="C153" s="1">
        <v>33319.21</v>
      </c>
      <c r="D153" s="2">
        <f t="shared" si="9"/>
        <v>87.36641715094686</v>
      </c>
      <c r="E153" s="3" t="s">
        <v>2281</v>
      </c>
      <c r="F153" s="4" t="s">
        <v>2282</v>
      </c>
      <c r="G153" s="1">
        <v>682316.6</v>
      </c>
      <c r="H153" s="1">
        <v>376777.6</v>
      </c>
      <c r="I153" s="2">
        <f t="shared" si="10"/>
        <v>81.09266580603519</v>
      </c>
      <c r="J153" s="1">
        <v>682316.6</v>
      </c>
      <c r="K153" s="1">
        <v>376777.6</v>
      </c>
      <c r="L153" s="2">
        <f t="shared" si="11"/>
        <v>81.09266580603519</v>
      </c>
    </row>
    <row r="154" spans="1:12" ht="11.25" outlineLevel="1">
      <c r="A154" s="1" t="s">
        <v>2283</v>
      </c>
      <c r="B154" s="1">
        <v>1250.89</v>
      </c>
      <c r="C154" s="1">
        <v>0</v>
      </c>
      <c r="D154" s="2">
        <f t="shared" si="9"/>
        <v>0</v>
      </c>
      <c r="E154" s="3" t="s">
        <v>2284</v>
      </c>
      <c r="F154" s="4" t="s">
        <v>2285</v>
      </c>
      <c r="G154" s="1">
        <v>2315.28</v>
      </c>
      <c r="H154" s="1">
        <v>1029.47</v>
      </c>
      <c r="I154" s="2">
        <f t="shared" si="10"/>
        <v>124.90019136060305</v>
      </c>
      <c r="J154" s="1">
        <v>2315.28</v>
      </c>
      <c r="K154" s="1">
        <v>1029.47</v>
      </c>
      <c r="L154" s="2">
        <f t="shared" si="11"/>
        <v>124.90019136060305</v>
      </c>
    </row>
    <row r="155" spans="1:12" ht="11.25" outlineLevel="1">
      <c r="A155" s="1" t="s">
        <v>2286</v>
      </c>
      <c r="B155" s="1">
        <v>2088.42</v>
      </c>
      <c r="C155" s="1">
        <v>2270.43</v>
      </c>
      <c r="D155" s="2">
        <f t="shared" si="9"/>
        <v>-8.016543121787494</v>
      </c>
      <c r="E155" s="3" t="s">
        <v>2287</v>
      </c>
      <c r="F155" s="4" t="s">
        <v>2288</v>
      </c>
      <c r="G155" s="1">
        <v>41053.64</v>
      </c>
      <c r="H155" s="1">
        <v>58205.43</v>
      </c>
      <c r="I155" s="2">
        <f t="shared" si="10"/>
        <v>-29.467680249076416</v>
      </c>
      <c r="J155" s="1">
        <v>41053.64</v>
      </c>
      <c r="K155" s="1">
        <v>58205.43</v>
      </c>
      <c r="L155" s="2">
        <f t="shared" si="11"/>
        <v>-29.467680249076416</v>
      </c>
    </row>
    <row r="156" spans="1:12" s="20" customFormat="1" ht="10.5" customHeight="1">
      <c r="A156" s="20" t="s">
        <v>2289</v>
      </c>
      <c r="B156" s="21">
        <v>1995740.05</v>
      </c>
      <c r="C156" s="21">
        <v>7123544</v>
      </c>
      <c r="D156" s="14">
        <f t="shared" si="9"/>
        <v>-71.98388821631481</v>
      </c>
      <c r="E156" s="15" t="s">
        <v>2290</v>
      </c>
      <c r="F156" s="15"/>
      <c r="G156" s="21">
        <v>17037152.880000003</v>
      </c>
      <c r="H156" s="21">
        <v>27606827.339999996</v>
      </c>
      <c r="I156" s="14">
        <f t="shared" si="10"/>
        <v>-38.28645113698166</v>
      </c>
      <c r="J156" s="21">
        <v>17037152.880000003</v>
      </c>
      <c r="K156" s="21">
        <v>27606827.339999996</v>
      </c>
      <c r="L156" s="14">
        <f t="shared" si="11"/>
        <v>-38.28645113698166</v>
      </c>
    </row>
    <row r="157" spans="1:12" ht="11.25" outlineLevel="1">
      <c r="A157" s="1" t="s">
        <v>2291</v>
      </c>
      <c r="B157" s="1">
        <v>250666.84</v>
      </c>
      <c r="C157" s="1">
        <v>187629.46</v>
      </c>
      <c r="D157" s="2">
        <f t="shared" si="9"/>
        <v>33.596739019554825</v>
      </c>
      <c r="E157" s="3" t="s">
        <v>2292</v>
      </c>
      <c r="F157" s="4" t="s">
        <v>2293</v>
      </c>
      <c r="G157" s="1">
        <v>2345610.88</v>
      </c>
      <c r="H157" s="1">
        <v>2219158.1</v>
      </c>
      <c r="I157" s="2">
        <f t="shared" si="10"/>
        <v>5.698232135871698</v>
      </c>
      <c r="J157" s="1">
        <v>2345610.88</v>
      </c>
      <c r="K157" s="1">
        <v>2219158.1</v>
      </c>
      <c r="L157" s="2">
        <f t="shared" si="11"/>
        <v>5.698232135871698</v>
      </c>
    </row>
    <row r="158" spans="1:12" ht="11.25" outlineLevel="1">
      <c r="A158" s="1" t="s">
        <v>2294</v>
      </c>
      <c r="B158" s="1">
        <v>2081277.45</v>
      </c>
      <c r="C158" s="1">
        <v>1882919.8</v>
      </c>
      <c r="D158" s="2">
        <f t="shared" si="9"/>
        <v>10.53457773400651</v>
      </c>
      <c r="E158" s="3" t="s">
        <v>2295</v>
      </c>
      <c r="F158" s="4" t="s">
        <v>2296</v>
      </c>
      <c r="G158" s="1">
        <v>22995347.17</v>
      </c>
      <c r="H158" s="1">
        <v>21626969.45</v>
      </c>
      <c r="I158" s="2">
        <f t="shared" si="10"/>
        <v>6.327182008388155</v>
      </c>
      <c r="J158" s="1">
        <v>22995347.17</v>
      </c>
      <c r="K158" s="1">
        <v>21626969.45</v>
      </c>
      <c r="L158" s="2">
        <f t="shared" si="11"/>
        <v>6.327182008388155</v>
      </c>
    </row>
    <row r="159" spans="1:12" ht="11.25" outlineLevel="1">
      <c r="A159" s="1" t="s">
        <v>2297</v>
      </c>
      <c r="B159" s="1">
        <v>624997.96</v>
      </c>
      <c r="C159" s="1">
        <v>476001.78</v>
      </c>
      <c r="D159" s="2">
        <f t="shared" si="9"/>
        <v>31.30160143518789</v>
      </c>
      <c r="E159" s="3" t="s">
        <v>2298</v>
      </c>
      <c r="F159" s="4" t="s">
        <v>2299</v>
      </c>
      <c r="G159" s="1">
        <v>5708432.69</v>
      </c>
      <c r="H159" s="1">
        <v>5763101.65</v>
      </c>
      <c r="I159" s="2">
        <f t="shared" si="10"/>
        <v>-0.9486030842437069</v>
      </c>
      <c r="J159" s="1">
        <v>5708432.69</v>
      </c>
      <c r="K159" s="1">
        <v>5763101.65</v>
      </c>
      <c r="L159" s="2">
        <f t="shared" si="11"/>
        <v>-0.9486030842437069</v>
      </c>
    </row>
    <row r="160" spans="1:12" ht="11.25" outlineLevel="1">
      <c r="A160" s="1" t="s">
        <v>2300</v>
      </c>
      <c r="B160" s="1">
        <v>434853.43</v>
      </c>
      <c r="C160" s="1">
        <v>403005.52</v>
      </c>
      <c r="D160" s="2">
        <f t="shared" si="9"/>
        <v>7.902598951994497</v>
      </c>
      <c r="E160" s="3" t="s">
        <v>2301</v>
      </c>
      <c r="F160" s="4" t="s">
        <v>2302</v>
      </c>
      <c r="G160" s="1">
        <v>4867914.15</v>
      </c>
      <c r="H160" s="1">
        <v>4804639.31</v>
      </c>
      <c r="I160" s="2">
        <f t="shared" si="10"/>
        <v>1.3169529681094998</v>
      </c>
      <c r="J160" s="1">
        <v>4867914.15</v>
      </c>
      <c r="K160" s="1">
        <v>4804639.31</v>
      </c>
      <c r="L160" s="2">
        <f t="shared" si="11"/>
        <v>1.3169529681094998</v>
      </c>
    </row>
    <row r="161" spans="1:12" s="22" customFormat="1" ht="10.5" customHeight="1">
      <c r="A161" s="22" t="s">
        <v>2303</v>
      </c>
      <c r="B161" s="22">
        <v>3391795.68</v>
      </c>
      <c r="C161" s="22">
        <v>2949556.56</v>
      </c>
      <c r="D161" s="14">
        <f t="shared" si="9"/>
        <v>14.993410399290669</v>
      </c>
      <c r="E161" s="15" t="s">
        <v>2304</v>
      </c>
      <c r="F161" s="15"/>
      <c r="G161" s="22">
        <v>35917304.89</v>
      </c>
      <c r="H161" s="22">
        <v>34413868.510000005</v>
      </c>
      <c r="I161" s="14">
        <f t="shared" si="10"/>
        <v>4.368693335255598</v>
      </c>
      <c r="J161" s="22">
        <v>35917304.89</v>
      </c>
      <c r="K161" s="22">
        <v>34413868.510000005</v>
      </c>
      <c r="L161" s="14">
        <f t="shared" si="11"/>
        <v>4.368693335255598</v>
      </c>
    </row>
    <row r="162" spans="1:12" ht="11.25" outlineLevel="1">
      <c r="A162" s="1" t="s">
        <v>2305</v>
      </c>
      <c r="B162" s="1">
        <v>2946391.71</v>
      </c>
      <c r="C162" s="1">
        <v>1707805.4</v>
      </c>
      <c r="D162" s="2">
        <f t="shared" si="9"/>
        <v>72.52502597778413</v>
      </c>
      <c r="E162" s="3" t="s">
        <v>2306</v>
      </c>
      <c r="F162" s="4" t="s">
        <v>2307</v>
      </c>
      <c r="G162" s="1">
        <v>19773308.06</v>
      </c>
      <c r="H162" s="1">
        <v>16887942.97</v>
      </c>
      <c r="I162" s="2">
        <f t="shared" si="10"/>
        <v>17.085355481870153</v>
      </c>
      <c r="J162" s="1">
        <v>19773308.06</v>
      </c>
      <c r="K162" s="1">
        <v>16887942.97</v>
      </c>
      <c r="L162" s="2">
        <f t="shared" si="11"/>
        <v>17.085355481870153</v>
      </c>
    </row>
    <row r="163" spans="1:12" ht="11.25" outlineLevel="1">
      <c r="A163" s="1" t="s">
        <v>2308</v>
      </c>
      <c r="B163" s="1">
        <v>1018396.59</v>
      </c>
      <c r="C163" s="1">
        <v>931443.14</v>
      </c>
      <c r="D163" s="2">
        <f t="shared" si="9"/>
        <v>9.335347083022153</v>
      </c>
      <c r="E163" s="3" t="s">
        <v>2309</v>
      </c>
      <c r="F163" s="4" t="s">
        <v>2310</v>
      </c>
      <c r="G163" s="1">
        <v>10403653.47</v>
      </c>
      <c r="H163" s="1">
        <v>9934033.41</v>
      </c>
      <c r="I163" s="2">
        <f t="shared" si="10"/>
        <v>4.72738555043777</v>
      </c>
      <c r="J163" s="1">
        <v>10403653.47</v>
      </c>
      <c r="K163" s="1">
        <v>9934033.41</v>
      </c>
      <c r="L163" s="2">
        <f t="shared" si="11"/>
        <v>4.72738555043777</v>
      </c>
    </row>
    <row r="164" spans="1:12" ht="11.25" outlineLevel="1">
      <c r="A164" s="1" t="s">
        <v>2311</v>
      </c>
      <c r="B164" s="1">
        <v>15909.03</v>
      </c>
      <c r="C164" s="1">
        <v>8402.45</v>
      </c>
      <c r="D164" s="2">
        <f t="shared" si="9"/>
        <v>89.33799070509197</v>
      </c>
      <c r="E164" s="3" t="s">
        <v>2312</v>
      </c>
      <c r="F164" s="4" t="s">
        <v>2313</v>
      </c>
      <c r="G164" s="1">
        <v>334983.52</v>
      </c>
      <c r="H164" s="1">
        <v>356772.83</v>
      </c>
      <c r="I164" s="2">
        <f t="shared" si="10"/>
        <v>-6.107334462660735</v>
      </c>
      <c r="J164" s="1">
        <v>334983.52</v>
      </c>
      <c r="K164" s="1">
        <v>356772.83</v>
      </c>
      <c r="L164" s="2">
        <f t="shared" si="11"/>
        <v>-6.107334462660735</v>
      </c>
    </row>
    <row r="165" spans="1:12" ht="11.25" outlineLevel="1">
      <c r="A165" s="1" t="s">
        <v>2314</v>
      </c>
      <c r="B165" s="1">
        <v>0</v>
      </c>
      <c r="C165" s="1">
        <v>0</v>
      </c>
      <c r="D165" s="2">
        <f t="shared" si="9"/>
        <v>0</v>
      </c>
      <c r="E165" s="3" t="s">
        <v>2315</v>
      </c>
      <c r="F165" s="4" t="s">
        <v>2316</v>
      </c>
      <c r="G165" s="1">
        <v>-4245.02</v>
      </c>
      <c r="H165" s="1">
        <v>0</v>
      </c>
      <c r="I165" s="2">
        <f t="shared" si="10"/>
        <v>0</v>
      </c>
      <c r="J165" s="1">
        <v>-4245.02</v>
      </c>
      <c r="K165" s="1">
        <v>0</v>
      </c>
      <c r="L165" s="2">
        <f t="shared" si="11"/>
        <v>0</v>
      </c>
    </row>
    <row r="166" spans="1:12" s="22" customFormat="1" ht="10.5" customHeight="1">
      <c r="A166" s="22" t="s">
        <v>2317</v>
      </c>
      <c r="B166" s="22">
        <v>3980697.33</v>
      </c>
      <c r="C166" s="22">
        <v>2647650.99</v>
      </c>
      <c r="D166" s="14">
        <f t="shared" si="9"/>
        <v>50.34826512387117</v>
      </c>
      <c r="E166" s="15" t="s">
        <v>2318</v>
      </c>
      <c r="F166" s="15"/>
      <c r="G166" s="22">
        <v>30507700.03</v>
      </c>
      <c r="H166" s="22">
        <v>27178749.209999997</v>
      </c>
      <c r="I166" s="14">
        <f t="shared" si="10"/>
        <v>12.248359165752811</v>
      </c>
      <c r="J166" s="22">
        <v>30507700.03</v>
      </c>
      <c r="K166" s="22">
        <v>27178749.209999997</v>
      </c>
      <c r="L166" s="14">
        <f t="shared" si="11"/>
        <v>12.248359165752811</v>
      </c>
    </row>
    <row r="167" spans="2:12" s="22" customFormat="1" ht="10.5" customHeight="1">
      <c r="B167" s="23">
        <f>SUM(B79,B140,B156,B161,B166)</f>
        <v>54389372.71499999</v>
      </c>
      <c r="C167" s="23">
        <f>SUM(C79,C140,C156,C161,C166)</f>
        <v>49653428.24000001</v>
      </c>
      <c r="D167" s="19">
        <f t="shared" si="9"/>
        <v>9.53800098577036</v>
      </c>
      <c r="E167" s="20" t="s">
        <v>2319</v>
      </c>
      <c r="F167" s="24"/>
      <c r="G167" s="23">
        <f>SUM(G79,G140,G156,G161,G166)</f>
        <v>534604304.9649999</v>
      </c>
      <c r="H167" s="23">
        <f>SUM(H79,H140,H156,H161,H166)</f>
        <v>539726347.2099999</v>
      </c>
      <c r="I167" s="19">
        <f t="shared" si="10"/>
        <v>-0.9490072647884077</v>
      </c>
      <c r="J167" s="23">
        <f>SUM(J79,J140,J156,J161,J166)</f>
        <v>534604304.9649999</v>
      </c>
      <c r="K167" s="23">
        <f>SUM(K79,K140,K156,K161,K166)</f>
        <v>539726347.2099999</v>
      </c>
      <c r="L167" s="19">
        <f t="shared" si="11"/>
        <v>-0.9490072647884077</v>
      </c>
    </row>
    <row r="168" spans="4:12" s="22" customFormat="1" ht="10.5" customHeight="1">
      <c r="D168" s="25"/>
      <c r="E168" s="26"/>
      <c r="F168" s="24"/>
      <c r="I168" s="25"/>
      <c r="L168" s="25"/>
    </row>
    <row r="169" spans="2:12" s="27" customFormat="1" ht="10.5" customHeight="1">
      <c r="B169" s="28">
        <f>B48-B167</f>
        <v>1317808.7250000164</v>
      </c>
      <c r="C169" s="28">
        <f>C48-C167</f>
        <v>17264063.249999993</v>
      </c>
      <c r="D169" s="17">
        <f>IF(C169=0,0,IF(((B169-C169)/C169)*100&lt;-999.9,"-",IF(((B169-C169)/C169)*100&gt;999.9,"-",((B169-C169)/C169)*100)))</f>
        <v>-92.3667522186585</v>
      </c>
      <c r="E169" s="29" t="s">
        <v>2320</v>
      </c>
      <c r="F169" s="30"/>
      <c r="G169" s="28">
        <f>G48-G167</f>
        <v>61569474.10500002</v>
      </c>
      <c r="H169" s="28">
        <f>H48-H167</f>
        <v>81415746.04000008</v>
      </c>
      <c r="I169" s="17">
        <f>IF(H169=0,0,IF(((G169-H169)/H169)*100&lt;-999.9,"-",IF(((G169-H169)/H169)*100&gt;999.9,"-",((G169-H169)/H169)*100)))</f>
        <v>-24.376454064855537</v>
      </c>
      <c r="J169" s="28">
        <f>J48-J167</f>
        <v>61569474.10500002</v>
      </c>
      <c r="K169" s="28">
        <f>K48-K167</f>
        <v>81415746.04000008</v>
      </c>
      <c r="L169" s="17">
        <f>IF(K169=0,0,IF(((J169-K169)/K169)*100&lt;-999.9,"-",IF(((J169-K169)/K169)*100&gt;999.9,"-",((J169-K169)/K169)*100)))</f>
        <v>-24.376454064855537</v>
      </c>
    </row>
    <row r="170" spans="4:12" s="22" customFormat="1" ht="10.5" customHeight="1">
      <c r="D170" s="25"/>
      <c r="E170" s="26"/>
      <c r="F170" s="24"/>
      <c r="I170" s="25"/>
      <c r="L170" s="25"/>
    </row>
    <row r="171" spans="4:12" s="22" customFormat="1" ht="10.5" customHeight="1">
      <c r="D171" s="25"/>
      <c r="E171" s="20" t="s">
        <v>2321</v>
      </c>
      <c r="F171" s="24"/>
      <c r="I171" s="25"/>
      <c r="L171" s="25"/>
    </row>
    <row r="172" spans="1:12" ht="11.25" hidden="1" outlineLevel="1">
      <c r="A172" s="1" t="s">
        <v>2322</v>
      </c>
      <c r="B172" s="1">
        <v>32313.6</v>
      </c>
      <c r="C172" s="1">
        <v>0</v>
      </c>
      <c r="D172" s="2">
        <f aca="true" t="shared" si="12" ref="D172:D197">IF(C172=0,0,IF(((B172-C172)/C172)*100&lt;-999.9,"-",IF(((B172-C172)/C172)*100&gt;999.9,"-",((B172-C172)/C172)*100)))</f>
        <v>0</v>
      </c>
      <c r="E172" s="3" t="s">
        <v>2323</v>
      </c>
      <c r="F172" s="4" t="s">
        <v>2324</v>
      </c>
      <c r="G172" s="1">
        <v>73267.2</v>
      </c>
      <c r="H172" s="1">
        <v>8640</v>
      </c>
      <c r="I172" s="2">
        <f aca="true" t="shared" si="13" ref="I172:I197">IF(H172=0,0,IF(((G172-H172)/H172)*100&lt;-999.9,"-",IF(((G172-H172)/H172)*100&gt;999.9,"-",((G172-H172)/H172)*100)))</f>
        <v>748</v>
      </c>
      <c r="J172" s="1">
        <v>73267.2</v>
      </c>
      <c r="K172" s="1">
        <v>8640</v>
      </c>
      <c r="L172" s="2">
        <f aca="true" t="shared" si="14" ref="L172:L197">IF(K172=0,0,IF(((J172-K172)/K172)*100&lt;-999.9,"-",IF(((J172-K172)/K172)*100&gt;999.9,"-",((J172-K172)/K172)*100)))</f>
        <v>748</v>
      </c>
    </row>
    <row r="173" spans="1:12" ht="11.25" hidden="1" outlineLevel="1">
      <c r="A173" s="1" t="s">
        <v>2325</v>
      </c>
      <c r="B173" s="1">
        <v>100</v>
      </c>
      <c r="C173" s="1">
        <v>55773.42</v>
      </c>
      <c r="D173" s="2">
        <f t="shared" si="12"/>
        <v>-99.82070312345917</v>
      </c>
      <c r="E173" s="3" t="s">
        <v>2326</v>
      </c>
      <c r="F173" s="4" t="s">
        <v>2327</v>
      </c>
      <c r="G173" s="1">
        <v>16054.6</v>
      </c>
      <c r="H173" s="1">
        <v>304935.38</v>
      </c>
      <c r="I173" s="2">
        <f t="shared" si="13"/>
        <v>-94.73508124901743</v>
      </c>
      <c r="J173" s="1">
        <v>16054.6</v>
      </c>
      <c r="K173" s="1">
        <v>304935.38</v>
      </c>
      <c r="L173" s="2">
        <f t="shared" si="14"/>
        <v>-94.73508124901743</v>
      </c>
    </row>
    <row r="174" spans="1:12" ht="11.25" hidden="1" outlineLevel="1">
      <c r="A174" s="1" t="s">
        <v>2328</v>
      </c>
      <c r="B174" s="1">
        <v>1075.95</v>
      </c>
      <c r="C174" s="1">
        <v>1367.12</v>
      </c>
      <c r="D174" s="2">
        <f t="shared" si="12"/>
        <v>-21.298057229796935</v>
      </c>
      <c r="E174" s="3" t="s">
        <v>2329</v>
      </c>
      <c r="F174" s="4" t="s">
        <v>2330</v>
      </c>
      <c r="G174" s="1">
        <v>27825.65</v>
      </c>
      <c r="H174" s="1">
        <v>21753.67</v>
      </c>
      <c r="I174" s="2">
        <f t="shared" si="13"/>
        <v>27.912439602145312</v>
      </c>
      <c r="J174" s="1">
        <v>27825.65</v>
      </c>
      <c r="K174" s="1">
        <v>21753.67</v>
      </c>
      <c r="L174" s="2">
        <f t="shared" si="14"/>
        <v>27.912439602145312</v>
      </c>
    </row>
    <row r="175" spans="1:12" s="22" customFormat="1" ht="10.5" customHeight="1" collapsed="1">
      <c r="A175" s="22" t="s">
        <v>2331</v>
      </c>
      <c r="B175" s="22">
        <v>33489.55</v>
      </c>
      <c r="C175" s="22">
        <v>57140.54</v>
      </c>
      <c r="D175" s="14">
        <f t="shared" si="12"/>
        <v>-41.39091090143705</v>
      </c>
      <c r="E175" s="15" t="s">
        <v>2332</v>
      </c>
      <c r="F175" s="15"/>
      <c r="G175" s="22">
        <v>117147.45</v>
      </c>
      <c r="H175" s="22">
        <v>335329.05</v>
      </c>
      <c r="I175" s="14">
        <f t="shared" si="13"/>
        <v>-65.0649265251549</v>
      </c>
      <c r="J175" s="22">
        <v>117147.45</v>
      </c>
      <c r="K175" s="22">
        <v>335329.05</v>
      </c>
      <c r="L175" s="14">
        <f t="shared" si="14"/>
        <v>-65.0649265251549</v>
      </c>
    </row>
    <row r="176" spans="1:12" ht="11.25" hidden="1" outlineLevel="1">
      <c r="A176" s="1" t="s">
        <v>2333</v>
      </c>
      <c r="B176" s="1">
        <v>-17712.68</v>
      </c>
      <c r="C176" s="1">
        <v>-85169.18</v>
      </c>
      <c r="D176" s="2">
        <f t="shared" si="12"/>
        <v>-79.20294641794133</v>
      </c>
      <c r="E176" s="3" t="s">
        <v>2334</v>
      </c>
      <c r="F176" s="4" t="s">
        <v>2335</v>
      </c>
      <c r="G176" s="1">
        <v>-314629.49</v>
      </c>
      <c r="H176" s="1">
        <v>-420869.73</v>
      </c>
      <c r="I176" s="2">
        <f t="shared" si="13"/>
        <v>-25.24302234803154</v>
      </c>
      <c r="J176" s="1">
        <v>-314629.49</v>
      </c>
      <c r="K176" s="1">
        <v>-420869.73</v>
      </c>
      <c r="L176" s="2">
        <f t="shared" si="14"/>
        <v>-25.24302234803154</v>
      </c>
    </row>
    <row r="177" spans="1:12" ht="11.25" hidden="1" outlineLevel="1">
      <c r="A177" s="1" t="s">
        <v>2336</v>
      </c>
      <c r="B177" s="1">
        <v>0</v>
      </c>
      <c r="C177" s="1">
        <v>-135</v>
      </c>
      <c r="D177" s="2">
        <f t="shared" si="12"/>
        <v>-100</v>
      </c>
      <c r="E177" s="3" t="s">
        <v>2337</v>
      </c>
      <c r="F177" s="4" t="s">
        <v>2338</v>
      </c>
      <c r="G177" s="1">
        <v>-26505.87</v>
      </c>
      <c r="H177" s="1">
        <v>-27469.93</v>
      </c>
      <c r="I177" s="2">
        <f t="shared" si="13"/>
        <v>-3.5095102171720174</v>
      </c>
      <c r="J177" s="1">
        <v>-26505.87</v>
      </c>
      <c r="K177" s="1">
        <v>-27469.93</v>
      </c>
      <c r="L177" s="2">
        <f t="shared" si="14"/>
        <v>-3.5095102171720174</v>
      </c>
    </row>
    <row r="178" spans="1:12" s="22" customFormat="1" ht="10.5" customHeight="1" collapsed="1">
      <c r="A178" s="22" t="s">
        <v>2339</v>
      </c>
      <c r="B178" s="22">
        <v>-17712.68</v>
      </c>
      <c r="C178" s="22">
        <v>-85304.18</v>
      </c>
      <c r="D178" s="14">
        <f t="shared" si="12"/>
        <v>-79.23585925097693</v>
      </c>
      <c r="E178" s="15" t="s">
        <v>2340</v>
      </c>
      <c r="F178" s="15"/>
      <c r="G178" s="22">
        <v>-341135.36</v>
      </c>
      <c r="H178" s="22">
        <v>-448339.66</v>
      </c>
      <c r="I178" s="14">
        <f t="shared" si="13"/>
        <v>-23.911402350619614</v>
      </c>
      <c r="J178" s="22">
        <v>-341135.36</v>
      </c>
      <c r="K178" s="22">
        <v>-448339.66</v>
      </c>
      <c r="L178" s="14">
        <f t="shared" si="14"/>
        <v>-23.911402350619614</v>
      </c>
    </row>
    <row r="179" spans="1:12" ht="11.25" hidden="1" outlineLevel="1">
      <c r="A179" s="1" t="s">
        <v>2341</v>
      </c>
      <c r="B179" s="1">
        <v>5328.02</v>
      </c>
      <c r="C179" s="1">
        <v>6117.87</v>
      </c>
      <c r="D179" s="2">
        <f t="shared" si="12"/>
        <v>-12.91053912554532</v>
      </c>
      <c r="E179" s="3" t="s">
        <v>2342</v>
      </c>
      <c r="F179" s="4" t="s">
        <v>2343</v>
      </c>
      <c r="G179" s="1">
        <v>71241.16</v>
      </c>
      <c r="H179" s="1">
        <v>58216.95</v>
      </c>
      <c r="I179" s="2">
        <f t="shared" si="13"/>
        <v>22.371852183943005</v>
      </c>
      <c r="J179" s="1">
        <v>71241.16</v>
      </c>
      <c r="K179" s="1">
        <v>58216.95</v>
      </c>
      <c r="L179" s="2">
        <f t="shared" si="14"/>
        <v>22.371852183943005</v>
      </c>
    </row>
    <row r="180" spans="1:12" ht="11.25" hidden="1" outlineLevel="1">
      <c r="A180" s="1" t="s">
        <v>2344</v>
      </c>
      <c r="B180" s="1">
        <v>13951.73</v>
      </c>
      <c r="C180" s="1">
        <v>9215.32</v>
      </c>
      <c r="D180" s="2">
        <f t="shared" si="12"/>
        <v>51.397129996570925</v>
      </c>
      <c r="E180" s="3" t="s">
        <v>2345</v>
      </c>
      <c r="F180" s="4" t="s">
        <v>2346</v>
      </c>
      <c r="G180" s="1">
        <v>146873.22</v>
      </c>
      <c r="H180" s="1">
        <v>132646.35</v>
      </c>
      <c r="I180" s="2">
        <f t="shared" si="13"/>
        <v>10.725413854207066</v>
      </c>
      <c r="J180" s="1">
        <v>146873.22</v>
      </c>
      <c r="K180" s="1">
        <v>132646.35</v>
      </c>
      <c r="L180" s="2">
        <f t="shared" si="14"/>
        <v>10.725413854207066</v>
      </c>
    </row>
    <row r="181" spans="1:12" ht="11.25" hidden="1" outlineLevel="1">
      <c r="A181" s="1" t="s">
        <v>2347</v>
      </c>
      <c r="B181" s="1">
        <v>45986.95</v>
      </c>
      <c r="C181" s="1">
        <v>46948.68</v>
      </c>
      <c r="D181" s="2">
        <f t="shared" si="12"/>
        <v>-2.048470798327031</v>
      </c>
      <c r="E181" s="3" t="s">
        <v>2348</v>
      </c>
      <c r="F181" s="4" t="s">
        <v>2349</v>
      </c>
      <c r="G181" s="1">
        <v>558795.77</v>
      </c>
      <c r="H181" s="1">
        <v>485222.57</v>
      </c>
      <c r="I181" s="2">
        <f t="shared" si="13"/>
        <v>15.162773652511675</v>
      </c>
      <c r="J181" s="1">
        <v>558795.77</v>
      </c>
      <c r="K181" s="1">
        <v>485222.57</v>
      </c>
      <c r="L181" s="2">
        <f t="shared" si="14"/>
        <v>15.162773652511675</v>
      </c>
    </row>
    <row r="182" spans="1:12" ht="11.25" hidden="1" outlineLevel="1">
      <c r="A182" s="1" t="s">
        <v>2350</v>
      </c>
      <c r="B182" s="1">
        <v>0</v>
      </c>
      <c r="C182" s="1">
        <v>0</v>
      </c>
      <c r="D182" s="2">
        <f t="shared" si="12"/>
        <v>0</v>
      </c>
      <c r="E182" s="3" t="s">
        <v>2351</v>
      </c>
      <c r="F182" s="4" t="s">
        <v>2352</v>
      </c>
      <c r="G182" s="1">
        <v>0</v>
      </c>
      <c r="H182" s="1">
        <v>-3654</v>
      </c>
      <c r="I182" s="2">
        <f t="shared" si="13"/>
        <v>-100</v>
      </c>
      <c r="J182" s="1">
        <v>0</v>
      </c>
      <c r="K182" s="1">
        <v>-3654</v>
      </c>
      <c r="L182" s="2">
        <f t="shared" si="14"/>
        <v>-100</v>
      </c>
    </row>
    <row r="183" spans="1:12" ht="11.25" hidden="1" outlineLevel="1">
      <c r="A183" s="1" t="s">
        <v>2353</v>
      </c>
      <c r="B183" s="1">
        <v>1721709.55</v>
      </c>
      <c r="C183" s="1">
        <v>1463031.73</v>
      </c>
      <c r="D183" s="2">
        <f t="shared" si="12"/>
        <v>17.680943939609573</v>
      </c>
      <c r="E183" s="3" t="s">
        <v>2354</v>
      </c>
      <c r="F183" s="4" t="s">
        <v>2355</v>
      </c>
      <c r="G183" s="1">
        <v>20291673.63</v>
      </c>
      <c r="H183" s="1">
        <v>15865947.53</v>
      </c>
      <c r="I183" s="2">
        <f t="shared" si="13"/>
        <v>27.8944960055594</v>
      </c>
      <c r="J183" s="1">
        <v>20291673.63</v>
      </c>
      <c r="K183" s="1">
        <v>15865947.53</v>
      </c>
      <c r="L183" s="2">
        <f t="shared" si="14"/>
        <v>27.8944960055594</v>
      </c>
    </row>
    <row r="184" spans="1:12" ht="11.25" hidden="1" outlineLevel="1">
      <c r="A184" s="1" t="s">
        <v>2356</v>
      </c>
      <c r="B184" s="1">
        <v>0</v>
      </c>
      <c r="C184" s="1">
        <v>-337.06</v>
      </c>
      <c r="D184" s="2">
        <f t="shared" si="12"/>
        <v>-100</v>
      </c>
      <c r="E184" s="3" t="s">
        <v>2357</v>
      </c>
      <c r="F184" s="4" t="s">
        <v>2358</v>
      </c>
      <c r="G184" s="1">
        <v>674.12</v>
      </c>
      <c r="H184" s="1">
        <v>-337.06</v>
      </c>
      <c r="I184" s="2">
        <f t="shared" si="13"/>
        <v>-300</v>
      </c>
      <c r="J184" s="1">
        <v>674.12</v>
      </c>
      <c r="K184" s="1">
        <v>-337.06</v>
      </c>
      <c r="L184" s="2">
        <f t="shared" si="14"/>
        <v>-300</v>
      </c>
    </row>
    <row r="185" spans="1:12" ht="11.25" hidden="1" outlineLevel="1">
      <c r="A185" s="1" t="s">
        <v>2359</v>
      </c>
      <c r="B185" s="1">
        <v>351.9</v>
      </c>
      <c r="C185" s="1">
        <v>268.89</v>
      </c>
      <c r="D185" s="2">
        <f t="shared" si="12"/>
        <v>30.871360035702327</v>
      </c>
      <c r="E185" s="3" t="s">
        <v>2360</v>
      </c>
      <c r="F185" s="4" t="s">
        <v>2361</v>
      </c>
      <c r="G185" s="1">
        <v>7871.7</v>
      </c>
      <c r="H185" s="1">
        <v>16095.56</v>
      </c>
      <c r="I185" s="2">
        <f t="shared" si="13"/>
        <v>-51.09396628635475</v>
      </c>
      <c r="J185" s="1">
        <v>7871.7</v>
      </c>
      <c r="K185" s="1">
        <v>16095.56</v>
      </c>
      <c r="L185" s="2">
        <f t="shared" si="14"/>
        <v>-51.09396628635475</v>
      </c>
    </row>
    <row r="186" spans="1:12" ht="11.25" hidden="1" outlineLevel="1">
      <c r="A186" s="1" t="s">
        <v>2362</v>
      </c>
      <c r="B186" s="1">
        <v>0</v>
      </c>
      <c r="C186" s="1">
        <v>0</v>
      </c>
      <c r="D186" s="2">
        <f t="shared" si="12"/>
        <v>0</v>
      </c>
      <c r="E186" s="3" t="s">
        <v>2363</v>
      </c>
      <c r="F186" s="4" t="s">
        <v>2364</v>
      </c>
      <c r="G186" s="1">
        <v>0</v>
      </c>
      <c r="H186" s="1">
        <v>979377</v>
      </c>
      <c r="I186" s="2">
        <f t="shared" si="13"/>
        <v>-100</v>
      </c>
      <c r="J186" s="1">
        <v>0</v>
      </c>
      <c r="K186" s="1">
        <v>979377</v>
      </c>
      <c r="L186" s="2">
        <f t="shared" si="14"/>
        <v>-100</v>
      </c>
    </row>
    <row r="187" spans="1:12" s="22" customFormat="1" ht="10.5" customHeight="1" collapsed="1">
      <c r="A187" s="22" t="s">
        <v>2365</v>
      </c>
      <c r="B187" s="22">
        <v>1787328.15</v>
      </c>
      <c r="C187" s="22">
        <v>1525245.43</v>
      </c>
      <c r="D187" s="14">
        <f t="shared" si="12"/>
        <v>17.182986740697856</v>
      </c>
      <c r="E187" s="15" t="s">
        <v>2366</v>
      </c>
      <c r="F187" s="15"/>
      <c r="G187" s="22">
        <v>21077129.599999998</v>
      </c>
      <c r="H187" s="22">
        <v>17533514.9</v>
      </c>
      <c r="I187" s="14">
        <f t="shared" si="13"/>
        <v>20.210520937818348</v>
      </c>
      <c r="J187" s="22">
        <v>21077129.599999998</v>
      </c>
      <c r="K187" s="22">
        <v>17533514.9</v>
      </c>
      <c r="L187" s="14">
        <f t="shared" si="14"/>
        <v>20.210520937818348</v>
      </c>
    </row>
    <row r="188" spans="1:12" ht="11.25" hidden="1" outlineLevel="1">
      <c r="A188" s="1" t="s">
        <v>2367</v>
      </c>
      <c r="B188" s="1">
        <v>419372.59</v>
      </c>
      <c r="C188" s="1">
        <v>435915.56</v>
      </c>
      <c r="D188" s="2">
        <f t="shared" si="12"/>
        <v>-3.794994149784415</v>
      </c>
      <c r="E188" s="3" t="s">
        <v>2368</v>
      </c>
      <c r="F188" s="4" t="s">
        <v>2369</v>
      </c>
      <c r="G188" s="1">
        <v>5124271.83</v>
      </c>
      <c r="H188" s="1">
        <v>5318348.26</v>
      </c>
      <c r="I188" s="2">
        <f t="shared" si="13"/>
        <v>-3.64918618548684</v>
      </c>
      <c r="J188" s="1">
        <v>5124271.83</v>
      </c>
      <c r="K188" s="1">
        <v>5318348.26</v>
      </c>
      <c r="L188" s="2">
        <f t="shared" si="14"/>
        <v>-3.64918618548684</v>
      </c>
    </row>
    <row r="189" spans="1:12" s="22" customFormat="1" ht="10.5" customHeight="1" collapsed="1">
      <c r="A189" s="22" t="s">
        <v>2370</v>
      </c>
      <c r="B189" s="22">
        <v>419372.59</v>
      </c>
      <c r="C189" s="22">
        <v>435915.56</v>
      </c>
      <c r="D189" s="14">
        <f t="shared" si="12"/>
        <v>-3.794994149784415</v>
      </c>
      <c r="E189" s="15" t="s">
        <v>2371</v>
      </c>
      <c r="F189" s="15"/>
      <c r="G189" s="22">
        <v>5124271.83</v>
      </c>
      <c r="H189" s="22">
        <v>5318348.26</v>
      </c>
      <c r="I189" s="14">
        <f t="shared" si="13"/>
        <v>-3.64918618548684</v>
      </c>
      <c r="J189" s="22">
        <v>5124271.83</v>
      </c>
      <c r="K189" s="22">
        <v>5318348.26</v>
      </c>
      <c r="L189" s="14">
        <f t="shared" si="14"/>
        <v>-3.64918618548684</v>
      </c>
    </row>
    <row r="190" spans="1:12" ht="11.25" hidden="1" outlineLevel="1">
      <c r="A190" s="1" t="s">
        <v>2372</v>
      </c>
      <c r="B190" s="1">
        <v>-15458</v>
      </c>
      <c r="C190" s="1">
        <v>736234</v>
      </c>
      <c r="D190" s="2">
        <f t="shared" si="12"/>
        <v>-102.09960420192492</v>
      </c>
      <c r="E190" s="3" t="s">
        <v>2373</v>
      </c>
      <c r="F190" s="4" t="s">
        <v>2374</v>
      </c>
      <c r="G190" s="1">
        <v>1828645</v>
      </c>
      <c r="H190" s="1">
        <v>2221478</v>
      </c>
      <c r="I190" s="2">
        <f t="shared" si="13"/>
        <v>-17.683407173062257</v>
      </c>
      <c r="J190" s="1">
        <v>1828645</v>
      </c>
      <c r="K190" s="1">
        <v>2221478</v>
      </c>
      <c r="L190" s="2">
        <f t="shared" si="14"/>
        <v>-17.683407173062257</v>
      </c>
    </row>
    <row r="191" spans="1:12" ht="11.25" hidden="1" outlineLevel="1">
      <c r="A191" s="1" t="s">
        <v>2375</v>
      </c>
      <c r="B191" s="1">
        <v>-13364.58</v>
      </c>
      <c r="C191" s="1">
        <v>15744.9</v>
      </c>
      <c r="D191" s="2">
        <f t="shared" si="12"/>
        <v>-184.88196177809957</v>
      </c>
      <c r="E191" s="3" t="s">
        <v>2376</v>
      </c>
      <c r="F191" s="4" t="s">
        <v>2377</v>
      </c>
      <c r="G191" s="1">
        <v>618363.88</v>
      </c>
      <c r="H191" s="1">
        <v>513173.4</v>
      </c>
      <c r="I191" s="2">
        <f t="shared" si="13"/>
        <v>20.498038284914998</v>
      </c>
      <c r="J191" s="1">
        <v>618363.88</v>
      </c>
      <c r="K191" s="1">
        <v>513173.4</v>
      </c>
      <c r="L191" s="2">
        <f t="shared" si="14"/>
        <v>20.498038284914998</v>
      </c>
    </row>
    <row r="192" spans="1:12" s="22" customFormat="1" ht="10.5" customHeight="1" collapsed="1">
      <c r="A192" s="22" t="s">
        <v>2379</v>
      </c>
      <c r="B192" s="22">
        <v>-28822.58</v>
      </c>
      <c r="C192" s="22">
        <v>751978.9</v>
      </c>
      <c r="D192" s="14">
        <f t="shared" si="12"/>
        <v>-103.83289743901058</v>
      </c>
      <c r="E192" s="15" t="s">
        <v>2380</v>
      </c>
      <c r="F192" s="15"/>
      <c r="G192" s="22">
        <v>2447008.88</v>
      </c>
      <c r="H192" s="22">
        <v>2734651.4</v>
      </c>
      <c r="I192" s="14">
        <f t="shared" si="13"/>
        <v>-10.518434634849621</v>
      </c>
      <c r="J192" s="22">
        <v>2447008.88</v>
      </c>
      <c r="K192" s="22">
        <v>2734651.4</v>
      </c>
      <c r="L192" s="14">
        <f t="shared" si="14"/>
        <v>-10.518434634849621</v>
      </c>
    </row>
    <row r="193" spans="1:12" ht="11.25" hidden="1" outlineLevel="1">
      <c r="A193" s="1" t="s">
        <v>2381</v>
      </c>
      <c r="B193" s="1">
        <v>0</v>
      </c>
      <c r="C193" s="1">
        <v>0</v>
      </c>
      <c r="D193" s="2">
        <f t="shared" si="12"/>
        <v>0</v>
      </c>
      <c r="E193" s="3" t="s">
        <v>2382</v>
      </c>
      <c r="F193" s="4" t="s">
        <v>2383</v>
      </c>
      <c r="G193" s="1">
        <v>0</v>
      </c>
      <c r="H193" s="1">
        <v>45375.26</v>
      </c>
      <c r="I193" s="2">
        <f t="shared" si="13"/>
        <v>-100</v>
      </c>
      <c r="J193" s="1">
        <v>0</v>
      </c>
      <c r="K193" s="1">
        <v>45375.26</v>
      </c>
      <c r="L193" s="2">
        <f t="shared" si="14"/>
        <v>-100</v>
      </c>
    </row>
    <row r="194" spans="1:12" s="22" customFormat="1" ht="10.5" customHeight="1" collapsed="1">
      <c r="A194" s="22" t="s">
        <v>2384</v>
      </c>
      <c r="B194" s="22">
        <v>0</v>
      </c>
      <c r="C194" s="22">
        <v>0</v>
      </c>
      <c r="D194" s="14">
        <f t="shared" si="12"/>
        <v>0</v>
      </c>
      <c r="E194" s="15" t="s">
        <v>2385</v>
      </c>
      <c r="F194" s="15"/>
      <c r="G194" s="22">
        <v>0</v>
      </c>
      <c r="H194" s="22">
        <v>45375.26</v>
      </c>
      <c r="I194" s="14">
        <f t="shared" si="13"/>
        <v>-100</v>
      </c>
      <c r="J194" s="22">
        <v>0</v>
      </c>
      <c r="K194" s="22">
        <v>45375.26</v>
      </c>
      <c r="L194" s="14">
        <f t="shared" si="14"/>
        <v>-100</v>
      </c>
    </row>
    <row r="195" spans="1:12" ht="11.25" hidden="1" outlineLevel="1">
      <c r="A195" s="1" t="s">
        <v>2386</v>
      </c>
      <c r="B195" s="1">
        <v>0</v>
      </c>
      <c r="C195" s="1">
        <v>0</v>
      </c>
      <c r="D195" s="2">
        <f t="shared" si="12"/>
        <v>0</v>
      </c>
      <c r="E195" s="3" t="s">
        <v>2387</v>
      </c>
      <c r="F195" s="4" t="s">
        <v>2388</v>
      </c>
      <c r="G195" s="1">
        <v>0</v>
      </c>
      <c r="H195" s="1">
        <v>2439000</v>
      </c>
      <c r="I195" s="2">
        <f t="shared" si="13"/>
        <v>-100</v>
      </c>
      <c r="J195" s="1">
        <v>0</v>
      </c>
      <c r="K195" s="1">
        <v>2439000</v>
      </c>
      <c r="L195" s="2">
        <f t="shared" si="14"/>
        <v>-100</v>
      </c>
    </row>
    <row r="196" spans="1:12" s="22" customFormat="1" ht="10.5" customHeight="1" collapsed="1">
      <c r="A196" s="22" t="s">
        <v>2389</v>
      </c>
      <c r="B196" s="22">
        <v>0</v>
      </c>
      <c r="C196" s="22">
        <v>0</v>
      </c>
      <c r="D196" s="14">
        <f t="shared" si="12"/>
        <v>0</v>
      </c>
      <c r="E196" s="15" t="s">
        <v>2390</v>
      </c>
      <c r="F196" s="15"/>
      <c r="G196" s="22">
        <v>0</v>
      </c>
      <c r="H196" s="22">
        <v>2439000</v>
      </c>
      <c r="I196" s="14">
        <f t="shared" si="13"/>
        <v>-100</v>
      </c>
      <c r="J196" s="22">
        <v>0</v>
      </c>
      <c r="K196" s="22">
        <v>2439000</v>
      </c>
      <c r="L196" s="14">
        <f t="shared" si="14"/>
        <v>-100</v>
      </c>
    </row>
    <row r="197" spans="2:12" s="22" customFormat="1" ht="10.5" customHeight="1">
      <c r="B197" s="23">
        <f>SUM(B175,B178,B187,B189,B192,B194,B196)</f>
        <v>2193655.03</v>
      </c>
      <c r="C197" s="23">
        <f>SUM(C175,C178,C187,C189,C192,C194,C196)</f>
        <v>2684976.25</v>
      </c>
      <c r="D197" s="19">
        <f t="shared" si="12"/>
        <v>-18.298903761253015</v>
      </c>
      <c r="E197" s="20" t="s">
        <v>2391</v>
      </c>
      <c r="F197" s="24"/>
      <c r="G197" s="23">
        <f>SUM(G175,G178,G187,G189,G192,G194,G196)</f>
        <v>28424422.399999995</v>
      </c>
      <c r="H197" s="23">
        <f>SUM(H175,H178,H187,H189,H192,H194,H196)</f>
        <v>27957879.209999997</v>
      </c>
      <c r="I197" s="19">
        <f t="shared" si="13"/>
        <v>1.6687359813512752</v>
      </c>
      <c r="J197" s="23">
        <f>SUM(J175,J178,J187,J189,J192,J194,J196)</f>
        <v>28424422.399999995</v>
      </c>
      <c r="K197" s="23">
        <f>SUM(K175,K178,K187,K189,K192,K194,K196)</f>
        <v>27957879.209999997</v>
      </c>
      <c r="L197" s="19">
        <f t="shared" si="14"/>
        <v>1.6687359813512752</v>
      </c>
    </row>
    <row r="198" spans="4:12" s="22" customFormat="1" ht="10.5" customHeight="1">
      <c r="D198" s="25" t="s">
        <v>2392</v>
      </c>
      <c r="E198" s="26"/>
      <c r="F198" s="24"/>
      <c r="I198" s="25" t="s">
        <v>2392</v>
      </c>
      <c r="L198" s="25" t="s">
        <v>2392</v>
      </c>
    </row>
    <row r="199" spans="2:12" s="27" customFormat="1" ht="10.5" customHeight="1">
      <c r="B199" s="28">
        <f>B169+B197</f>
        <v>3511463.755000016</v>
      </c>
      <c r="C199" s="28">
        <f>C169+C197</f>
        <v>19949039.499999993</v>
      </c>
      <c r="D199" s="17">
        <f>IF(C199=0,0,IF(((B199-C199)/C199)*100&lt;-999.9,"-",IF(((B199-C199)/C199)*100&gt;999.9,"-",((B199-C199)/C199)*100)))</f>
        <v>-82.39783045694999</v>
      </c>
      <c r="E199" s="29" t="s">
        <v>2393</v>
      </c>
      <c r="F199" s="30"/>
      <c r="G199" s="28">
        <f>G169+G197</f>
        <v>89993896.50500001</v>
      </c>
      <c r="H199" s="28">
        <f>H169+H197</f>
        <v>109373625.25000007</v>
      </c>
      <c r="I199" s="17">
        <f>IF(H199=0,0,IF(((G199-H199)/H199)*100&lt;-999.9,"-",IF(((G199-H199)/H199)*100&gt;999.9,"-",((G199-H199)/H199)*100)))</f>
        <v>-17.71883184881453</v>
      </c>
      <c r="J199" s="28">
        <f>J169+J197</f>
        <v>89993896.50500001</v>
      </c>
      <c r="K199" s="28">
        <f>K169+K197</f>
        <v>109373625.25000007</v>
      </c>
      <c r="L199" s="17">
        <f>IF(K199=0,0,IF(((J199-K199)/K199)*100&lt;-999.9,"-",IF(((J199-K199)/K199)*100&gt;999.9,"-",((J199-K199)/K199)*100)))</f>
        <v>-17.71883184881453</v>
      </c>
    </row>
    <row r="200" spans="4:12" s="22" customFormat="1" ht="10.5" customHeight="1">
      <c r="D200" s="25" t="s">
        <v>2392</v>
      </c>
      <c r="E200" s="21"/>
      <c r="F200" s="24"/>
      <c r="I200" s="25" t="s">
        <v>2392</v>
      </c>
      <c r="L200" s="25" t="s">
        <v>2392</v>
      </c>
    </row>
    <row r="201" spans="4:12" s="22" customFormat="1" ht="10.5" customHeight="1">
      <c r="D201" s="25" t="s">
        <v>2392</v>
      </c>
      <c r="E201" s="20" t="s">
        <v>2394</v>
      </c>
      <c r="F201" s="24"/>
      <c r="I201" s="25" t="s">
        <v>2392</v>
      </c>
      <c r="L201" s="25" t="s">
        <v>2392</v>
      </c>
    </row>
    <row r="202" spans="1:12" ht="11.25" hidden="1" outlineLevel="1">
      <c r="A202" s="1" t="s">
        <v>2395</v>
      </c>
      <c r="B202" s="1">
        <v>47522.92</v>
      </c>
      <c r="C202" s="1">
        <v>61211.69</v>
      </c>
      <c r="D202" s="2">
        <f aca="true" t="shared" si="15" ref="D202:D214">IF(C202=0,0,IF(((B202-C202)/C202)*100&lt;-999.9,"-",IF(((B202-C202)/C202)*100&gt;999.9,"-",((B202-C202)/C202)*100)))</f>
        <v>-22.362999616576513</v>
      </c>
      <c r="E202" s="3" t="s">
        <v>2396</v>
      </c>
      <c r="F202" s="4" t="s">
        <v>2397</v>
      </c>
      <c r="G202" s="1">
        <v>720851.25</v>
      </c>
      <c r="H202" s="1">
        <v>875798.34</v>
      </c>
      <c r="I202" s="2">
        <f aca="true" t="shared" si="16" ref="I202:I214">IF(H202=0,0,IF(((G202-H202)/H202)*100&lt;-999.9,"-",IF(((G202-H202)/H202)*100&gt;999.9,"-",((G202-H202)/H202)*100)))</f>
        <v>-17.692096790226845</v>
      </c>
      <c r="J202" s="1">
        <v>720851.25</v>
      </c>
      <c r="K202" s="1">
        <v>875798.34</v>
      </c>
      <c r="L202" s="2">
        <f aca="true" t="shared" si="17" ref="L202:L214">IF(K202=0,0,IF(((J202-K202)/K202)*100&lt;-999.9,"-",IF(((J202-K202)/K202)*100&gt;999.9,"-",((J202-K202)/K202)*100)))</f>
        <v>-17.692096790226845</v>
      </c>
    </row>
    <row r="203" spans="1:12" ht="11.25" hidden="1" outlineLevel="1">
      <c r="A203" s="1" t="s">
        <v>2398</v>
      </c>
      <c r="B203" s="1">
        <v>223893.75</v>
      </c>
      <c r="C203" s="1">
        <v>223893.75</v>
      </c>
      <c r="D203" s="2">
        <f t="shared" si="15"/>
        <v>0</v>
      </c>
      <c r="E203" s="3" t="s">
        <v>2399</v>
      </c>
      <c r="F203" s="4" t="s">
        <v>2400</v>
      </c>
      <c r="G203" s="1">
        <v>2686725</v>
      </c>
      <c r="H203" s="1">
        <v>2686725</v>
      </c>
      <c r="I203" s="2">
        <f t="shared" si="16"/>
        <v>0</v>
      </c>
      <c r="J203" s="1">
        <v>2686725</v>
      </c>
      <c r="K203" s="1">
        <v>2686725</v>
      </c>
      <c r="L203" s="2">
        <f t="shared" si="17"/>
        <v>0</v>
      </c>
    </row>
    <row r="204" spans="1:12" ht="11.25" hidden="1" outlineLevel="1">
      <c r="A204" s="1" t="s">
        <v>2401</v>
      </c>
      <c r="B204" s="1">
        <v>328898.96</v>
      </c>
      <c r="C204" s="1">
        <v>345273.67</v>
      </c>
      <c r="D204" s="2">
        <f t="shared" si="15"/>
        <v>-4.7425307582822525</v>
      </c>
      <c r="E204" s="3" t="s">
        <v>2402</v>
      </c>
      <c r="F204" s="4" t="s">
        <v>2403</v>
      </c>
      <c r="G204" s="1">
        <v>4126912.54</v>
      </c>
      <c r="H204" s="1">
        <v>4213962.47</v>
      </c>
      <c r="I204" s="2">
        <f t="shared" si="16"/>
        <v>-2.0657500065490546</v>
      </c>
      <c r="J204" s="1">
        <v>4126912.54</v>
      </c>
      <c r="K204" s="1">
        <v>4213962.47</v>
      </c>
      <c r="L204" s="2">
        <f t="shared" si="17"/>
        <v>-2.0657500065490546</v>
      </c>
    </row>
    <row r="205" spans="1:12" ht="11.25" hidden="1" outlineLevel="1">
      <c r="A205" s="1" t="s">
        <v>2404</v>
      </c>
      <c r="B205" s="1">
        <v>500583.33</v>
      </c>
      <c r="C205" s="1">
        <v>487235.81</v>
      </c>
      <c r="D205" s="2">
        <f t="shared" si="15"/>
        <v>2.7394373989054746</v>
      </c>
      <c r="E205" s="3" t="s">
        <v>2405</v>
      </c>
      <c r="F205" s="4" t="s">
        <v>2406</v>
      </c>
      <c r="G205" s="1">
        <v>6007000</v>
      </c>
      <c r="H205" s="1">
        <v>5993652.62</v>
      </c>
      <c r="I205" s="2">
        <f t="shared" si="16"/>
        <v>0.22269191837147026</v>
      </c>
      <c r="J205" s="1">
        <v>6007000</v>
      </c>
      <c r="K205" s="1">
        <v>5993652.62</v>
      </c>
      <c r="L205" s="2">
        <f t="shared" si="17"/>
        <v>0.22269191837147026</v>
      </c>
    </row>
    <row r="206" spans="1:12" ht="11.25" hidden="1" outlineLevel="1">
      <c r="A206" s="1" t="s">
        <v>2407</v>
      </c>
      <c r="B206" s="1">
        <v>0</v>
      </c>
      <c r="C206" s="1">
        <v>0</v>
      </c>
      <c r="D206" s="2">
        <f t="shared" si="15"/>
        <v>0</v>
      </c>
      <c r="E206" s="3" t="s">
        <v>2408</v>
      </c>
      <c r="F206" s="4" t="s">
        <v>2409</v>
      </c>
      <c r="G206" s="1">
        <v>0</v>
      </c>
      <c r="H206" s="1">
        <v>62632.92</v>
      </c>
      <c r="I206" s="2">
        <f t="shared" si="16"/>
        <v>-100</v>
      </c>
      <c r="J206" s="1">
        <v>0</v>
      </c>
      <c r="K206" s="1">
        <v>62632.92</v>
      </c>
      <c r="L206" s="2">
        <f t="shared" si="17"/>
        <v>-100</v>
      </c>
    </row>
    <row r="207" spans="1:12" ht="11.25" hidden="1" outlineLevel="1">
      <c r="A207" s="1" t="s">
        <v>2410</v>
      </c>
      <c r="B207" s="1">
        <v>0</v>
      </c>
      <c r="C207" s="1">
        <v>7723.01</v>
      </c>
      <c r="D207" s="2">
        <f t="shared" si="15"/>
        <v>-100</v>
      </c>
      <c r="E207" s="3" t="s">
        <v>2411</v>
      </c>
      <c r="F207" s="4" t="s">
        <v>2412</v>
      </c>
      <c r="G207" s="1">
        <v>46361.7</v>
      </c>
      <c r="H207" s="1">
        <v>91831.77</v>
      </c>
      <c r="I207" s="2">
        <f t="shared" si="16"/>
        <v>-49.51453075553265</v>
      </c>
      <c r="J207" s="1">
        <v>46361.7</v>
      </c>
      <c r="K207" s="1">
        <v>91831.77</v>
      </c>
      <c r="L207" s="2">
        <f t="shared" si="17"/>
        <v>-49.51453075553265</v>
      </c>
    </row>
    <row r="208" spans="1:12" ht="11.25" hidden="1" outlineLevel="1">
      <c r="A208" s="1" t="s">
        <v>2413</v>
      </c>
      <c r="B208" s="1">
        <v>5602.72</v>
      </c>
      <c r="C208" s="1">
        <v>5442.35</v>
      </c>
      <c r="D208" s="2">
        <f t="shared" si="15"/>
        <v>2.9467050079469326</v>
      </c>
      <c r="E208" s="3" t="s">
        <v>2414</v>
      </c>
      <c r="F208" s="4" t="s">
        <v>2415</v>
      </c>
      <c r="G208" s="1">
        <v>66745.07</v>
      </c>
      <c r="H208" s="1">
        <v>64847.22</v>
      </c>
      <c r="I208" s="2">
        <f t="shared" si="16"/>
        <v>2.926648204811256</v>
      </c>
      <c r="J208" s="1">
        <v>66745.07</v>
      </c>
      <c r="K208" s="1">
        <v>64847.22</v>
      </c>
      <c r="L208" s="2">
        <f t="shared" si="17"/>
        <v>2.926648204811256</v>
      </c>
    </row>
    <row r="209" spans="1:12" ht="11.25" hidden="1" outlineLevel="1">
      <c r="A209" s="1" t="s">
        <v>2416</v>
      </c>
      <c r="B209" s="1">
        <v>9483.44</v>
      </c>
      <c r="C209" s="1">
        <v>9243.25</v>
      </c>
      <c r="D209" s="2">
        <f t="shared" si="15"/>
        <v>2.5985448841046224</v>
      </c>
      <c r="E209" s="3" t="s">
        <v>2417</v>
      </c>
      <c r="F209" s="4" t="s">
        <v>2418</v>
      </c>
      <c r="G209" s="1">
        <v>113055.98</v>
      </c>
      <c r="H209" s="1">
        <v>110217.73</v>
      </c>
      <c r="I209" s="2">
        <f t="shared" si="16"/>
        <v>2.575130153742052</v>
      </c>
      <c r="J209" s="1">
        <v>113055.98</v>
      </c>
      <c r="K209" s="1">
        <v>110217.73</v>
      </c>
      <c r="L209" s="2">
        <f t="shared" si="17"/>
        <v>2.575130153742052</v>
      </c>
    </row>
    <row r="210" spans="1:12" ht="11.25" hidden="1" outlineLevel="1">
      <c r="A210" s="1" t="s">
        <v>2419</v>
      </c>
      <c r="B210" s="1">
        <v>2873.69</v>
      </c>
      <c r="C210" s="1">
        <v>2803.71</v>
      </c>
      <c r="D210" s="2">
        <f t="shared" si="15"/>
        <v>2.4959785427166157</v>
      </c>
      <c r="E210" s="3" t="s">
        <v>2420</v>
      </c>
      <c r="F210" s="4" t="s">
        <v>2421</v>
      </c>
      <c r="G210" s="1">
        <v>34271.35</v>
      </c>
      <c r="H210" s="1">
        <v>33443.38</v>
      </c>
      <c r="I210" s="2">
        <f t="shared" si="16"/>
        <v>2.475736603178271</v>
      </c>
      <c r="J210" s="1">
        <v>34271.35</v>
      </c>
      <c r="K210" s="1">
        <v>33443.38</v>
      </c>
      <c r="L210" s="2">
        <f t="shared" si="17"/>
        <v>2.475736603178271</v>
      </c>
    </row>
    <row r="211" spans="1:12" ht="11.25" hidden="1" outlineLevel="1">
      <c r="A211" s="1" t="s">
        <v>2422</v>
      </c>
      <c r="B211" s="1">
        <v>3719.7</v>
      </c>
      <c r="C211" s="1">
        <v>3604.02</v>
      </c>
      <c r="D211" s="2">
        <f t="shared" si="15"/>
        <v>3.209749113489932</v>
      </c>
      <c r="E211" s="3" t="s">
        <v>2423</v>
      </c>
      <c r="F211" s="4" t="s">
        <v>2424</v>
      </c>
      <c r="G211" s="1">
        <v>44284.74</v>
      </c>
      <c r="H211" s="1">
        <v>58710.8</v>
      </c>
      <c r="I211" s="2">
        <f t="shared" si="16"/>
        <v>-24.571390612970703</v>
      </c>
      <c r="J211" s="1">
        <v>44284.74</v>
      </c>
      <c r="K211" s="1">
        <v>58710.8</v>
      </c>
      <c r="L211" s="2">
        <f t="shared" si="17"/>
        <v>-24.571390612970703</v>
      </c>
    </row>
    <row r="212" spans="1:12" ht="11.25" hidden="1" outlineLevel="1">
      <c r="A212" s="1" t="s">
        <v>2425</v>
      </c>
      <c r="B212" s="1">
        <v>6027.4</v>
      </c>
      <c r="C212" s="1">
        <v>8719.6</v>
      </c>
      <c r="D212" s="2">
        <f t="shared" si="15"/>
        <v>-30.87526950777559</v>
      </c>
      <c r="E212" s="3" t="s">
        <v>2426</v>
      </c>
      <c r="F212" s="4" t="s">
        <v>2427</v>
      </c>
      <c r="G212" s="1">
        <v>89054.04</v>
      </c>
      <c r="H212" s="1">
        <v>104010.89</v>
      </c>
      <c r="I212" s="2">
        <f t="shared" si="16"/>
        <v>-14.380080778080071</v>
      </c>
      <c r="J212" s="1">
        <v>89054.04</v>
      </c>
      <c r="K212" s="1">
        <v>104010.89</v>
      </c>
      <c r="L212" s="2">
        <f t="shared" si="17"/>
        <v>-14.380080778080071</v>
      </c>
    </row>
    <row r="213" spans="1:12" ht="11.25" hidden="1" outlineLevel="1">
      <c r="A213" s="1" t="s">
        <v>2428</v>
      </c>
      <c r="B213" s="1">
        <v>4776.39</v>
      </c>
      <c r="C213" s="1">
        <v>4690.85</v>
      </c>
      <c r="D213" s="2">
        <f t="shared" si="15"/>
        <v>1.8235501028598218</v>
      </c>
      <c r="E213" s="3" t="s">
        <v>2429</v>
      </c>
      <c r="F213" s="4" t="s">
        <v>2430</v>
      </c>
      <c r="G213" s="1">
        <v>57078.32</v>
      </c>
      <c r="H213" s="1">
        <v>56008.6</v>
      </c>
      <c r="I213" s="2">
        <f t="shared" si="16"/>
        <v>1.9099209764214802</v>
      </c>
      <c r="J213" s="1">
        <v>57078.32</v>
      </c>
      <c r="K213" s="1">
        <v>56008.6</v>
      </c>
      <c r="L213" s="2">
        <f t="shared" si="17"/>
        <v>1.9099209764214802</v>
      </c>
    </row>
    <row r="214" spans="1:12" ht="11.25" hidden="1" outlineLevel="1">
      <c r="A214" s="1" t="s">
        <v>2431</v>
      </c>
      <c r="B214" s="1">
        <v>7086.42</v>
      </c>
      <c r="C214" s="1">
        <v>6938.14</v>
      </c>
      <c r="D214" s="2">
        <f t="shared" si="15"/>
        <v>2.1371722104195032</v>
      </c>
      <c r="E214" s="3" t="s">
        <v>2432</v>
      </c>
      <c r="F214" s="4" t="s">
        <v>2433</v>
      </c>
      <c r="G214" s="1">
        <v>84583.64</v>
      </c>
      <c r="H214" s="1">
        <v>82794.43</v>
      </c>
      <c r="I214" s="2">
        <f t="shared" si="16"/>
        <v>2.1610270159478198</v>
      </c>
      <c r="J214" s="1">
        <v>84583.64</v>
      </c>
      <c r="K214" s="1">
        <v>82794.43</v>
      </c>
      <c r="L214" s="2">
        <f t="shared" si="17"/>
        <v>2.1610270159478198</v>
      </c>
    </row>
    <row r="215" spans="1:12" s="22" customFormat="1" ht="10.5" customHeight="1" collapsed="1">
      <c r="A215" s="22" t="s">
        <v>2434</v>
      </c>
      <c r="B215" s="22">
        <v>1140468.72</v>
      </c>
      <c r="C215" s="22">
        <v>1166779.85</v>
      </c>
      <c r="D215" s="14">
        <f>IF(C215=0,0,IF(((B215-C215)/C215)*100&lt;-999.9,"-",IF(((B215-C215)/C215)*100&gt;999.9,"-",((B215-C215)/C215)*100)))</f>
        <v>-2.2550209450394707</v>
      </c>
      <c r="E215" s="15" t="s">
        <v>2435</v>
      </c>
      <c r="F215" s="15"/>
      <c r="G215" s="22">
        <v>14076923.629999999</v>
      </c>
      <c r="H215" s="22">
        <v>14434636.170000002</v>
      </c>
      <c r="I215" s="14">
        <f>IF(H215=0,0,IF(((G215-H215)/H215)*100&lt;-999.9,"-",IF(((G215-H215)/H215)*100&gt;999.9,"-",((G215-H215)/H215)*100)))</f>
        <v>-2.478154182669661</v>
      </c>
      <c r="J215" s="22">
        <v>14076923.629999999</v>
      </c>
      <c r="K215" s="22">
        <v>14434636.170000002</v>
      </c>
      <c r="L215" s="14">
        <f>IF(K215=0,0,IF(((J215-K215)/K215)*100&lt;-999.9,"-",IF(((J215-K215)/K215)*100&gt;999.9,"-",((J215-K215)/K215)*100)))</f>
        <v>-2.478154182669661</v>
      </c>
    </row>
    <row r="216" spans="1:12" ht="11.25" hidden="1" outlineLevel="1">
      <c r="A216" s="1" t="s">
        <v>2436</v>
      </c>
      <c r="B216" s="1">
        <v>62974</v>
      </c>
      <c r="C216" s="1">
        <v>65953</v>
      </c>
      <c r="D216" s="2">
        <f>IF(C216=0,0,IF(((B216-C216)/C216)*100&lt;-999.9,"-",IF(((B216-C216)/C216)*100&gt;999.9,"-",((B216-C216)/C216)*100)))</f>
        <v>-4.516852910405895</v>
      </c>
      <c r="E216" s="3" t="s">
        <v>2437</v>
      </c>
      <c r="F216" s="4" t="s">
        <v>2438</v>
      </c>
      <c r="G216" s="1">
        <v>755691</v>
      </c>
      <c r="H216" s="1">
        <v>791431</v>
      </c>
      <c r="I216" s="2">
        <f>IF(H216=0,0,IF(((G216-H216)/H216)*100&lt;-999.9,"-",IF(((G216-H216)/H216)*100&gt;999.9,"-",((G216-H216)/H216)*100)))</f>
        <v>-4.51587061916958</v>
      </c>
      <c r="J216" s="1">
        <v>755691</v>
      </c>
      <c r="K216" s="1">
        <v>791431</v>
      </c>
      <c r="L216" s="2">
        <f>IF(K216=0,0,IF(((J216-K216)/K216)*100&lt;-999.9,"-",IF(((J216-K216)/K216)*100&gt;999.9,"-",((J216-K216)/K216)*100)))</f>
        <v>-4.51587061916958</v>
      </c>
    </row>
    <row r="217" spans="1:12" s="22" customFormat="1" ht="10.5" customHeight="1" collapsed="1">
      <c r="A217" s="22" t="s">
        <v>2439</v>
      </c>
      <c r="B217" s="22">
        <v>62974</v>
      </c>
      <c r="C217" s="22">
        <v>65953</v>
      </c>
      <c r="D217" s="14">
        <f>IF(C217=0,0,IF(((B217-C217)/C217)*100&lt;-999.9,"-",IF(((B217-C217)/C217)*100&gt;999.9,"-",((B217-C217)/C217)*100)))</f>
        <v>-4.516852910405895</v>
      </c>
      <c r="E217" s="15" t="s">
        <v>2440</v>
      </c>
      <c r="F217" s="15"/>
      <c r="G217" s="22">
        <v>755691</v>
      </c>
      <c r="H217" s="22">
        <v>791431</v>
      </c>
      <c r="I217" s="14">
        <f>IF(H217=0,0,IF(((G217-H217)/H217)*100&lt;-999.9,"-",IF(((G217-H217)/H217)*100&gt;999.9,"-",((G217-H217)/H217)*100)))</f>
        <v>-4.51587061916958</v>
      </c>
      <c r="J217" s="22">
        <v>755691</v>
      </c>
      <c r="K217" s="22">
        <v>791431</v>
      </c>
      <c r="L217" s="14">
        <f>IF(K217=0,0,IF(((J217-K217)/K217)*100&lt;-999.9,"-",IF(((J217-K217)/K217)*100&gt;999.9,"-",((J217-K217)/K217)*100)))</f>
        <v>-4.51587061916958</v>
      </c>
    </row>
    <row r="218" spans="1:12" ht="11.25" hidden="1" outlineLevel="1">
      <c r="A218" s="1" t="s">
        <v>2441</v>
      </c>
      <c r="B218" s="1">
        <v>27615.48</v>
      </c>
      <c r="C218" s="1">
        <v>27615.48</v>
      </c>
      <c r="D218" s="2">
        <f aca="true" t="shared" si="18" ref="D218:D235">IF(C218=0,0,IF(((B218-C218)/C218)*100&lt;-999.9,"-",IF(((B218-C218)/C218)*100&gt;999.9,"-",((B218-C218)/C218)*100)))</f>
        <v>0</v>
      </c>
      <c r="E218" s="3" t="s">
        <v>2442</v>
      </c>
      <c r="F218" s="4" t="s">
        <v>2443</v>
      </c>
      <c r="G218" s="1">
        <v>331385.76</v>
      </c>
      <c r="H218" s="1">
        <v>331385.76</v>
      </c>
      <c r="I218" s="2">
        <f aca="true" t="shared" si="19" ref="I218:I235">IF(H218=0,0,IF(((G218-H218)/H218)*100&lt;-999.9,"-",IF(((G218-H218)/H218)*100&gt;999.9,"-",((G218-H218)/H218)*100)))</f>
        <v>0</v>
      </c>
      <c r="J218" s="1">
        <v>331385.76</v>
      </c>
      <c r="K218" s="1">
        <v>331385.76</v>
      </c>
      <c r="L218" s="2">
        <f aca="true" t="shared" si="20" ref="L218:L235">IF(K218=0,0,IF(((J218-K218)/K218)*100&lt;-999.9,"-",IF(((J218-K218)/K218)*100&gt;999.9,"-",((J218-K218)/K218)*100)))</f>
        <v>0</v>
      </c>
    </row>
    <row r="219" spans="1:12" ht="11.25" hidden="1" outlineLevel="1">
      <c r="A219" s="1" t="s">
        <v>2444</v>
      </c>
      <c r="B219" s="1">
        <v>3108.69</v>
      </c>
      <c r="C219" s="1">
        <v>3108.69</v>
      </c>
      <c r="D219" s="2">
        <f t="shared" si="18"/>
        <v>0</v>
      </c>
      <c r="E219" s="3" t="s">
        <v>2445</v>
      </c>
      <c r="F219" s="4" t="s">
        <v>2446</v>
      </c>
      <c r="G219" s="1">
        <v>37304.28</v>
      </c>
      <c r="H219" s="1">
        <v>37304.28</v>
      </c>
      <c r="I219" s="2">
        <f t="shared" si="19"/>
        <v>0</v>
      </c>
      <c r="J219" s="1">
        <v>37304.28</v>
      </c>
      <c r="K219" s="1">
        <v>37304.28</v>
      </c>
      <c r="L219" s="2">
        <f t="shared" si="20"/>
        <v>0</v>
      </c>
    </row>
    <row r="220" spans="1:12" ht="11.25" hidden="1" outlineLevel="1">
      <c r="A220" s="1" t="s">
        <v>2447</v>
      </c>
      <c r="B220" s="1">
        <v>2823</v>
      </c>
      <c r="C220" s="1">
        <v>2823</v>
      </c>
      <c r="D220" s="2">
        <f t="shared" si="18"/>
        <v>0</v>
      </c>
      <c r="E220" s="3" t="s">
        <v>2448</v>
      </c>
      <c r="F220" s="4" t="s">
        <v>2449</v>
      </c>
      <c r="G220" s="1">
        <v>33876</v>
      </c>
      <c r="H220" s="1">
        <v>33876</v>
      </c>
      <c r="I220" s="2">
        <f t="shared" si="19"/>
        <v>0</v>
      </c>
      <c r="J220" s="1">
        <v>33876</v>
      </c>
      <c r="K220" s="1">
        <v>33876</v>
      </c>
      <c r="L220" s="2">
        <f t="shared" si="20"/>
        <v>0</v>
      </c>
    </row>
    <row r="221" spans="1:12" ht="11.25" hidden="1" outlineLevel="1">
      <c r="A221" s="1" t="s">
        <v>2450</v>
      </c>
      <c r="B221" s="1">
        <v>3992</v>
      </c>
      <c r="C221" s="1">
        <v>3992</v>
      </c>
      <c r="D221" s="2">
        <f t="shared" si="18"/>
        <v>0</v>
      </c>
      <c r="E221" s="3" t="s">
        <v>2451</v>
      </c>
      <c r="F221" s="4" t="s">
        <v>2452</v>
      </c>
      <c r="G221" s="1">
        <v>47904</v>
      </c>
      <c r="H221" s="1">
        <v>47904</v>
      </c>
      <c r="I221" s="2">
        <f t="shared" si="19"/>
        <v>0</v>
      </c>
      <c r="J221" s="1">
        <v>47904</v>
      </c>
      <c r="K221" s="1">
        <v>47904</v>
      </c>
      <c r="L221" s="2">
        <f t="shared" si="20"/>
        <v>0</v>
      </c>
    </row>
    <row r="222" spans="1:12" ht="11.25" hidden="1" outlineLevel="1">
      <c r="A222" s="1" t="s">
        <v>2453</v>
      </c>
      <c r="B222" s="1">
        <v>534</v>
      </c>
      <c r="C222" s="1">
        <v>534</v>
      </c>
      <c r="D222" s="2">
        <f t="shared" si="18"/>
        <v>0</v>
      </c>
      <c r="E222" s="3" t="s">
        <v>2454</v>
      </c>
      <c r="F222" s="4" t="s">
        <v>2455</v>
      </c>
      <c r="G222" s="1">
        <v>6408</v>
      </c>
      <c r="H222" s="1">
        <v>6408</v>
      </c>
      <c r="I222" s="2">
        <f t="shared" si="19"/>
        <v>0</v>
      </c>
      <c r="J222" s="1">
        <v>6408</v>
      </c>
      <c r="K222" s="1">
        <v>6408</v>
      </c>
      <c r="L222" s="2">
        <f t="shared" si="20"/>
        <v>0</v>
      </c>
    </row>
    <row r="223" spans="1:12" ht="11.25" hidden="1" outlineLevel="1">
      <c r="A223" s="1" t="s">
        <v>2456</v>
      </c>
      <c r="B223" s="1">
        <v>106687.6</v>
      </c>
      <c r="C223" s="1">
        <v>137418.45</v>
      </c>
      <c r="D223" s="2">
        <f t="shared" si="18"/>
        <v>-22.36297236651993</v>
      </c>
      <c r="E223" s="3" t="s">
        <v>2457</v>
      </c>
      <c r="F223" s="4" t="s">
        <v>2458</v>
      </c>
      <c r="G223" s="1">
        <v>1618290.55</v>
      </c>
      <c r="H223" s="1">
        <v>1825471.27</v>
      </c>
      <c r="I223" s="2">
        <f t="shared" si="19"/>
        <v>-11.349437452390031</v>
      </c>
      <c r="J223" s="1">
        <v>1618290.55</v>
      </c>
      <c r="K223" s="1">
        <v>1825471.27</v>
      </c>
      <c r="L223" s="2">
        <f t="shared" si="20"/>
        <v>-11.349437452390031</v>
      </c>
    </row>
    <row r="224" spans="1:12" ht="11.25" hidden="1" outlineLevel="1">
      <c r="A224" s="1" t="s">
        <v>2459</v>
      </c>
      <c r="B224" s="1">
        <v>6966.95</v>
      </c>
      <c r="C224" s="1">
        <v>6966.95</v>
      </c>
      <c r="D224" s="2">
        <f t="shared" si="18"/>
        <v>0</v>
      </c>
      <c r="E224" s="3" t="s">
        <v>2460</v>
      </c>
      <c r="F224" s="4" t="s">
        <v>2461</v>
      </c>
      <c r="G224" s="1">
        <v>83603.4</v>
      </c>
      <c r="H224" s="1">
        <v>83603.4</v>
      </c>
      <c r="I224" s="2">
        <f t="shared" si="19"/>
        <v>0</v>
      </c>
      <c r="J224" s="1">
        <v>83603.4</v>
      </c>
      <c r="K224" s="1">
        <v>83603.4</v>
      </c>
      <c r="L224" s="2">
        <f t="shared" si="20"/>
        <v>0</v>
      </c>
    </row>
    <row r="225" spans="1:12" ht="11.25" hidden="1" outlineLevel="1">
      <c r="A225" s="1" t="s">
        <v>2462</v>
      </c>
      <c r="B225" s="1">
        <v>-829.62</v>
      </c>
      <c r="C225" s="1">
        <v>-829.62</v>
      </c>
      <c r="D225" s="2">
        <f t="shared" si="18"/>
        <v>0</v>
      </c>
      <c r="E225" s="3" t="s">
        <v>2463</v>
      </c>
      <c r="F225" s="4" t="s">
        <v>2464</v>
      </c>
      <c r="G225" s="1">
        <v>-9955.44</v>
      </c>
      <c r="H225" s="1">
        <v>-9955.44</v>
      </c>
      <c r="I225" s="2">
        <f t="shared" si="19"/>
        <v>0</v>
      </c>
      <c r="J225" s="1">
        <v>-9955.44</v>
      </c>
      <c r="K225" s="1">
        <v>-9955.44</v>
      </c>
      <c r="L225" s="2">
        <f t="shared" si="20"/>
        <v>0</v>
      </c>
    </row>
    <row r="226" spans="1:12" ht="11.25" hidden="1" outlineLevel="1">
      <c r="A226" s="1" t="s">
        <v>2465</v>
      </c>
      <c r="B226" s="1">
        <v>-9406</v>
      </c>
      <c r="C226" s="1">
        <v>-9406</v>
      </c>
      <c r="D226" s="2">
        <f t="shared" si="18"/>
        <v>0</v>
      </c>
      <c r="E226" s="3" t="s">
        <v>2466</v>
      </c>
      <c r="F226" s="4" t="s">
        <v>2467</v>
      </c>
      <c r="G226" s="1">
        <v>-112872</v>
      </c>
      <c r="H226" s="1">
        <v>-112872</v>
      </c>
      <c r="I226" s="2">
        <f t="shared" si="19"/>
        <v>0</v>
      </c>
      <c r="J226" s="1">
        <v>-112872</v>
      </c>
      <c r="K226" s="1">
        <v>-112872</v>
      </c>
      <c r="L226" s="2">
        <f t="shared" si="20"/>
        <v>0</v>
      </c>
    </row>
    <row r="227" spans="1:12" ht="11.25" hidden="1" outlineLevel="1">
      <c r="A227" s="1" t="s">
        <v>2468</v>
      </c>
      <c r="B227" s="1">
        <v>-20545</v>
      </c>
      <c r="C227" s="1">
        <v>-20545</v>
      </c>
      <c r="D227" s="2">
        <f t="shared" si="18"/>
        <v>0</v>
      </c>
      <c r="E227" s="3" t="s">
        <v>2469</v>
      </c>
      <c r="F227" s="4" t="s">
        <v>0</v>
      </c>
      <c r="G227" s="1">
        <v>-246540</v>
      </c>
      <c r="H227" s="1">
        <v>-246540</v>
      </c>
      <c r="I227" s="2">
        <f t="shared" si="19"/>
        <v>0</v>
      </c>
      <c r="J227" s="1">
        <v>-246540</v>
      </c>
      <c r="K227" s="1">
        <v>-246540</v>
      </c>
      <c r="L227" s="2">
        <f t="shared" si="20"/>
        <v>0</v>
      </c>
    </row>
    <row r="228" spans="1:12" ht="11.25" hidden="1" outlineLevel="1">
      <c r="A228" s="1" t="s">
        <v>1</v>
      </c>
      <c r="B228" s="1">
        <v>-30963.46</v>
      </c>
      <c r="C228" s="1">
        <v>-30963.46</v>
      </c>
      <c r="D228" s="2">
        <f t="shared" si="18"/>
        <v>0</v>
      </c>
      <c r="E228" s="3" t="s">
        <v>2</v>
      </c>
      <c r="F228" s="4" t="s">
        <v>3</v>
      </c>
      <c r="G228" s="1">
        <v>-371561.52</v>
      </c>
      <c r="H228" s="1">
        <v>-371561.52</v>
      </c>
      <c r="I228" s="2">
        <f t="shared" si="19"/>
        <v>0</v>
      </c>
      <c r="J228" s="1">
        <v>-371561.52</v>
      </c>
      <c r="K228" s="1">
        <v>-371561.52</v>
      </c>
      <c r="L228" s="2">
        <f t="shared" si="20"/>
        <v>0</v>
      </c>
    </row>
    <row r="229" spans="1:12" s="22" customFormat="1" ht="10.5" customHeight="1" collapsed="1">
      <c r="A229" s="22" t="s">
        <v>4</v>
      </c>
      <c r="B229" s="22">
        <v>89983.64</v>
      </c>
      <c r="C229" s="22">
        <v>120714.49</v>
      </c>
      <c r="D229" s="14">
        <f t="shared" si="18"/>
        <v>-25.457465793874455</v>
      </c>
      <c r="E229" s="15" t="s">
        <v>5</v>
      </c>
      <c r="F229" s="15"/>
      <c r="G229" s="22">
        <v>1417843.03</v>
      </c>
      <c r="H229" s="22">
        <v>1625023.75</v>
      </c>
      <c r="I229" s="14">
        <f t="shared" si="19"/>
        <v>-12.749396431898303</v>
      </c>
      <c r="J229" s="22">
        <v>1417843.03</v>
      </c>
      <c r="K229" s="22">
        <v>1625023.75</v>
      </c>
      <c r="L229" s="14">
        <f t="shared" si="20"/>
        <v>-12.749396431898303</v>
      </c>
    </row>
    <row r="230" spans="1:12" ht="11.25" hidden="1" outlineLevel="1">
      <c r="A230" s="1" t="s">
        <v>6</v>
      </c>
      <c r="B230" s="1">
        <v>32796.3</v>
      </c>
      <c r="C230" s="1">
        <v>29666.57</v>
      </c>
      <c r="D230" s="2">
        <f t="shared" si="18"/>
        <v>10.549686060774816</v>
      </c>
      <c r="E230" s="3" t="s">
        <v>7</v>
      </c>
      <c r="F230" s="4" t="s">
        <v>8</v>
      </c>
      <c r="G230" s="1">
        <v>372348.81</v>
      </c>
      <c r="H230" s="1">
        <v>309712.74</v>
      </c>
      <c r="I230" s="2">
        <f t="shared" si="19"/>
        <v>20.223924272537193</v>
      </c>
      <c r="J230" s="1">
        <v>372348.81</v>
      </c>
      <c r="K230" s="1">
        <v>309712.74</v>
      </c>
      <c r="L230" s="2">
        <f t="shared" si="20"/>
        <v>20.223924272537193</v>
      </c>
    </row>
    <row r="231" spans="1:12" ht="11.25" hidden="1" outlineLevel="1">
      <c r="A231" s="1" t="s">
        <v>9</v>
      </c>
      <c r="B231" s="1">
        <v>0</v>
      </c>
      <c r="C231" s="1">
        <v>0</v>
      </c>
      <c r="D231" s="2">
        <f t="shared" si="18"/>
        <v>0</v>
      </c>
      <c r="E231" s="3" t="s">
        <v>10</v>
      </c>
      <c r="F231" s="4" t="s">
        <v>11</v>
      </c>
      <c r="G231" s="1">
        <v>13673.02</v>
      </c>
      <c r="H231" s="1">
        <v>4630.02</v>
      </c>
      <c r="I231" s="2">
        <f t="shared" si="19"/>
        <v>195.31233126422777</v>
      </c>
      <c r="J231" s="1">
        <v>13673.02</v>
      </c>
      <c r="K231" s="1">
        <v>4630.02</v>
      </c>
      <c r="L231" s="2">
        <f t="shared" si="20"/>
        <v>195.31233126422777</v>
      </c>
    </row>
    <row r="232" spans="1:12" s="22" customFormat="1" ht="10.5" customHeight="1" collapsed="1">
      <c r="A232" s="22" t="s">
        <v>12</v>
      </c>
      <c r="B232" s="22">
        <v>32796.3</v>
      </c>
      <c r="C232" s="22">
        <v>29666.57</v>
      </c>
      <c r="D232" s="14">
        <f t="shared" si="18"/>
        <v>10.549686060774816</v>
      </c>
      <c r="E232" s="15" t="s">
        <v>13</v>
      </c>
      <c r="F232" s="15"/>
      <c r="G232" s="22">
        <v>386021.83</v>
      </c>
      <c r="H232" s="22">
        <v>314342.76</v>
      </c>
      <c r="I232" s="14">
        <f t="shared" si="19"/>
        <v>22.802837895805204</v>
      </c>
      <c r="J232" s="22">
        <v>386021.83</v>
      </c>
      <c r="K232" s="22">
        <v>314342.76</v>
      </c>
      <c r="L232" s="14">
        <f t="shared" si="20"/>
        <v>22.802837895805204</v>
      </c>
    </row>
    <row r="233" spans="1:12" ht="11.25" hidden="1" outlineLevel="1">
      <c r="A233" s="1" t="s">
        <v>14</v>
      </c>
      <c r="B233" s="1">
        <v>-78735.52</v>
      </c>
      <c r="C233" s="1">
        <v>-49532.89</v>
      </c>
      <c r="D233" s="2">
        <f t="shared" si="18"/>
        <v>58.95603910856</v>
      </c>
      <c r="E233" s="3" t="s">
        <v>15</v>
      </c>
      <c r="F233" s="4" t="s">
        <v>16</v>
      </c>
      <c r="G233" s="1">
        <v>-865920.43</v>
      </c>
      <c r="H233" s="1">
        <v>-711920.69</v>
      </c>
      <c r="I233" s="2">
        <f t="shared" si="19"/>
        <v>21.631586518436503</v>
      </c>
      <c r="J233" s="1">
        <v>-865920.43</v>
      </c>
      <c r="K233" s="1">
        <v>-711920.69</v>
      </c>
      <c r="L233" s="2">
        <f t="shared" si="20"/>
        <v>21.631586518436503</v>
      </c>
    </row>
    <row r="234" spans="1:12" s="22" customFormat="1" ht="10.5" customHeight="1" collapsed="1">
      <c r="A234" s="22" t="s">
        <v>17</v>
      </c>
      <c r="B234" s="22">
        <v>-78735.52</v>
      </c>
      <c r="C234" s="22">
        <v>-49532.89</v>
      </c>
      <c r="D234" s="14">
        <f t="shared" si="18"/>
        <v>58.95603910856</v>
      </c>
      <c r="E234" s="15" t="s">
        <v>18</v>
      </c>
      <c r="F234" s="15"/>
      <c r="G234" s="22">
        <v>-865920.43</v>
      </c>
      <c r="H234" s="22">
        <v>-711920.69</v>
      </c>
      <c r="I234" s="14">
        <f t="shared" si="19"/>
        <v>21.631586518436503</v>
      </c>
      <c r="J234" s="22">
        <v>-865920.43</v>
      </c>
      <c r="K234" s="22">
        <v>-711920.69</v>
      </c>
      <c r="L234" s="14">
        <f t="shared" si="20"/>
        <v>21.631586518436503</v>
      </c>
    </row>
    <row r="235" spans="2:12" s="22" customFormat="1" ht="10.5" customHeight="1">
      <c r="B235" s="23">
        <f>SUM(B215,B217,B229,B232,B234)</f>
        <v>1247487.14</v>
      </c>
      <c r="C235" s="23">
        <f>SUM(C215,C217,C229,C232,C234)</f>
        <v>1333581.0200000003</v>
      </c>
      <c r="D235" s="19">
        <f t="shared" si="18"/>
        <v>-6.455841730560947</v>
      </c>
      <c r="E235" s="20" t="s">
        <v>19</v>
      </c>
      <c r="F235" s="24"/>
      <c r="G235" s="23">
        <f>SUM(G215,G217,G229,G232,G234)</f>
        <v>15770559.059999999</v>
      </c>
      <c r="H235" s="23">
        <f>SUM(H215,H217,H229,H232,H234)</f>
        <v>16453512.990000004</v>
      </c>
      <c r="I235" s="19">
        <f t="shared" si="19"/>
        <v>-4.150809194456443</v>
      </c>
      <c r="J235" s="23">
        <f>SUM(J215,J217,J229,J232,J234)</f>
        <v>15770559.059999999</v>
      </c>
      <c r="K235" s="23">
        <f>SUM(K215,K217,K229,K232,K234)</f>
        <v>16453512.990000004</v>
      </c>
      <c r="L235" s="19">
        <f t="shared" si="20"/>
        <v>-4.150809194456443</v>
      </c>
    </row>
    <row r="236" spans="4:12" s="22" customFormat="1" ht="10.5" customHeight="1">
      <c r="D236" s="25" t="s">
        <v>2392</v>
      </c>
      <c r="E236" s="26"/>
      <c r="F236" s="24"/>
      <c r="I236" s="25" t="s">
        <v>2392</v>
      </c>
      <c r="L236" s="25" t="s">
        <v>2392</v>
      </c>
    </row>
    <row r="237" spans="2:12" s="22" customFormat="1" ht="13.5" customHeight="1" thickBot="1">
      <c r="B237" s="31">
        <f>B199-B235</f>
        <v>2263976.615000016</v>
      </c>
      <c r="C237" s="31">
        <f>C199-C235</f>
        <v>18615458.479999993</v>
      </c>
      <c r="D237" s="32">
        <f>IF(C237=0,0,IF(((B237-C237)/C237)*100&lt;-999.9,"-",IF(((B237-C237)/C237)*100&gt;999.9,"-",((B237-C237)/C237)*100)))</f>
        <v>-87.83819040808272</v>
      </c>
      <c r="E237" s="20" t="s">
        <v>20</v>
      </c>
      <c r="F237" s="24"/>
      <c r="G237" s="31">
        <f>G199-G235</f>
        <v>74223337.44500001</v>
      </c>
      <c r="H237" s="31">
        <f>H199-H235</f>
        <v>92920112.26000006</v>
      </c>
      <c r="I237" s="32">
        <f>IF(H237=0,0,IF(((G237-H237)/H237)*100&lt;-999.9,"-",IF(((G237-H237)/H237)*100&gt;999.9,"-",((G237-H237)/H237)*100)))</f>
        <v>-20.121343334890245</v>
      </c>
      <c r="J237" s="31">
        <f>J199-J235</f>
        <v>74223337.44500001</v>
      </c>
      <c r="K237" s="31">
        <f>K199-K235</f>
        <v>92920112.26000006</v>
      </c>
      <c r="L237" s="32">
        <f>IF(K237=0,0,IF(((J237-K237)/K237)*100&lt;-999.9,"-",IF(((J237-K237)/K237)*100&gt;999.9,"-",((J237-K237)/K237)*100)))</f>
        <v>-20.121343334890245</v>
      </c>
    </row>
    <row r="238" spans="4:12" s="22" customFormat="1" ht="10.5" customHeight="1" thickTop="1">
      <c r="D238" s="25"/>
      <c r="E238" s="26"/>
      <c r="F238" s="24"/>
      <c r="I238" s="25"/>
      <c r="L238" s="25"/>
    </row>
    <row r="239" spans="4:12" s="22" customFormat="1" ht="10.5" customHeight="1">
      <c r="D239" s="25"/>
      <c r="E239" s="20"/>
      <c r="F239" s="24"/>
      <c r="I239" s="25"/>
      <c r="L239" s="25"/>
    </row>
    <row r="240" spans="2:12" s="5" customFormat="1" ht="10.5" customHeight="1">
      <c r="B240" s="6" t="s">
        <v>1772</v>
      </c>
      <c r="C240" s="6"/>
      <c r="D240" s="7"/>
      <c r="E240" s="8"/>
      <c r="F240" s="6" t="s">
        <v>21</v>
      </c>
      <c r="G240" s="6"/>
      <c r="I240" s="7"/>
      <c r="K240" s="5" t="str">
        <f>"Run: "&amp;TEXT(NvsEndTime,"MM/DD/YY at HH:MM")</f>
        <v>Run: 03/18/08 at 14:14</v>
      </c>
      <c r="L240" s="7"/>
    </row>
    <row r="241" spans="2:12" s="5" customFormat="1" ht="10.5" customHeight="1">
      <c r="B241" s="6" t="s">
        <v>1774</v>
      </c>
      <c r="C241" s="6"/>
      <c r="D241" s="7"/>
      <c r="E241" s="8"/>
      <c r="F241" s="6" t="s">
        <v>1785</v>
      </c>
      <c r="G241" s="9"/>
      <c r="I241" s="7"/>
      <c r="K241" s="5" t="str">
        <f>"Report ID: "&amp;RID</f>
        <v>Report ID: PUD117</v>
      </c>
      <c r="L241" s="7"/>
    </row>
    <row r="242" spans="2:12" s="5" customFormat="1" ht="10.5" customHeight="1">
      <c r="B242" s="10" t="s">
        <v>1776</v>
      </c>
      <c r="D242" s="7"/>
      <c r="E242" s="8"/>
      <c r="I242" s="7"/>
      <c r="L242" s="7"/>
    </row>
    <row r="243" spans="4:12" s="5" customFormat="1" ht="4.5" customHeight="1">
      <c r="D243" s="7"/>
      <c r="E243" s="8"/>
      <c r="I243" s="7"/>
      <c r="L243" s="7"/>
    </row>
    <row r="244" spans="2:12" s="5" customFormat="1" ht="10.5" customHeight="1">
      <c r="B244" s="175" t="s">
        <v>1777</v>
      </c>
      <c r="C244" s="175"/>
      <c r="D244" s="11" t="s">
        <v>1778</v>
      </c>
      <c r="E244" s="8"/>
      <c r="G244" s="175" t="s">
        <v>1779</v>
      </c>
      <c r="H244" s="175"/>
      <c r="I244" s="11" t="s">
        <v>1778</v>
      </c>
      <c r="J244" s="175" t="s">
        <v>1780</v>
      </c>
      <c r="K244" s="175"/>
      <c r="L244" s="11" t="s">
        <v>1778</v>
      </c>
    </row>
    <row r="245" spans="2:13" s="5" customFormat="1" ht="10.5" customHeight="1">
      <c r="B245" s="9" t="s">
        <v>1781</v>
      </c>
      <c r="C245" s="9" t="s">
        <v>1782</v>
      </c>
      <c r="D245" s="11" t="s">
        <v>1783</v>
      </c>
      <c r="E245" s="8"/>
      <c r="F245" s="6"/>
      <c r="G245" s="9" t="s">
        <v>1781</v>
      </c>
      <c r="H245" s="9" t="s">
        <v>1782</v>
      </c>
      <c r="I245" s="11" t="s">
        <v>1783</v>
      </c>
      <c r="J245" s="9" t="s">
        <v>1781</v>
      </c>
      <c r="K245" s="9" t="s">
        <v>1782</v>
      </c>
      <c r="L245" s="11" t="s">
        <v>1783</v>
      </c>
      <c r="M245" s="10" t="s">
        <v>1784</v>
      </c>
    </row>
    <row r="246" spans="4:12" s="22" customFormat="1" ht="10.5" customHeight="1">
      <c r="D246" s="25"/>
      <c r="E246" s="20"/>
      <c r="F246" s="24"/>
      <c r="I246" s="25"/>
      <c r="L246" s="25"/>
    </row>
    <row r="247" spans="4:12" s="22" customFormat="1" ht="10.5" customHeight="1">
      <c r="D247" s="25"/>
      <c r="E247" s="20" t="s">
        <v>1785</v>
      </c>
      <c r="F247" s="24"/>
      <c r="I247" s="25"/>
      <c r="L247" s="25"/>
    </row>
    <row r="248" spans="4:12" s="22" customFormat="1" ht="10.5" customHeight="1">
      <c r="D248" s="25"/>
      <c r="E248" s="26"/>
      <c r="F248" s="24"/>
      <c r="I248" s="25"/>
      <c r="L248" s="25"/>
    </row>
    <row r="249" spans="4:12" s="22" customFormat="1" ht="10.5" customHeight="1">
      <c r="D249" s="25"/>
      <c r="E249" s="20" t="s">
        <v>1805</v>
      </c>
      <c r="F249" s="24"/>
      <c r="I249" s="25"/>
      <c r="L249" s="25"/>
    </row>
    <row r="250" spans="1:12" ht="11.25" hidden="1" outlineLevel="1">
      <c r="A250" s="1" t="s">
        <v>1786</v>
      </c>
      <c r="B250" s="1">
        <v>26560444.89</v>
      </c>
      <c r="C250" s="1">
        <v>23873742.32</v>
      </c>
      <c r="D250" s="2">
        <f>IF(C250=0,0,IF(((B250-C250)/C250)*100&lt;-999.9,"-",IF(((B250-C250)/C250)*100&gt;999.9,"-",((B250-C250)/C250)*100)))</f>
        <v>11.253797305792485</v>
      </c>
      <c r="E250" s="3" t="s">
        <v>1787</v>
      </c>
      <c r="F250" s="4" t="s">
        <v>1788</v>
      </c>
      <c r="G250" s="1">
        <v>271745118.14</v>
      </c>
      <c r="H250" s="1">
        <v>257682598.37</v>
      </c>
      <c r="I250" s="2">
        <f>IF(H250=0,0,IF(((G250-H250)/H250)*100&lt;-999.9,"-",IF(((G250-H250)/H250)*100&gt;999.9,"-",((G250-H250)/H250)*100)))</f>
        <v>5.457302844256469</v>
      </c>
      <c r="J250" s="1">
        <v>271745118.14</v>
      </c>
      <c r="K250" s="1">
        <v>257682598.37</v>
      </c>
      <c r="L250" s="2">
        <f>IF(K250=0,0,IF(((J250-K250)/K250)*100&lt;-999.9,"-",IF(((J250-K250)/K250)*100&gt;999.9,"-",((J250-K250)/K250)*100)))</f>
        <v>5.457302844256469</v>
      </c>
    </row>
    <row r="251" spans="1:12" s="22" customFormat="1" ht="10.5" customHeight="1" collapsed="1">
      <c r="A251" s="22" t="s">
        <v>22</v>
      </c>
      <c r="B251" s="22">
        <v>26560444.89</v>
      </c>
      <c r="C251" s="22">
        <v>23873742.32</v>
      </c>
      <c r="D251" s="14">
        <f aca="true" t="shared" si="21" ref="D251:D261">IF(C251=0,0,IF(((B251-C251)/C251)*100&lt;-999.9,"-",IF(((B251-C251)/C251)*100&gt;999.9,"-",((B251-C251)/C251)*100)))</f>
        <v>11.253797305792485</v>
      </c>
      <c r="E251" s="15" t="s">
        <v>23</v>
      </c>
      <c r="F251" s="15"/>
      <c r="G251" s="22">
        <v>271745118.14</v>
      </c>
      <c r="H251" s="22">
        <v>257682598.37</v>
      </c>
      <c r="I251" s="14">
        <f aca="true" t="shared" si="22" ref="I251:I261">IF(H251=0,0,IF(((G251-H251)/H251)*100&lt;-999.9,"-",IF(((G251-H251)/H251)*100&gt;999.9,"-",((G251-H251)/H251)*100)))</f>
        <v>5.457302844256469</v>
      </c>
      <c r="J251" s="22">
        <v>271745118.14</v>
      </c>
      <c r="K251" s="22">
        <v>257682598.37</v>
      </c>
      <c r="L251" s="14">
        <f aca="true" t="shared" si="23" ref="L251:L261">IF(K251=0,0,IF(((J251-K251)/K251)*100&lt;-999.9,"-",IF(((J251-K251)/K251)*100&gt;999.9,"-",((J251-K251)/K251)*100)))</f>
        <v>5.457302844256469</v>
      </c>
    </row>
    <row r="252" spans="1:12" ht="11.25" hidden="1" outlineLevel="1">
      <c r="A252" s="1" t="s">
        <v>1789</v>
      </c>
      <c r="B252" s="1">
        <v>16367530.78</v>
      </c>
      <c r="C252" s="1">
        <v>15696213.99</v>
      </c>
      <c r="D252" s="2">
        <f>IF(C252=0,0,IF(((B252-C252)/C252)*100&lt;-999.9,"-",IF(((B252-C252)/C252)*100&gt;999.9,"-",((B252-C252)/C252)*100)))</f>
        <v>4.276934491513002</v>
      </c>
      <c r="E252" s="3" t="s">
        <v>1790</v>
      </c>
      <c r="F252" s="4" t="s">
        <v>1791</v>
      </c>
      <c r="G252" s="1">
        <v>165495976.04</v>
      </c>
      <c r="H252" s="1">
        <v>159383577.31</v>
      </c>
      <c r="I252" s="2">
        <f>IF(H252=0,0,IF(((G252-H252)/H252)*100&lt;-999.9,"-",IF(((G252-H252)/H252)*100&gt;999.9,"-",((G252-H252)/H252)*100)))</f>
        <v>3.8350241807607404</v>
      </c>
      <c r="J252" s="1">
        <v>165495976.04</v>
      </c>
      <c r="K252" s="1">
        <v>159383577.31</v>
      </c>
      <c r="L252" s="2">
        <f>IF(K252=0,0,IF(((J252-K252)/K252)*100&lt;-999.9,"-",IF(((J252-K252)/K252)*100&gt;999.9,"-",((J252-K252)/K252)*100)))</f>
        <v>3.8350241807607404</v>
      </c>
    </row>
    <row r="253" spans="1:12" s="22" customFormat="1" ht="10.5" customHeight="1" collapsed="1">
      <c r="A253" s="22" t="s">
        <v>24</v>
      </c>
      <c r="B253" s="22">
        <v>16367530.78</v>
      </c>
      <c r="C253" s="22">
        <v>15696213.99</v>
      </c>
      <c r="D253" s="14">
        <f t="shared" si="21"/>
        <v>4.276934491513002</v>
      </c>
      <c r="E253" s="15" t="s">
        <v>25</v>
      </c>
      <c r="F253" s="15"/>
      <c r="G253" s="22">
        <v>165495976.04</v>
      </c>
      <c r="H253" s="22">
        <v>159383577.31</v>
      </c>
      <c r="I253" s="14">
        <f t="shared" si="22"/>
        <v>3.8350241807607404</v>
      </c>
      <c r="J253" s="22">
        <v>165495976.04</v>
      </c>
      <c r="K253" s="22">
        <v>159383577.31</v>
      </c>
      <c r="L253" s="14">
        <f t="shared" si="23"/>
        <v>3.8350241807607404</v>
      </c>
    </row>
    <row r="254" spans="1:12" ht="11.25" hidden="1" outlineLevel="1">
      <c r="A254" s="1" t="s">
        <v>1792</v>
      </c>
      <c r="B254" s="1">
        <v>4148657.42</v>
      </c>
      <c r="C254" s="1">
        <v>4016594.17</v>
      </c>
      <c r="D254" s="2">
        <f>IF(C254=0,0,IF(((B254-C254)/C254)*100&lt;-999.9,"-",IF(((B254-C254)/C254)*100&gt;999.9,"-",((B254-C254)/C254)*100)))</f>
        <v>3.287941086664476</v>
      </c>
      <c r="E254" s="3" t="s">
        <v>1793</v>
      </c>
      <c r="F254" s="4" t="s">
        <v>1794</v>
      </c>
      <c r="G254" s="1">
        <v>50034074.41</v>
      </c>
      <c r="H254" s="1">
        <v>48437459</v>
      </c>
      <c r="I254" s="2">
        <f>IF(H254=0,0,IF(((G254-H254)/H254)*100&lt;-999.9,"-",IF(((G254-H254)/H254)*100&gt;999.9,"-",((G254-H254)/H254)*100)))</f>
        <v>3.296241055915002</v>
      </c>
      <c r="J254" s="1">
        <v>50034074.41</v>
      </c>
      <c r="K254" s="1">
        <v>48437459</v>
      </c>
      <c r="L254" s="2">
        <f>IF(K254=0,0,IF(((J254-K254)/K254)*100&lt;-999.9,"-",IF(((J254-K254)/K254)*100&gt;999.9,"-",((J254-K254)/K254)*100)))</f>
        <v>3.296241055915002</v>
      </c>
    </row>
    <row r="255" spans="1:12" s="22" customFormat="1" ht="10.5" customHeight="1" collapsed="1">
      <c r="A255" s="22" t="s">
        <v>26</v>
      </c>
      <c r="B255" s="22">
        <v>4148657.42</v>
      </c>
      <c r="C255" s="22">
        <v>4016594.17</v>
      </c>
      <c r="D255" s="14">
        <f t="shared" si="21"/>
        <v>3.287941086664476</v>
      </c>
      <c r="E255" s="15" t="s">
        <v>27</v>
      </c>
      <c r="F255" s="15"/>
      <c r="G255" s="22">
        <v>50034074.41</v>
      </c>
      <c r="H255" s="22">
        <v>48437459</v>
      </c>
      <c r="I255" s="14">
        <f t="shared" si="22"/>
        <v>3.296241055915002</v>
      </c>
      <c r="J255" s="22">
        <v>50034074.41</v>
      </c>
      <c r="K255" s="22">
        <v>48437459</v>
      </c>
      <c r="L255" s="14">
        <f t="shared" si="23"/>
        <v>3.296241055915002</v>
      </c>
    </row>
    <row r="256" spans="1:12" ht="11.25" hidden="1" outlineLevel="1">
      <c r="A256" s="1" t="s">
        <v>1795</v>
      </c>
      <c r="B256" s="1">
        <v>198989.52</v>
      </c>
      <c r="C256" s="1">
        <v>189166.73</v>
      </c>
      <c r="D256" s="2">
        <f>IF(C256=0,0,IF(((B256-C256)/C256)*100&lt;-999.9,"-",IF(((B256-C256)/C256)*100&gt;999.9,"-",((B256-C256)/C256)*100)))</f>
        <v>5.192662578668024</v>
      </c>
      <c r="E256" s="3" t="s">
        <v>1796</v>
      </c>
      <c r="F256" s="4" t="s">
        <v>1797</v>
      </c>
      <c r="G256" s="1">
        <v>2342145.96</v>
      </c>
      <c r="H256" s="1">
        <v>2249565.65</v>
      </c>
      <c r="I256" s="2">
        <f>IF(H256=0,0,IF(((G256-H256)/H256)*100&lt;-999.9,"-",IF(((G256-H256)/H256)*100&gt;999.9,"-",((G256-H256)/H256)*100)))</f>
        <v>4.1154749140128475</v>
      </c>
      <c r="J256" s="1">
        <v>2342145.96</v>
      </c>
      <c r="K256" s="1">
        <v>2249565.65</v>
      </c>
      <c r="L256" s="2">
        <f>IF(K256=0,0,IF(((J256-K256)/K256)*100&lt;-999.9,"-",IF(((J256-K256)/K256)*100&gt;999.9,"-",((J256-K256)/K256)*100)))</f>
        <v>4.1154749140128475</v>
      </c>
    </row>
    <row r="257" spans="1:12" ht="11.25" hidden="1" outlineLevel="1">
      <c r="A257" s="1" t="s">
        <v>1798</v>
      </c>
      <c r="B257" s="1">
        <v>67308.17</v>
      </c>
      <c r="C257" s="1">
        <v>60143.24</v>
      </c>
      <c r="D257" s="2">
        <f>IF(C257=0,0,IF(((B257-C257)/C257)*100&lt;-999.9,"-",IF(((B257-C257)/C257)*100&gt;999.9,"-",((B257-C257)/C257)*100)))</f>
        <v>11.91310943673803</v>
      </c>
      <c r="E257" s="3" t="s">
        <v>1799</v>
      </c>
      <c r="F257" s="4" t="s">
        <v>1800</v>
      </c>
      <c r="G257" s="1">
        <v>982330.14</v>
      </c>
      <c r="H257" s="1">
        <v>985980.11</v>
      </c>
      <c r="I257" s="2">
        <f>IF(H257=0,0,IF(((G257-H257)/H257)*100&lt;-999.9,"-",IF(((G257-H257)/H257)*100&gt;999.9,"-",((G257-H257)/H257)*100)))</f>
        <v>-0.3701869807495378</v>
      </c>
      <c r="J257" s="1">
        <v>982330.14</v>
      </c>
      <c r="K257" s="1">
        <v>985980.11</v>
      </c>
      <c r="L257" s="2">
        <f>IF(K257=0,0,IF(((J257-K257)/K257)*100&lt;-999.9,"-",IF(((J257-K257)/K257)*100&gt;999.9,"-",((J257-K257)/K257)*100)))</f>
        <v>-0.3701869807495378</v>
      </c>
    </row>
    <row r="258" spans="1:12" s="22" customFormat="1" ht="10.5" customHeight="1" collapsed="1">
      <c r="A258" s="22" t="s">
        <v>28</v>
      </c>
      <c r="B258" s="22">
        <v>266297.69</v>
      </c>
      <c r="C258" s="22">
        <v>249309.97</v>
      </c>
      <c r="D258" s="14">
        <f t="shared" si="21"/>
        <v>6.813895168332016</v>
      </c>
      <c r="E258" s="15" t="s">
        <v>29</v>
      </c>
      <c r="F258" s="15"/>
      <c r="G258" s="22">
        <v>3324476.1</v>
      </c>
      <c r="H258" s="22">
        <v>3235545.76</v>
      </c>
      <c r="I258" s="14">
        <f t="shared" si="22"/>
        <v>2.7485421810260635</v>
      </c>
      <c r="J258" s="22">
        <v>3324476.1</v>
      </c>
      <c r="K258" s="22">
        <v>3235545.76</v>
      </c>
      <c r="L258" s="14">
        <f t="shared" si="23"/>
        <v>2.7485421810260635</v>
      </c>
    </row>
    <row r="259" spans="1:12" ht="11.25" hidden="1" outlineLevel="1">
      <c r="A259" s="1" t="s">
        <v>1801</v>
      </c>
      <c r="B259" s="1">
        <v>5261000</v>
      </c>
      <c r="C259" s="1">
        <v>13600000</v>
      </c>
      <c r="D259" s="2">
        <f>IF(C259=0,0,IF(((B259-C259)/C259)*100&lt;-999.9,"-",IF(((B259-C259)/C259)*100&gt;999.9,"-",((B259-C259)/C259)*100)))</f>
        <v>-61.31617647058823</v>
      </c>
      <c r="E259" s="3" t="s">
        <v>1802</v>
      </c>
      <c r="F259" s="4" t="s">
        <v>1803</v>
      </c>
      <c r="G259" s="1">
        <v>1261000</v>
      </c>
      <c r="H259" s="1">
        <v>6400000</v>
      </c>
      <c r="I259" s="2">
        <f>IF(H259=0,0,IF(((G259-H259)/H259)*100&lt;-999.9,"-",IF(((G259-H259)/H259)*100&gt;999.9,"-",((G259-H259)/H259)*100)))</f>
        <v>-80.296875</v>
      </c>
      <c r="J259" s="1">
        <v>1261000</v>
      </c>
      <c r="K259" s="1">
        <v>6400000</v>
      </c>
      <c r="L259" s="2">
        <f>IF(K259=0,0,IF(((J259-K259)/K259)*100&lt;-999.9,"-",IF(((J259-K259)/K259)*100&gt;999.9,"-",((J259-K259)/K259)*100)))</f>
        <v>-80.296875</v>
      </c>
    </row>
    <row r="260" spans="1:12" s="22" customFormat="1" ht="10.5" customHeight="1" collapsed="1">
      <c r="A260" s="22" t="s">
        <v>30</v>
      </c>
      <c r="B260" s="22">
        <v>5261000</v>
      </c>
      <c r="C260" s="22">
        <v>13600000</v>
      </c>
      <c r="D260" s="14">
        <f t="shared" si="21"/>
        <v>-61.31617647058823</v>
      </c>
      <c r="E260" s="15" t="s">
        <v>31</v>
      </c>
      <c r="F260" s="15"/>
      <c r="G260" s="22">
        <v>1261000</v>
      </c>
      <c r="H260" s="22">
        <v>6400000</v>
      </c>
      <c r="I260" s="14">
        <f t="shared" si="22"/>
        <v>-80.296875</v>
      </c>
      <c r="J260" s="22">
        <v>1261000</v>
      </c>
      <c r="K260" s="22">
        <v>6400000</v>
      </c>
      <c r="L260" s="14">
        <f t="shared" si="23"/>
        <v>-80.296875</v>
      </c>
    </row>
    <row r="261" spans="1:12" s="22" customFormat="1" ht="10.5" customHeight="1">
      <c r="A261" s="22" t="s">
        <v>32</v>
      </c>
      <c r="B261" s="33">
        <f>SUM(B251,B253,B255,B258,B260)</f>
        <v>52603930.78</v>
      </c>
      <c r="C261" s="33">
        <f>SUM(C251,C253,C255,C258,C260)</f>
        <v>57435860.45</v>
      </c>
      <c r="D261" s="19">
        <f t="shared" si="21"/>
        <v>-8.41274011069508</v>
      </c>
      <c r="E261" s="20" t="s">
        <v>33</v>
      </c>
      <c r="G261" s="33">
        <f>SUM(G251,G253,G255,G258,G260)</f>
        <v>491860644.68999994</v>
      </c>
      <c r="H261" s="33">
        <f>SUM(H251,H253,H255,H258,H260)</f>
        <v>475139180.44</v>
      </c>
      <c r="I261" s="19">
        <f t="shared" si="22"/>
        <v>3.51927707467002</v>
      </c>
      <c r="J261" s="33">
        <f>SUM(J251,J253,J255,J258,J260)</f>
        <v>491860644.68999994</v>
      </c>
      <c r="K261" s="33">
        <f>SUM(K251,K253,K255,K258,K260)</f>
        <v>475139180.44</v>
      </c>
      <c r="L261" s="19">
        <f t="shared" si="23"/>
        <v>3.51927707467002</v>
      </c>
    </row>
    <row r="262" spans="4:12" s="22" customFormat="1" ht="10.5" customHeight="1">
      <c r="D262" s="25"/>
      <c r="E262" s="21"/>
      <c r="F262" s="24"/>
      <c r="I262" s="25"/>
      <c r="L262" s="25"/>
    </row>
    <row r="263" spans="4:12" s="22" customFormat="1" ht="10.5" customHeight="1">
      <c r="D263" s="25"/>
      <c r="E263" s="20" t="s">
        <v>1819</v>
      </c>
      <c r="F263" s="24"/>
      <c r="I263" s="25"/>
      <c r="L263" s="25"/>
    </row>
    <row r="264" spans="1:12" ht="11.25" hidden="1" outlineLevel="1">
      <c r="A264" s="1" t="s">
        <v>1806</v>
      </c>
      <c r="B264" s="1">
        <v>0</v>
      </c>
      <c r="C264" s="1">
        <v>0</v>
      </c>
      <c r="D264" s="2">
        <f aca="true" t="shared" si="24" ref="D264:D272">IF(C264=0,0,IF(((B264-C264)/C264)*100&lt;-999.9,"-",IF(((B264-C264)/C264)*100&gt;999.9,"-",((B264-C264)/C264)*100)))</f>
        <v>0</v>
      </c>
      <c r="E264" s="3" t="s">
        <v>1807</v>
      </c>
      <c r="F264" s="4" t="s">
        <v>1808</v>
      </c>
      <c r="G264" s="1">
        <v>0</v>
      </c>
      <c r="H264" s="1">
        <v>7584.23</v>
      </c>
      <c r="I264" s="2">
        <f aca="true" t="shared" si="25" ref="I264:I272">IF(H264=0,0,IF(((G264-H264)/H264)*100&lt;-999.9,"-",IF(((G264-H264)/H264)*100&gt;999.9,"-",((G264-H264)/H264)*100)))</f>
        <v>-100</v>
      </c>
      <c r="J264" s="1">
        <v>0</v>
      </c>
      <c r="K264" s="1">
        <v>7584.23</v>
      </c>
      <c r="L264" s="2">
        <f aca="true" t="shared" si="26" ref="L264:L272">IF(K264=0,0,IF(((J264-K264)/K264)*100&lt;-999.9,"-",IF(((J264-K264)/K264)*100&gt;999.9,"-",((J264-K264)/K264)*100)))</f>
        <v>-100</v>
      </c>
    </row>
    <row r="265" spans="1:12" s="22" customFormat="1" ht="10.5" customHeight="1" collapsed="1">
      <c r="A265" s="22" t="s">
        <v>34</v>
      </c>
      <c r="B265" s="22">
        <v>0</v>
      </c>
      <c r="C265" s="22">
        <v>0</v>
      </c>
      <c r="D265" s="14">
        <f t="shared" si="24"/>
        <v>0</v>
      </c>
      <c r="E265" s="15" t="s">
        <v>1807</v>
      </c>
      <c r="F265" s="15"/>
      <c r="G265" s="22">
        <v>0</v>
      </c>
      <c r="H265" s="22">
        <v>7584.23</v>
      </c>
      <c r="I265" s="14">
        <f t="shared" si="25"/>
        <v>-100</v>
      </c>
      <c r="J265" s="22">
        <v>0</v>
      </c>
      <c r="K265" s="22">
        <v>7584.23</v>
      </c>
      <c r="L265" s="14">
        <f t="shared" si="26"/>
        <v>-100</v>
      </c>
    </row>
    <row r="266" spans="1:12" ht="11.25" outlineLevel="1">
      <c r="A266" s="1" t="s">
        <v>1809</v>
      </c>
      <c r="B266" s="1">
        <v>2904638</v>
      </c>
      <c r="C266" s="1">
        <v>3256484</v>
      </c>
      <c r="D266" s="2">
        <f t="shared" si="24"/>
        <v>-10.804475010471416</v>
      </c>
      <c r="E266" s="3" t="s">
        <v>1810</v>
      </c>
      <c r="F266" s="4" t="s">
        <v>1811</v>
      </c>
      <c r="G266" s="1">
        <v>50842427.25</v>
      </c>
      <c r="H266" s="1">
        <v>87885673.35</v>
      </c>
      <c r="I266" s="2">
        <f t="shared" si="25"/>
        <v>-42.14935687239631</v>
      </c>
      <c r="J266" s="1">
        <v>50842427.25</v>
      </c>
      <c r="K266" s="1">
        <v>87885673.35</v>
      </c>
      <c r="L266" s="2">
        <f t="shared" si="26"/>
        <v>-42.14935687239631</v>
      </c>
    </row>
    <row r="267" spans="1:12" s="22" customFormat="1" ht="10.5" customHeight="1">
      <c r="A267" s="22" t="s">
        <v>35</v>
      </c>
      <c r="B267" s="22">
        <v>2904638</v>
      </c>
      <c r="C267" s="22">
        <v>3256484</v>
      </c>
      <c r="D267" s="14">
        <f t="shared" si="24"/>
        <v>-10.804475010471416</v>
      </c>
      <c r="E267" s="15" t="s">
        <v>1810</v>
      </c>
      <c r="F267" s="15"/>
      <c r="G267" s="22">
        <v>50842427.25</v>
      </c>
      <c r="H267" s="22">
        <v>87885673.35</v>
      </c>
      <c r="I267" s="14">
        <f t="shared" si="25"/>
        <v>-42.14935687239631</v>
      </c>
      <c r="J267" s="22">
        <v>50842427.25</v>
      </c>
      <c r="K267" s="22">
        <v>87885673.35</v>
      </c>
      <c r="L267" s="14">
        <f t="shared" si="26"/>
        <v>-42.14935687239631</v>
      </c>
    </row>
    <row r="268" spans="1:12" ht="11.25" hidden="1" outlineLevel="1">
      <c r="A268" s="1" t="s">
        <v>1815</v>
      </c>
      <c r="B268" s="1">
        <v>-29200</v>
      </c>
      <c r="C268" s="1">
        <v>1138759.44</v>
      </c>
      <c r="D268" s="2">
        <f t="shared" si="24"/>
        <v>-102.56419389155624</v>
      </c>
      <c r="E268" s="3" t="s">
        <v>1816</v>
      </c>
      <c r="F268" s="4" t="s">
        <v>1817</v>
      </c>
      <c r="G268" s="1">
        <v>11365355.84</v>
      </c>
      <c r="H268" s="1">
        <v>13836230.72</v>
      </c>
      <c r="I268" s="2">
        <f t="shared" si="25"/>
        <v>-17.858005767628605</v>
      </c>
      <c r="J268" s="1">
        <v>11365355.84</v>
      </c>
      <c r="K268" s="1">
        <v>13836230.72</v>
      </c>
      <c r="L268" s="2">
        <f t="shared" si="26"/>
        <v>-17.858005767628605</v>
      </c>
    </row>
    <row r="269" spans="1:12" s="22" customFormat="1" ht="10.5" customHeight="1" collapsed="1">
      <c r="A269" s="22" t="s">
        <v>36</v>
      </c>
      <c r="B269" s="22">
        <v>-29200</v>
      </c>
      <c r="C269" s="22">
        <v>1138759.44</v>
      </c>
      <c r="D269" s="14">
        <f t="shared" si="24"/>
        <v>-102.56419389155624</v>
      </c>
      <c r="E269" s="15" t="s">
        <v>1816</v>
      </c>
      <c r="F269" s="15"/>
      <c r="G269" s="22">
        <v>11365355.84</v>
      </c>
      <c r="H269" s="22">
        <v>13836230.72</v>
      </c>
      <c r="I269" s="14">
        <f t="shared" si="25"/>
        <v>-17.858005767628605</v>
      </c>
      <c r="J269" s="22">
        <v>11365355.84</v>
      </c>
      <c r="K269" s="22">
        <v>13836230.72</v>
      </c>
      <c r="L269" s="14">
        <f t="shared" si="26"/>
        <v>-17.858005767628605</v>
      </c>
    </row>
    <row r="270" spans="1:12" ht="11.25" hidden="1" outlineLevel="1">
      <c r="A270" s="1" t="s">
        <v>1812</v>
      </c>
      <c r="B270" s="1">
        <v>314767.36</v>
      </c>
      <c r="C270" s="1">
        <v>314767.36</v>
      </c>
      <c r="D270" s="2">
        <f t="shared" si="24"/>
        <v>0</v>
      </c>
      <c r="E270" s="3" t="s">
        <v>1813</v>
      </c>
      <c r="F270" s="4" t="s">
        <v>1814</v>
      </c>
      <c r="G270" s="1">
        <v>3739863.04</v>
      </c>
      <c r="H270" s="1">
        <v>3737195.52</v>
      </c>
      <c r="I270" s="2">
        <f t="shared" si="25"/>
        <v>0.0713775874375451</v>
      </c>
      <c r="J270" s="1">
        <v>3739863.04</v>
      </c>
      <c r="K270" s="1">
        <v>3737195.52</v>
      </c>
      <c r="L270" s="2">
        <f t="shared" si="26"/>
        <v>0.0713775874375451</v>
      </c>
    </row>
    <row r="271" spans="1:12" s="22" customFormat="1" ht="10.5" customHeight="1" collapsed="1">
      <c r="A271" s="22" t="s">
        <v>37</v>
      </c>
      <c r="B271" s="22">
        <v>314767.36</v>
      </c>
      <c r="C271" s="22">
        <v>314767.36</v>
      </c>
      <c r="D271" s="14">
        <f t="shared" si="24"/>
        <v>0</v>
      </c>
      <c r="E271" s="15" t="s">
        <v>38</v>
      </c>
      <c r="F271" s="15"/>
      <c r="G271" s="22">
        <v>3739863.04</v>
      </c>
      <c r="H271" s="22">
        <v>3737195.52</v>
      </c>
      <c r="I271" s="14">
        <f t="shared" si="25"/>
        <v>0.0713775874375451</v>
      </c>
      <c r="J271" s="22">
        <v>3739863.04</v>
      </c>
      <c r="K271" s="22">
        <v>3737195.52</v>
      </c>
      <c r="L271" s="14">
        <f t="shared" si="26"/>
        <v>0.0713775874375451</v>
      </c>
    </row>
    <row r="272" spans="2:12" s="22" customFormat="1" ht="10.5" customHeight="1">
      <c r="B272" s="33">
        <f>+B265+B267+B269+B271</f>
        <v>3190205.36</v>
      </c>
      <c r="C272" s="33">
        <f>+C265+C267+C269+C271</f>
        <v>4710010.8</v>
      </c>
      <c r="D272" s="19">
        <f t="shared" si="24"/>
        <v>-32.26755743320164</v>
      </c>
      <c r="E272" s="20" t="s">
        <v>39</v>
      </c>
      <c r="F272" s="24"/>
      <c r="G272" s="33">
        <f>+G265+G267+G269+G271</f>
        <v>65947646.13</v>
      </c>
      <c r="H272" s="33">
        <f>+H265+H267+H269+H271</f>
        <v>105466683.82</v>
      </c>
      <c r="I272" s="19">
        <f t="shared" si="25"/>
        <v>-37.47063646890343</v>
      </c>
      <c r="J272" s="33">
        <f>+J265+J267+J269+J271</f>
        <v>65947646.13</v>
      </c>
      <c r="K272" s="33">
        <f>+K265+K267+K269+K271</f>
        <v>105466683.82</v>
      </c>
      <c r="L272" s="19">
        <f t="shared" si="26"/>
        <v>-37.47063646890343</v>
      </c>
    </row>
    <row r="273" spans="4:12" s="22" customFormat="1" ht="10.5" customHeight="1">
      <c r="D273" s="25"/>
      <c r="E273" s="21"/>
      <c r="F273" s="24"/>
      <c r="I273" s="25"/>
      <c r="L273" s="25"/>
    </row>
    <row r="274" spans="4:12" s="22" customFormat="1" ht="10.5" customHeight="1">
      <c r="D274" s="25"/>
      <c r="E274" s="20" t="s">
        <v>40</v>
      </c>
      <c r="F274" s="24"/>
      <c r="I274" s="25"/>
      <c r="L274" s="25"/>
    </row>
    <row r="275" spans="1:12" ht="11.25" hidden="1" outlineLevel="1">
      <c r="A275" s="1" t="s">
        <v>1820</v>
      </c>
      <c r="B275" s="1">
        <v>65311.95</v>
      </c>
      <c r="C275" s="1">
        <v>42255.78</v>
      </c>
      <c r="D275" s="2">
        <f aca="true" t="shared" si="27" ref="D275:D301">IF(C275=0,0,IF(((B275-C275)/C275)*100&lt;-999.9,"-",IF(((B275-C275)/C275)*100&gt;999.9,"-",((B275-C275)/C275)*100)))</f>
        <v>54.563352043199764</v>
      </c>
      <c r="E275" s="3" t="s">
        <v>1821</v>
      </c>
      <c r="F275" s="4" t="s">
        <v>1822</v>
      </c>
      <c r="G275" s="1">
        <v>538877.31</v>
      </c>
      <c r="H275" s="1">
        <v>552469.16</v>
      </c>
      <c r="I275" s="2">
        <f aca="true" t="shared" si="28" ref="I275:I301">IF(H275=0,0,IF(((G275-H275)/H275)*100&lt;-999.9,"-",IF(((G275-H275)/H275)*100&gt;999.9,"-",((G275-H275)/H275)*100)))</f>
        <v>-2.46020067436886</v>
      </c>
      <c r="J275" s="1">
        <v>538877.31</v>
      </c>
      <c r="K275" s="1">
        <v>552469.16</v>
      </c>
      <c r="L275" s="2">
        <f aca="true" t="shared" si="29" ref="L275:L301">IF(K275=0,0,IF(((J275-K275)/K275)*100&lt;-999.9,"-",IF(((J275-K275)/K275)*100&gt;999.9,"-",((J275-K275)/K275)*100)))</f>
        <v>-2.46020067436886</v>
      </c>
    </row>
    <row r="276" spans="1:12" ht="11.25" hidden="1" outlineLevel="1">
      <c r="A276" s="1" t="s">
        <v>1823</v>
      </c>
      <c r="B276" s="1">
        <v>113936.06</v>
      </c>
      <c r="C276" s="1">
        <v>85779</v>
      </c>
      <c r="D276" s="2">
        <f t="shared" si="27"/>
        <v>32.8251203674559</v>
      </c>
      <c r="E276" s="3" t="s">
        <v>1824</v>
      </c>
      <c r="F276" s="4" t="s">
        <v>1825</v>
      </c>
      <c r="G276" s="1">
        <v>1966079.79</v>
      </c>
      <c r="H276" s="1">
        <v>1949925</v>
      </c>
      <c r="I276" s="2">
        <f t="shared" si="28"/>
        <v>0.8284826339474614</v>
      </c>
      <c r="J276" s="1">
        <v>1966079.79</v>
      </c>
      <c r="K276" s="1">
        <v>1949925</v>
      </c>
      <c r="L276" s="2">
        <f t="shared" si="29"/>
        <v>0.8284826339474614</v>
      </c>
    </row>
    <row r="277" spans="1:12" ht="11.25" hidden="1" outlineLevel="1">
      <c r="A277" s="1" t="s">
        <v>1826</v>
      </c>
      <c r="B277" s="1">
        <v>21537.27</v>
      </c>
      <c r="C277" s="1">
        <v>14299.47</v>
      </c>
      <c r="D277" s="2">
        <f t="shared" si="27"/>
        <v>50.615861986493215</v>
      </c>
      <c r="E277" s="3" t="s">
        <v>1827</v>
      </c>
      <c r="F277" s="4" t="s">
        <v>1828</v>
      </c>
      <c r="G277" s="1">
        <v>261979.07</v>
      </c>
      <c r="H277" s="1">
        <v>161193.17</v>
      </c>
      <c r="I277" s="2">
        <f t="shared" si="28"/>
        <v>62.524919635242604</v>
      </c>
      <c r="J277" s="1">
        <v>261979.07</v>
      </c>
      <c r="K277" s="1">
        <v>161193.17</v>
      </c>
      <c r="L277" s="2">
        <f t="shared" si="29"/>
        <v>62.524919635242604</v>
      </c>
    </row>
    <row r="278" spans="1:12" s="22" customFormat="1" ht="10.5" customHeight="1" collapsed="1">
      <c r="A278" s="22" t="s">
        <v>41</v>
      </c>
      <c r="B278" s="22">
        <v>200785.28</v>
      </c>
      <c r="C278" s="22">
        <v>142334.25</v>
      </c>
      <c r="D278" s="14">
        <f t="shared" si="27"/>
        <v>41.0660329470946</v>
      </c>
      <c r="E278" s="15" t="s">
        <v>42</v>
      </c>
      <c r="F278" s="15"/>
      <c r="G278" s="22">
        <v>2766936.17</v>
      </c>
      <c r="H278" s="22">
        <v>2663587.33</v>
      </c>
      <c r="I278" s="14">
        <f t="shared" si="28"/>
        <v>3.880062006452022</v>
      </c>
      <c r="J278" s="22">
        <v>2766936.17</v>
      </c>
      <c r="K278" s="22">
        <v>2663587.33</v>
      </c>
      <c r="L278" s="14">
        <f t="shared" si="29"/>
        <v>3.880062006452022</v>
      </c>
    </row>
    <row r="279" spans="1:12" ht="11.25" hidden="1" outlineLevel="1">
      <c r="A279" s="1" t="s">
        <v>1829</v>
      </c>
      <c r="B279" s="1">
        <v>20849.14</v>
      </c>
      <c r="C279" s="1">
        <v>206083.09</v>
      </c>
      <c r="D279" s="2">
        <f t="shared" si="27"/>
        <v>-89.88313888344746</v>
      </c>
      <c r="E279" s="3" t="s">
        <v>1830</v>
      </c>
      <c r="F279" s="4" t="s">
        <v>1831</v>
      </c>
      <c r="G279" s="1">
        <v>1956994.09</v>
      </c>
      <c r="H279" s="1">
        <v>1852349.95</v>
      </c>
      <c r="I279" s="2">
        <f t="shared" si="28"/>
        <v>5.649264060497862</v>
      </c>
      <c r="J279" s="1">
        <v>1956994.09</v>
      </c>
      <c r="K279" s="1">
        <v>1852349.95</v>
      </c>
      <c r="L279" s="2">
        <f t="shared" si="29"/>
        <v>5.649264060497862</v>
      </c>
    </row>
    <row r="280" spans="1:12" s="22" customFormat="1" ht="10.5" customHeight="1" collapsed="1">
      <c r="A280" s="22" t="s">
        <v>43</v>
      </c>
      <c r="B280" s="22">
        <v>20849.14</v>
      </c>
      <c r="C280" s="22">
        <v>206083.09</v>
      </c>
      <c r="D280" s="14">
        <f t="shared" si="27"/>
        <v>-89.88313888344746</v>
      </c>
      <c r="E280" s="15" t="s">
        <v>44</v>
      </c>
      <c r="F280" s="15"/>
      <c r="G280" s="22">
        <v>1956994.09</v>
      </c>
      <c r="H280" s="22">
        <v>1852349.95</v>
      </c>
      <c r="I280" s="14">
        <f t="shared" si="28"/>
        <v>5.649264060497862</v>
      </c>
      <c r="J280" s="22">
        <v>1956994.09</v>
      </c>
      <c r="K280" s="22">
        <v>1852349.95</v>
      </c>
      <c r="L280" s="14">
        <f t="shared" si="29"/>
        <v>5.649264060497862</v>
      </c>
    </row>
    <row r="281" spans="1:12" ht="11.25" hidden="1" outlineLevel="1">
      <c r="A281" s="1" t="s">
        <v>1832</v>
      </c>
      <c r="B281" s="1">
        <v>-87.75</v>
      </c>
      <c r="C281" s="1">
        <v>0</v>
      </c>
      <c r="D281" s="2">
        <f t="shared" si="27"/>
        <v>0</v>
      </c>
      <c r="E281" s="3" t="s">
        <v>1833</v>
      </c>
      <c r="F281" s="4" t="s">
        <v>1834</v>
      </c>
      <c r="G281" s="1">
        <v>0</v>
      </c>
      <c r="H281" s="1">
        <v>115</v>
      </c>
      <c r="I281" s="2">
        <f t="shared" si="28"/>
        <v>-100</v>
      </c>
      <c r="J281" s="1">
        <v>0</v>
      </c>
      <c r="K281" s="1">
        <v>115</v>
      </c>
      <c r="L281" s="2">
        <f t="shared" si="29"/>
        <v>-100</v>
      </c>
    </row>
    <row r="282" spans="1:12" ht="11.25" hidden="1" outlineLevel="1">
      <c r="A282" s="1" t="s">
        <v>1835</v>
      </c>
      <c r="B282" s="1">
        <v>163420</v>
      </c>
      <c r="C282" s="1">
        <v>375482.1</v>
      </c>
      <c r="D282" s="2">
        <f t="shared" si="27"/>
        <v>-56.477286134279105</v>
      </c>
      <c r="E282" s="3" t="s">
        <v>1836</v>
      </c>
      <c r="F282" s="4" t="s">
        <v>1837</v>
      </c>
      <c r="G282" s="1">
        <v>9016864.99</v>
      </c>
      <c r="H282" s="1">
        <v>5550253.3</v>
      </c>
      <c r="I282" s="2">
        <f t="shared" si="28"/>
        <v>62.45862130292325</v>
      </c>
      <c r="J282" s="1">
        <v>9016864.99</v>
      </c>
      <c r="K282" s="1">
        <v>5550253.3</v>
      </c>
      <c r="L282" s="2">
        <f t="shared" si="29"/>
        <v>62.45862130292325</v>
      </c>
    </row>
    <row r="283" spans="1:12" ht="11.25" hidden="1" outlineLevel="1">
      <c r="A283" s="1" t="s">
        <v>1838</v>
      </c>
      <c r="B283" s="1">
        <v>1023</v>
      </c>
      <c r="C283" s="1">
        <v>990</v>
      </c>
      <c r="D283" s="2">
        <f t="shared" si="27"/>
        <v>3.3333333333333335</v>
      </c>
      <c r="E283" s="3" t="s">
        <v>1839</v>
      </c>
      <c r="F283" s="4" t="s">
        <v>1840</v>
      </c>
      <c r="G283" s="1">
        <v>12078</v>
      </c>
      <c r="H283" s="1">
        <v>12012</v>
      </c>
      <c r="I283" s="2">
        <f t="shared" si="28"/>
        <v>0.5494505494505495</v>
      </c>
      <c r="J283" s="1">
        <v>12078</v>
      </c>
      <c r="K283" s="1">
        <v>12012</v>
      </c>
      <c r="L283" s="2">
        <f t="shared" si="29"/>
        <v>0.5494505494505495</v>
      </c>
    </row>
    <row r="284" spans="1:12" s="22" customFormat="1" ht="10.5" customHeight="1" collapsed="1">
      <c r="A284" s="22" t="s">
        <v>45</v>
      </c>
      <c r="B284" s="22">
        <v>164355.25</v>
      </c>
      <c r="C284" s="22">
        <v>376472.1</v>
      </c>
      <c r="D284" s="14">
        <f t="shared" si="27"/>
        <v>-56.34331202763764</v>
      </c>
      <c r="E284" s="15" t="s">
        <v>46</v>
      </c>
      <c r="F284" s="15"/>
      <c r="G284" s="22">
        <v>9028942.99</v>
      </c>
      <c r="H284" s="22">
        <v>5562380.3</v>
      </c>
      <c r="I284" s="14">
        <f t="shared" si="28"/>
        <v>62.3215692389821</v>
      </c>
      <c r="J284" s="22">
        <v>9028942.99</v>
      </c>
      <c r="K284" s="22">
        <v>5562380.3</v>
      </c>
      <c r="L284" s="14">
        <f t="shared" si="29"/>
        <v>62.3215692389821</v>
      </c>
    </row>
    <row r="285" spans="1:14" ht="11.25" outlineLevel="1">
      <c r="A285" s="1" t="s">
        <v>1841</v>
      </c>
      <c r="B285" s="1">
        <v>371642.21</v>
      </c>
      <c r="C285" s="1">
        <v>314894.02</v>
      </c>
      <c r="D285" s="2">
        <f t="shared" si="27"/>
        <v>18.021361599689953</v>
      </c>
      <c r="E285" s="3" t="s">
        <v>1842</v>
      </c>
      <c r="F285" s="4" t="s">
        <v>1843</v>
      </c>
      <c r="G285" s="1">
        <v>1906437.06</v>
      </c>
      <c r="H285" s="1">
        <v>4379559.14</v>
      </c>
      <c r="I285" s="2">
        <f t="shared" si="28"/>
        <v>-56.469658267932424</v>
      </c>
      <c r="J285" s="1">
        <v>1906437.06</v>
      </c>
      <c r="K285" s="1">
        <v>4379559.14</v>
      </c>
      <c r="L285" s="2">
        <f t="shared" si="29"/>
        <v>-56.469658267932424</v>
      </c>
      <c r="N285" s="1" t="s">
        <v>47</v>
      </c>
    </row>
    <row r="286" spans="1:14" ht="11.25" outlineLevel="1">
      <c r="A286" s="1" t="s">
        <v>1844</v>
      </c>
      <c r="B286" s="1">
        <v>496430.1</v>
      </c>
      <c r="C286" s="1">
        <v>161137.92</v>
      </c>
      <c r="D286" s="2">
        <f t="shared" si="27"/>
        <v>208.07776344636935</v>
      </c>
      <c r="E286" s="3" t="s">
        <v>1845</v>
      </c>
      <c r="F286" s="4" t="s">
        <v>1846</v>
      </c>
      <c r="G286" s="1">
        <v>9540039.13</v>
      </c>
      <c r="H286" s="1">
        <v>14221116.77</v>
      </c>
      <c r="I286" s="2">
        <f t="shared" si="28"/>
        <v>-32.91638565175777</v>
      </c>
      <c r="J286" s="1">
        <v>9540039.13</v>
      </c>
      <c r="K286" s="1">
        <v>14221116.77</v>
      </c>
      <c r="L286" s="2">
        <f t="shared" si="29"/>
        <v>-32.91638565175777</v>
      </c>
      <c r="N286" s="1" t="s">
        <v>47</v>
      </c>
    </row>
    <row r="287" spans="1:14" ht="11.25" outlineLevel="1">
      <c r="A287" s="1" t="s">
        <v>1847</v>
      </c>
      <c r="B287" s="1">
        <v>117821.2</v>
      </c>
      <c r="C287" s="1">
        <v>103636.5</v>
      </c>
      <c r="D287" s="2">
        <f t="shared" si="27"/>
        <v>13.686973218894884</v>
      </c>
      <c r="E287" s="3" t="s">
        <v>1848</v>
      </c>
      <c r="F287" s="4" t="s">
        <v>1849</v>
      </c>
      <c r="G287" s="1">
        <v>2007284.8</v>
      </c>
      <c r="H287" s="1">
        <v>2164000.54</v>
      </c>
      <c r="I287" s="2">
        <f t="shared" si="28"/>
        <v>-7.241945512638365</v>
      </c>
      <c r="J287" s="1">
        <v>2007284.8</v>
      </c>
      <c r="K287" s="1">
        <v>2164000.54</v>
      </c>
      <c r="L287" s="2">
        <f t="shared" si="29"/>
        <v>-7.241945512638365</v>
      </c>
      <c r="N287" s="1" t="s">
        <v>47</v>
      </c>
    </row>
    <row r="288" spans="1:14" ht="11.25" outlineLevel="1">
      <c r="A288" s="1" t="s">
        <v>1850</v>
      </c>
      <c r="B288" s="1">
        <v>9030</v>
      </c>
      <c r="C288" s="1">
        <v>11042</v>
      </c>
      <c r="D288" s="2">
        <f t="shared" si="27"/>
        <v>-18.22133671436334</v>
      </c>
      <c r="E288" s="3" t="s">
        <v>1851</v>
      </c>
      <c r="F288" s="4" t="s">
        <v>1852</v>
      </c>
      <c r="G288" s="1">
        <v>448593.75</v>
      </c>
      <c r="H288" s="1">
        <v>488722.84</v>
      </c>
      <c r="I288" s="2">
        <f t="shared" si="28"/>
        <v>-8.211011787376261</v>
      </c>
      <c r="J288" s="1">
        <v>448593.75</v>
      </c>
      <c r="K288" s="1">
        <v>488722.84</v>
      </c>
      <c r="L288" s="2">
        <f t="shared" si="29"/>
        <v>-8.211011787376261</v>
      </c>
      <c r="N288" s="1" t="s">
        <v>47</v>
      </c>
    </row>
    <row r="289" spans="1:14" ht="11.25" outlineLevel="1">
      <c r="A289" s="1" t="s">
        <v>1853</v>
      </c>
      <c r="B289" s="1">
        <v>17020</v>
      </c>
      <c r="C289" s="1">
        <v>-1190998.43</v>
      </c>
      <c r="D289" s="2">
        <f t="shared" si="27"/>
        <v>-101.42905310127065</v>
      </c>
      <c r="E289" s="3" t="s">
        <v>1854</v>
      </c>
      <c r="F289" s="4" t="s">
        <v>1855</v>
      </c>
      <c r="G289" s="1">
        <v>797828.93</v>
      </c>
      <c r="H289" s="1">
        <v>145906.63</v>
      </c>
      <c r="I289" s="2">
        <f t="shared" si="28"/>
        <v>446.8078660990251</v>
      </c>
      <c r="J289" s="1">
        <v>797828.93</v>
      </c>
      <c r="K289" s="1">
        <v>145906.63</v>
      </c>
      <c r="L289" s="2">
        <f t="shared" si="29"/>
        <v>446.8078660990251</v>
      </c>
      <c r="N289" s="1" t="s">
        <v>47</v>
      </c>
    </row>
    <row r="290" spans="1:14" ht="11.25" outlineLevel="1">
      <c r="A290" s="1" t="s">
        <v>1856</v>
      </c>
      <c r="B290" s="1">
        <v>0</v>
      </c>
      <c r="C290" s="1">
        <v>0</v>
      </c>
      <c r="D290" s="2">
        <f t="shared" si="27"/>
        <v>0</v>
      </c>
      <c r="E290" s="3" t="s">
        <v>1857</v>
      </c>
      <c r="F290" s="4" t="s">
        <v>1858</v>
      </c>
      <c r="G290" s="1">
        <v>-556862.85</v>
      </c>
      <c r="H290" s="1">
        <v>0</v>
      </c>
      <c r="I290" s="2">
        <f t="shared" si="28"/>
        <v>0</v>
      </c>
      <c r="J290" s="1">
        <v>-556862.85</v>
      </c>
      <c r="K290" s="1">
        <v>0</v>
      </c>
      <c r="L290" s="2">
        <f t="shared" si="29"/>
        <v>0</v>
      </c>
      <c r="N290" s="1" t="s">
        <v>47</v>
      </c>
    </row>
    <row r="291" spans="1:14" ht="11.25" outlineLevel="1">
      <c r="A291" s="1" t="s">
        <v>1859</v>
      </c>
      <c r="B291" s="1">
        <v>0</v>
      </c>
      <c r="C291" s="1">
        <v>37898.55</v>
      </c>
      <c r="D291" s="2">
        <f t="shared" si="27"/>
        <v>-100</v>
      </c>
      <c r="E291" s="3" t="s">
        <v>1860</v>
      </c>
      <c r="F291" s="4" t="s">
        <v>1861</v>
      </c>
      <c r="G291" s="1">
        <v>406192.98</v>
      </c>
      <c r="H291" s="1">
        <v>237898.55</v>
      </c>
      <c r="I291" s="2">
        <f t="shared" si="28"/>
        <v>70.74209994134054</v>
      </c>
      <c r="J291" s="1">
        <v>406192.98</v>
      </c>
      <c r="K291" s="1">
        <v>237898.55</v>
      </c>
      <c r="L291" s="2">
        <f t="shared" si="29"/>
        <v>70.74209994134054</v>
      </c>
      <c r="N291" s="1" t="s">
        <v>48</v>
      </c>
    </row>
    <row r="292" spans="1:14" ht="11.25" outlineLevel="1">
      <c r="A292" s="1" t="s">
        <v>1862</v>
      </c>
      <c r="B292" s="1">
        <v>56192.23</v>
      </c>
      <c r="C292" s="1">
        <v>216.1</v>
      </c>
      <c r="D292" s="2" t="str">
        <f t="shared" si="27"/>
        <v>-</v>
      </c>
      <c r="E292" s="3" t="s">
        <v>1863</v>
      </c>
      <c r="F292" s="4" t="s">
        <v>1864</v>
      </c>
      <c r="G292" s="1">
        <v>154686.09</v>
      </c>
      <c r="H292" s="1">
        <v>-138561.28</v>
      </c>
      <c r="I292" s="2">
        <f t="shared" si="28"/>
        <v>-211.63731310796203</v>
      </c>
      <c r="J292" s="1">
        <v>154686.09</v>
      </c>
      <c r="K292" s="1">
        <v>-138561.28</v>
      </c>
      <c r="L292" s="2">
        <f t="shared" si="29"/>
        <v>-211.63731310796203</v>
      </c>
      <c r="N292" s="1" t="s">
        <v>47</v>
      </c>
    </row>
    <row r="293" spans="1:14" ht="11.25" outlineLevel="1">
      <c r="A293" s="1" t="s">
        <v>1865</v>
      </c>
      <c r="B293" s="1">
        <v>11295.5</v>
      </c>
      <c r="C293" s="1">
        <v>61475</v>
      </c>
      <c r="D293" s="2">
        <f t="shared" si="27"/>
        <v>-81.62586417242782</v>
      </c>
      <c r="E293" s="3" t="s">
        <v>1866</v>
      </c>
      <c r="F293" s="4" t="s">
        <v>1867</v>
      </c>
      <c r="G293" s="1">
        <v>33908.22</v>
      </c>
      <c r="H293" s="1">
        <v>147677.88</v>
      </c>
      <c r="I293" s="2">
        <f t="shared" si="28"/>
        <v>-77.03906637879689</v>
      </c>
      <c r="J293" s="1">
        <v>33908.22</v>
      </c>
      <c r="K293" s="1">
        <v>147677.88</v>
      </c>
      <c r="L293" s="2">
        <f t="shared" si="29"/>
        <v>-77.03906637879689</v>
      </c>
      <c r="N293" s="1" t="s">
        <v>47</v>
      </c>
    </row>
    <row r="294" spans="1:14" ht="11.25" outlineLevel="1">
      <c r="A294" s="1" t="s">
        <v>1868</v>
      </c>
      <c r="B294" s="1">
        <v>2068</v>
      </c>
      <c r="C294" s="1">
        <v>1939.8</v>
      </c>
      <c r="D294" s="2">
        <f t="shared" si="27"/>
        <v>6.608928755541811</v>
      </c>
      <c r="E294" s="3" t="s">
        <v>1869</v>
      </c>
      <c r="F294" s="4" t="s">
        <v>1870</v>
      </c>
      <c r="G294" s="1">
        <v>9911.35</v>
      </c>
      <c r="H294" s="1">
        <v>22861.01</v>
      </c>
      <c r="I294" s="2">
        <f t="shared" si="28"/>
        <v>-56.64517884380436</v>
      </c>
      <c r="J294" s="1">
        <v>9911.35</v>
      </c>
      <c r="K294" s="1">
        <v>22861.01</v>
      </c>
      <c r="L294" s="2">
        <f t="shared" si="29"/>
        <v>-56.64517884380436</v>
      </c>
      <c r="N294" s="1" t="s">
        <v>47</v>
      </c>
    </row>
    <row r="295" spans="1:14" ht="11.25" outlineLevel="1">
      <c r="A295" s="1" t="s">
        <v>1871</v>
      </c>
      <c r="B295" s="1">
        <v>0</v>
      </c>
      <c r="C295" s="1">
        <v>31126</v>
      </c>
      <c r="D295" s="2">
        <f t="shared" si="27"/>
        <v>-100</v>
      </c>
      <c r="E295" s="3" t="s">
        <v>1872</v>
      </c>
      <c r="F295" s="4" t="s">
        <v>1873</v>
      </c>
      <c r="G295" s="1">
        <v>31472.55</v>
      </c>
      <c r="H295" s="1">
        <v>80084.25</v>
      </c>
      <c r="I295" s="2">
        <f t="shared" si="28"/>
        <v>-60.70069957575927</v>
      </c>
      <c r="J295" s="1">
        <v>31472.55</v>
      </c>
      <c r="K295" s="1">
        <v>80084.25</v>
      </c>
      <c r="L295" s="2">
        <f t="shared" si="29"/>
        <v>-60.70069957575927</v>
      </c>
      <c r="N295" s="1" t="s">
        <v>47</v>
      </c>
    </row>
    <row r="296" spans="1:14" ht="11.25" outlineLevel="1">
      <c r="A296" s="1" t="s">
        <v>1874</v>
      </c>
      <c r="B296" s="1">
        <v>0</v>
      </c>
      <c r="C296" s="1">
        <v>1190998.43</v>
      </c>
      <c r="D296" s="2">
        <f t="shared" si="27"/>
        <v>-100</v>
      </c>
      <c r="E296" s="3" t="s">
        <v>1875</v>
      </c>
      <c r="F296" s="4" t="s">
        <v>1876</v>
      </c>
      <c r="G296" s="1">
        <v>67706.38</v>
      </c>
      <c r="H296" s="1">
        <v>90998.43</v>
      </c>
      <c r="I296" s="2">
        <f t="shared" si="28"/>
        <v>-25.59610094371957</v>
      </c>
      <c r="J296" s="1">
        <v>67706.38</v>
      </c>
      <c r="K296" s="1">
        <v>90998.43</v>
      </c>
      <c r="L296" s="2">
        <f t="shared" si="29"/>
        <v>-25.59610094371957</v>
      </c>
      <c r="N296" s="1" t="s">
        <v>47</v>
      </c>
    </row>
    <row r="297" spans="1:14" ht="11.25" outlineLevel="1">
      <c r="A297" s="1" t="s">
        <v>1877</v>
      </c>
      <c r="B297" s="1">
        <v>0</v>
      </c>
      <c r="C297" s="1">
        <v>0</v>
      </c>
      <c r="D297" s="2">
        <f t="shared" si="27"/>
        <v>0</v>
      </c>
      <c r="E297" s="3" t="s">
        <v>1878</v>
      </c>
      <c r="F297" s="4" t="s">
        <v>1879</v>
      </c>
      <c r="G297" s="1">
        <v>37840.97</v>
      </c>
      <c r="H297" s="1">
        <v>0</v>
      </c>
      <c r="I297" s="2">
        <f t="shared" si="28"/>
        <v>0</v>
      </c>
      <c r="J297" s="1">
        <v>37840.97</v>
      </c>
      <c r="K297" s="1">
        <v>0</v>
      </c>
      <c r="L297" s="2">
        <f t="shared" si="29"/>
        <v>0</v>
      </c>
      <c r="N297" s="1" t="s">
        <v>48</v>
      </c>
    </row>
    <row r="298" spans="1:14" ht="11.25" outlineLevel="1">
      <c r="A298" s="1" t="s">
        <v>1880</v>
      </c>
      <c r="B298" s="1">
        <v>-2019799.5</v>
      </c>
      <c r="C298" s="1">
        <v>1038615.93</v>
      </c>
      <c r="D298" s="2">
        <f t="shared" si="27"/>
        <v>-294.4702985635893</v>
      </c>
      <c r="E298" s="3" t="s">
        <v>1881</v>
      </c>
      <c r="F298" s="4" t="s">
        <v>1882</v>
      </c>
      <c r="G298" s="1">
        <v>-667051.47</v>
      </c>
      <c r="H298" s="1">
        <v>1680232.67</v>
      </c>
      <c r="I298" s="2">
        <f t="shared" si="28"/>
        <v>-139.69994643658487</v>
      </c>
      <c r="J298" s="1">
        <v>-667051.47</v>
      </c>
      <c r="K298" s="1">
        <v>1680232.67</v>
      </c>
      <c r="L298" s="2">
        <f t="shared" si="29"/>
        <v>-139.69994643658487</v>
      </c>
      <c r="N298" s="1" t="s">
        <v>47</v>
      </c>
    </row>
    <row r="299" spans="1:14" ht="11.25" outlineLevel="1">
      <c r="A299" s="1" t="s">
        <v>1883</v>
      </c>
      <c r="B299" s="1">
        <v>21085.14</v>
      </c>
      <c r="C299" s="1">
        <v>115131.97</v>
      </c>
      <c r="D299" s="2">
        <f t="shared" si="27"/>
        <v>-81.68611203300004</v>
      </c>
      <c r="E299" s="3" t="s">
        <v>1884</v>
      </c>
      <c r="F299" s="4" t="s">
        <v>1885</v>
      </c>
      <c r="G299" s="1">
        <v>928644.88</v>
      </c>
      <c r="H299" s="1">
        <v>1175592.37</v>
      </c>
      <c r="I299" s="2">
        <f t="shared" si="28"/>
        <v>-21.006217486763724</v>
      </c>
      <c r="J299" s="1">
        <v>928644.88</v>
      </c>
      <c r="K299" s="1">
        <v>1175592.37</v>
      </c>
      <c r="L299" s="2">
        <f t="shared" si="29"/>
        <v>-21.006217486763724</v>
      </c>
      <c r="N299" s="1" t="s">
        <v>47</v>
      </c>
    </row>
    <row r="300" spans="1:14" ht="11.25" outlineLevel="1">
      <c r="A300" s="1" t="s">
        <v>1886</v>
      </c>
      <c r="B300" s="1">
        <v>0</v>
      </c>
      <c r="C300" s="1">
        <v>0</v>
      </c>
      <c r="D300" s="2">
        <f t="shared" si="27"/>
        <v>0</v>
      </c>
      <c r="E300" s="3" t="s">
        <v>1887</v>
      </c>
      <c r="F300" s="4" t="s">
        <v>1888</v>
      </c>
      <c r="G300" s="1">
        <v>0</v>
      </c>
      <c r="H300" s="1">
        <v>66480</v>
      </c>
      <c r="I300" s="2">
        <f t="shared" si="28"/>
        <v>-100</v>
      </c>
      <c r="J300" s="1">
        <v>0</v>
      </c>
      <c r="K300" s="1">
        <v>66480</v>
      </c>
      <c r="L300" s="2">
        <f t="shared" si="29"/>
        <v>-100</v>
      </c>
      <c r="N300" s="1" t="s">
        <v>47</v>
      </c>
    </row>
    <row r="301" spans="1:14" ht="11.25" outlineLevel="1">
      <c r="A301" s="1" t="s">
        <v>1889</v>
      </c>
      <c r="B301" s="1">
        <v>0</v>
      </c>
      <c r="C301" s="1">
        <v>0</v>
      </c>
      <c r="D301" s="2">
        <f t="shared" si="27"/>
        <v>0</v>
      </c>
      <c r="E301" s="3" t="s">
        <v>1890</v>
      </c>
      <c r="F301" s="4" t="s">
        <v>1891</v>
      </c>
      <c r="G301" s="1">
        <v>4658463.88</v>
      </c>
      <c r="H301" s="1">
        <v>0</v>
      </c>
      <c r="I301" s="2">
        <f t="shared" si="28"/>
        <v>0</v>
      </c>
      <c r="J301" s="1">
        <v>4658463.88</v>
      </c>
      <c r="K301" s="1">
        <v>0</v>
      </c>
      <c r="L301" s="2">
        <f t="shared" si="29"/>
        <v>0</v>
      </c>
      <c r="N301" s="1" t="s">
        <v>47</v>
      </c>
    </row>
    <row r="302" spans="1:12" s="22" customFormat="1" ht="10.5" customHeight="1">
      <c r="A302" s="22" t="s">
        <v>49</v>
      </c>
      <c r="B302" s="22">
        <v>-917215.12</v>
      </c>
      <c r="C302" s="22">
        <v>1877113.79</v>
      </c>
      <c r="D302" s="14">
        <f>IF(C302=0,0,IF(((B302-C302)/C302)*100&lt;-999.9,"-",IF(((B302-C302)/C302)*100&gt;999.9,"-",((B302-C302)/C302)*100)))</f>
        <v>-148.8630537416701</v>
      </c>
      <c r="E302" s="15" t="s">
        <v>50</v>
      </c>
      <c r="F302" s="15"/>
      <c r="G302" s="22">
        <v>19805096.65</v>
      </c>
      <c r="H302" s="22">
        <v>24762569.8</v>
      </c>
      <c r="I302" s="14">
        <f>IF(H302=0,0,IF(((G302-H302)/H302)*100&lt;-999.9,"-",IF(((G302-H302)/H302)*100&gt;999.9,"-",((G302-H302)/H302)*100)))</f>
        <v>-20.0200269602067</v>
      </c>
      <c r="J302" s="22">
        <v>19805096.650000006</v>
      </c>
      <c r="K302" s="22">
        <v>24762569.8</v>
      </c>
      <c r="L302" s="14">
        <f>IF(K302=0,0,IF(((J302-K302)/K302)*100&lt;-999.9,"-",IF(((J302-K302)/K302)*100&gt;999.9,"-",((J302-K302)/K302)*100)))</f>
        <v>-20.020026960206668</v>
      </c>
    </row>
    <row r="303" spans="1:12" ht="11.25" outlineLevel="1">
      <c r="A303" s="1" t="s">
        <v>1892</v>
      </c>
      <c r="B303" s="1">
        <v>444270.75</v>
      </c>
      <c r="C303" s="1">
        <v>2169617.01</v>
      </c>
      <c r="D303" s="2">
        <f>IF(C303=0,0,IF(((B303-C303)/C303)*100&lt;-999.9,"-",IF(((B303-C303)/C303)*100&gt;999.9,"-",((B303-C303)/C303)*100)))</f>
        <v>-79.52307951346675</v>
      </c>
      <c r="E303" s="3" t="s">
        <v>1893</v>
      </c>
      <c r="F303" s="4" t="s">
        <v>1894</v>
      </c>
      <c r="G303" s="1">
        <v>4807518.35</v>
      </c>
      <c r="H303" s="1">
        <v>5695341.61</v>
      </c>
      <c r="I303" s="2">
        <f>IF(H303=0,0,IF(((G303-H303)/H303)*100&lt;-999.9,"-",IF(((G303-H303)/H303)*100&gt;999.9,"-",((G303-H303)/H303)*100)))</f>
        <v>-15.588586616843877</v>
      </c>
      <c r="J303" s="1">
        <v>4807518.35</v>
      </c>
      <c r="K303" s="1">
        <v>5695341.61</v>
      </c>
      <c r="L303" s="2">
        <f>IF(K303=0,0,IF(((J303-K303)/K303)*100&lt;-999.9,"-",IF(((J303-K303)/K303)*100&gt;999.9,"-",((J303-K303)/K303)*100)))</f>
        <v>-15.588586616843877</v>
      </c>
    </row>
    <row r="304" spans="1:12" s="22" customFormat="1" ht="10.5" customHeight="1">
      <c r="A304" s="22" t="s">
        <v>51</v>
      </c>
      <c r="B304" s="22">
        <v>444270.75</v>
      </c>
      <c r="C304" s="22">
        <v>2169617.01</v>
      </c>
      <c r="D304" s="14">
        <f>IF(C304=0,0,IF(((B304-C304)/C304)*100&lt;-999.9,"-",IF(((B304-C304)/C304)*100&gt;999.9,"-",((B304-C304)/C304)*100)))</f>
        <v>-79.52307951346675</v>
      </c>
      <c r="E304" s="15" t="s">
        <v>52</v>
      </c>
      <c r="F304" s="15"/>
      <c r="G304" s="22">
        <v>4807518.35</v>
      </c>
      <c r="H304" s="22">
        <v>5695341.61</v>
      </c>
      <c r="I304" s="14">
        <f>IF(H304=0,0,IF(((G304-H304)/H304)*100&lt;-999.9,"-",IF(((G304-H304)/H304)*100&gt;999.9,"-",((G304-H304)/H304)*100)))</f>
        <v>-15.588586616843877</v>
      </c>
      <c r="J304" s="22">
        <v>4807518.35</v>
      </c>
      <c r="K304" s="22">
        <v>5695341.61</v>
      </c>
      <c r="L304" s="14">
        <f>IF(K304=0,0,IF(((J304-K304)/K304)*100&lt;-999.9,"-",IF(((J304-K304)/K304)*100&gt;999.9,"-",((J304-K304)/K304)*100)))</f>
        <v>-15.588586616843877</v>
      </c>
    </row>
    <row r="305" spans="2:12" s="22" customFormat="1" ht="10.5" customHeight="1">
      <c r="B305" s="33">
        <f>SUM(B278,B280,B284,B302,B304)</f>
        <v>-86954.69999999995</v>
      </c>
      <c r="C305" s="33">
        <f>SUM(C278,C280,C284,C302,C304)</f>
        <v>4771620.24</v>
      </c>
      <c r="D305" s="19">
        <f>IF(C305=0,0,IF(((B305-C305)/C305)*100&lt;-999.9,"-",IF(((B305-C305)/C305)*100&gt;999.9,"-",((B305-C305)/C305)*100)))</f>
        <v>-101.82233068908266</v>
      </c>
      <c r="E305" s="20" t="s">
        <v>53</v>
      </c>
      <c r="F305" s="24"/>
      <c r="G305" s="33">
        <f>SUM(G278,G280,G284,G302,G304)</f>
        <v>38365488.25</v>
      </c>
      <c r="H305" s="33">
        <f>SUM(H278,H280,H284,H302,H304)</f>
        <v>40536228.99</v>
      </c>
      <c r="I305" s="19">
        <f>IF(H305=0,0,IF(((G305-H305)/H305)*100&lt;-999.9,"-",IF(((G305-H305)/H305)*100&gt;999.9,"-",((G305-H305)/H305)*100)))</f>
        <v>-5.355063344781056</v>
      </c>
      <c r="J305" s="33">
        <f>SUM(J278,J280,J284,J302,J304)</f>
        <v>38365488.25000001</v>
      </c>
      <c r="K305" s="33">
        <f>SUM(K278,K280,K284,K302,K304)</f>
        <v>40536228.99</v>
      </c>
      <c r="L305" s="19">
        <f>IF(K305=0,0,IF(((J305-K305)/K305)*100&lt;-999.9,"-",IF(((J305-K305)/K305)*100&gt;999.9,"-",((J305-K305)/K305)*100)))</f>
        <v>-5.355063344781037</v>
      </c>
    </row>
    <row r="306" spans="4:12" s="22" customFormat="1" ht="10.5" customHeight="1">
      <c r="D306" s="14"/>
      <c r="E306" s="26"/>
      <c r="F306" s="24"/>
      <c r="I306" s="14" t="s">
        <v>2392</v>
      </c>
      <c r="L306" s="14"/>
    </row>
    <row r="307" spans="2:12" s="22" customFormat="1" ht="10.5" customHeight="1" thickBot="1">
      <c r="B307" s="34">
        <f>+B261+B272+B305</f>
        <v>55707181.44</v>
      </c>
      <c r="C307" s="34">
        <f>+C261+C272+C305</f>
        <v>66917491.49</v>
      </c>
      <c r="D307" s="32">
        <f>IF(C307=0,0,IF(((B307-C307)/C307)*100&lt;-999.9,"-",IF(((B307-C307)/C307)*100&gt;999.9,"-",((B307-C307)/C307)*100)))</f>
        <v>-16.752436172350016</v>
      </c>
      <c r="E307" s="20" t="s">
        <v>1897</v>
      </c>
      <c r="F307" s="24"/>
      <c r="G307" s="34">
        <f>+G261+G272+G305</f>
        <v>596173779.0699999</v>
      </c>
      <c r="H307" s="34">
        <f>+H261+H272+H305</f>
        <v>621142093.25</v>
      </c>
      <c r="I307" s="32">
        <f>IF(H307=0,0,IF(((G307-H307)/H307)*100&lt;-999.9,"-",IF(((G307-H307)/H307)*100&gt;999.9,"-",((G307-H307)/H307)*100)))</f>
        <v>-4.01974273702148</v>
      </c>
      <c r="J307" s="34">
        <f>+J261+J272+J305</f>
        <v>596173779.0699999</v>
      </c>
      <c r="K307" s="34">
        <f>+K261+K272+K305</f>
        <v>621142093.25</v>
      </c>
      <c r="L307" s="32">
        <f>IF(K307=0,0,IF(((J307-K307)/K307)*100&lt;-999.9,"-",IF(((J307-K307)/K307)*100&gt;999.9,"-",((J307-K307)/K307)*100)))</f>
        <v>-4.01974273702148</v>
      </c>
    </row>
    <row r="308" spans="4:12" s="22" customFormat="1" ht="10.5" customHeight="1" thickTop="1">
      <c r="D308" s="25"/>
      <c r="E308" s="26"/>
      <c r="F308" s="24"/>
      <c r="I308" s="25"/>
      <c r="L308" s="25"/>
    </row>
    <row r="309" spans="2:12" s="5" customFormat="1" ht="10.5" customHeight="1">
      <c r="B309" s="6" t="s">
        <v>1772</v>
      </c>
      <c r="C309" s="6"/>
      <c r="D309" s="7"/>
      <c r="E309" s="8"/>
      <c r="F309" s="35" t="s">
        <v>1773</v>
      </c>
      <c r="G309" s="35"/>
      <c r="I309" s="7"/>
      <c r="K309" s="5" t="str">
        <f>"Run: "&amp;TEXT(NvsEndTime,"MM/DD/YY at HH:MM")</f>
        <v>Run: 03/18/08 at 14:14</v>
      </c>
      <c r="L309" s="7"/>
    </row>
    <row r="310" spans="2:12" s="5" customFormat="1" ht="10.5" customHeight="1">
      <c r="B310" s="6" t="s">
        <v>1774</v>
      </c>
      <c r="C310" s="6"/>
      <c r="D310" s="7"/>
      <c r="E310" s="8"/>
      <c r="F310" s="6" t="s">
        <v>54</v>
      </c>
      <c r="G310" s="9"/>
      <c r="I310" s="7"/>
      <c r="K310" s="5" t="str">
        <f>"Report ID: "&amp;RID</f>
        <v>Report ID: PUD117</v>
      </c>
      <c r="L310" s="7"/>
    </row>
    <row r="311" spans="2:12" s="5" customFormat="1" ht="10.5" customHeight="1">
      <c r="B311" s="10" t="s">
        <v>1776</v>
      </c>
      <c r="D311" s="7"/>
      <c r="E311" s="8"/>
      <c r="I311" s="7"/>
      <c r="L311" s="7"/>
    </row>
    <row r="312" spans="4:12" s="5" customFormat="1" ht="4.5" customHeight="1">
      <c r="D312" s="7"/>
      <c r="E312" s="8"/>
      <c r="I312" s="7"/>
      <c r="L312" s="7"/>
    </row>
    <row r="313" spans="2:12" s="5" customFormat="1" ht="10.5" customHeight="1">
      <c r="B313" s="175" t="s">
        <v>1777</v>
      </c>
      <c r="C313" s="175"/>
      <c r="D313" s="11" t="s">
        <v>1778</v>
      </c>
      <c r="E313" s="8"/>
      <c r="G313" s="175" t="s">
        <v>1779</v>
      </c>
      <c r="H313" s="175"/>
      <c r="I313" s="11" t="s">
        <v>1778</v>
      </c>
      <c r="J313" s="175" t="s">
        <v>1780</v>
      </c>
      <c r="K313" s="175"/>
      <c r="L313" s="11" t="s">
        <v>1778</v>
      </c>
    </row>
    <row r="314" spans="2:13" s="5" customFormat="1" ht="10.5" customHeight="1">
      <c r="B314" s="9" t="s">
        <v>1781</v>
      </c>
      <c r="C314" s="9" t="s">
        <v>1782</v>
      </c>
      <c r="D314" s="11" t="s">
        <v>1783</v>
      </c>
      <c r="E314" s="8"/>
      <c r="F314" s="6"/>
      <c r="G314" s="9" t="s">
        <v>1781</v>
      </c>
      <c r="H314" s="9" t="s">
        <v>1782</v>
      </c>
      <c r="I314" s="11" t="s">
        <v>1783</v>
      </c>
      <c r="J314" s="9" t="s">
        <v>1781</v>
      </c>
      <c r="K314" s="9" t="s">
        <v>1782</v>
      </c>
      <c r="L314" s="11" t="s">
        <v>1783</v>
      </c>
      <c r="M314" s="10" t="s">
        <v>1784</v>
      </c>
    </row>
    <row r="315" spans="4:12" s="22" customFormat="1" ht="10.5" customHeight="1">
      <c r="D315" s="25"/>
      <c r="E315" s="26"/>
      <c r="F315" s="24"/>
      <c r="I315" s="25"/>
      <c r="L315" s="25"/>
    </row>
    <row r="316" spans="4:12" s="22" customFormat="1" ht="10.5" customHeight="1">
      <c r="D316" s="25"/>
      <c r="E316" s="20" t="s">
        <v>55</v>
      </c>
      <c r="F316" s="24"/>
      <c r="I316" s="25"/>
      <c r="L316" s="25"/>
    </row>
    <row r="317" spans="4:12" s="22" customFormat="1" ht="10.5" customHeight="1">
      <c r="D317" s="25"/>
      <c r="E317" s="26"/>
      <c r="F317" s="24"/>
      <c r="I317" s="25"/>
      <c r="L317" s="25"/>
    </row>
    <row r="318" spans="4:12" s="22" customFormat="1" ht="10.5" customHeight="1">
      <c r="D318" s="25"/>
      <c r="E318" s="20" t="s">
        <v>1984</v>
      </c>
      <c r="F318" s="24"/>
      <c r="I318" s="25"/>
      <c r="L318" s="25"/>
    </row>
    <row r="319" spans="1:12" ht="11.25" outlineLevel="1">
      <c r="A319" s="1" t="s">
        <v>1917</v>
      </c>
      <c r="B319" s="1">
        <v>10704347.46</v>
      </c>
      <c r="C319" s="1">
        <v>10700846</v>
      </c>
      <c r="D319" s="2">
        <f aca="true" t="shared" si="30" ref="D319:D362">IF(C319=0,0,IF(((B319-C319)/C319)*100&lt;-999.9,"-",IF(((B319-C319)/C319)*100&gt;999.9,"-",((B319-C319)/C319)*100)))</f>
        <v>0.03272133810729445</v>
      </c>
      <c r="E319" s="3" t="s">
        <v>1918</v>
      </c>
      <c r="F319" s="4" t="s">
        <v>1919</v>
      </c>
      <c r="G319" s="1">
        <v>79995098.46</v>
      </c>
      <c r="H319" s="1">
        <v>69479377</v>
      </c>
      <c r="I319" s="2">
        <f aca="true" t="shared" si="31" ref="I319:I361">IF(H319=0,0,IF(((G319-H319)/H319)*100&lt;-999.9,"-",IF(((G319-H319)/H319)*100&gt;999.9,"-",((G319-H319)/H319)*100)))</f>
        <v>15.135025548660277</v>
      </c>
      <c r="J319" s="1">
        <v>79995098.46</v>
      </c>
      <c r="K319" s="1">
        <v>69479377</v>
      </c>
      <c r="L319" s="2">
        <f aca="true" t="shared" si="32" ref="L319:L362">IF(K319=0,0,IF(((J319-K319)/K319)*100&lt;-999.9,"-",IF(((J319-K319)/K319)*100&gt;999.9,"-",((J319-K319)/K319)*100)))</f>
        <v>15.135025548660277</v>
      </c>
    </row>
    <row r="320" spans="1:12" ht="11.25" outlineLevel="1">
      <c r="A320" s="1" t="s">
        <v>1929</v>
      </c>
      <c r="B320" s="1">
        <v>0</v>
      </c>
      <c r="C320" s="1">
        <v>-186095</v>
      </c>
      <c r="D320" s="2">
        <f t="shared" si="30"/>
        <v>-100</v>
      </c>
      <c r="E320" s="3" t="s">
        <v>1930</v>
      </c>
      <c r="F320" s="4" t="s">
        <v>1931</v>
      </c>
      <c r="G320" s="1">
        <v>-930475</v>
      </c>
      <c r="H320" s="1">
        <v>1283877</v>
      </c>
      <c r="I320" s="2">
        <f t="shared" si="31"/>
        <v>-172.47384289928084</v>
      </c>
      <c r="J320" s="1">
        <v>-930475</v>
      </c>
      <c r="K320" s="1">
        <v>1283877</v>
      </c>
      <c r="L320" s="2">
        <f t="shared" si="32"/>
        <v>-172.47384289928084</v>
      </c>
    </row>
    <row r="321" spans="1:12" ht="11.25" outlineLevel="1">
      <c r="A321" s="1" t="s">
        <v>1938</v>
      </c>
      <c r="B321" s="1">
        <v>0</v>
      </c>
      <c r="C321" s="1">
        <v>0</v>
      </c>
      <c r="D321" s="2">
        <f t="shared" si="30"/>
        <v>0</v>
      </c>
      <c r="E321" s="3" t="s">
        <v>1939</v>
      </c>
      <c r="F321" s="4" t="s">
        <v>1940</v>
      </c>
      <c r="G321" s="1">
        <v>0</v>
      </c>
      <c r="H321" s="1">
        <v>9439162</v>
      </c>
      <c r="I321" s="2">
        <f t="shared" si="31"/>
        <v>-100</v>
      </c>
      <c r="J321" s="1">
        <v>0</v>
      </c>
      <c r="K321" s="1">
        <v>9439162</v>
      </c>
      <c r="L321" s="2">
        <f t="shared" si="32"/>
        <v>-100</v>
      </c>
    </row>
    <row r="322" spans="1:12" ht="11.25" outlineLevel="1">
      <c r="A322" s="1" t="s">
        <v>1941</v>
      </c>
      <c r="B322" s="1">
        <v>0</v>
      </c>
      <c r="C322" s="1">
        <v>0</v>
      </c>
      <c r="D322" s="2">
        <f t="shared" si="30"/>
        <v>0</v>
      </c>
      <c r="E322" s="3" t="s">
        <v>1942</v>
      </c>
      <c r="F322" s="4" t="s">
        <v>1943</v>
      </c>
      <c r="G322" s="1">
        <v>0</v>
      </c>
      <c r="H322" s="1">
        <v>885399</v>
      </c>
      <c r="I322" s="2">
        <f t="shared" si="31"/>
        <v>-100</v>
      </c>
      <c r="J322" s="1">
        <v>0</v>
      </c>
      <c r="K322" s="1">
        <v>885399</v>
      </c>
      <c r="L322" s="2">
        <f t="shared" si="32"/>
        <v>-100</v>
      </c>
    </row>
    <row r="323" spans="1:12" ht="11.25" outlineLevel="1">
      <c r="A323" s="1" t="s">
        <v>1944</v>
      </c>
      <c r="B323" s="1">
        <v>0</v>
      </c>
      <c r="C323" s="1">
        <v>0</v>
      </c>
      <c r="D323" s="2">
        <f t="shared" si="30"/>
        <v>0</v>
      </c>
      <c r="E323" s="3" t="s">
        <v>1945</v>
      </c>
      <c r="F323" s="4" t="s">
        <v>1946</v>
      </c>
      <c r="G323" s="1">
        <v>0</v>
      </c>
      <c r="H323" s="1">
        <v>726389</v>
      </c>
      <c r="I323" s="2">
        <f t="shared" si="31"/>
        <v>-100</v>
      </c>
      <c r="J323" s="1">
        <v>0</v>
      </c>
      <c r="K323" s="1">
        <v>726389</v>
      </c>
      <c r="L323" s="2">
        <f t="shared" si="32"/>
        <v>-100</v>
      </c>
    </row>
    <row r="324" spans="1:12" s="22" customFormat="1" ht="10.5" customHeight="1">
      <c r="A324" s="22" t="s">
        <v>56</v>
      </c>
      <c r="B324" s="22">
        <v>10704347.46</v>
      </c>
      <c r="C324" s="22">
        <v>10514751</v>
      </c>
      <c r="D324" s="14">
        <f t="shared" si="30"/>
        <v>1.803147406914352</v>
      </c>
      <c r="E324" s="15" t="s">
        <v>57</v>
      </c>
      <c r="F324" s="15"/>
      <c r="G324" s="22">
        <v>79064623.46</v>
      </c>
      <c r="H324" s="22">
        <v>81814204</v>
      </c>
      <c r="I324" s="14">
        <f t="shared" si="31"/>
        <v>-3.3607618305496274</v>
      </c>
      <c r="J324" s="22">
        <v>79064623.46</v>
      </c>
      <c r="K324" s="22">
        <v>81814204</v>
      </c>
      <c r="L324" s="14">
        <f t="shared" si="32"/>
        <v>-3.3607618305496274</v>
      </c>
    </row>
    <row r="325" spans="1:12" ht="11.25" outlineLevel="1">
      <c r="A325" s="1" t="s">
        <v>1920</v>
      </c>
      <c r="B325" s="1">
        <v>9243099</v>
      </c>
      <c r="C325" s="1">
        <v>9243099</v>
      </c>
      <c r="D325" s="2">
        <f t="shared" si="30"/>
        <v>0</v>
      </c>
      <c r="E325" s="3" t="s">
        <v>1921</v>
      </c>
      <c r="F325" s="4" t="s">
        <v>1922</v>
      </c>
      <c r="G325" s="1">
        <v>110917188</v>
      </c>
      <c r="H325" s="1">
        <v>93276117</v>
      </c>
      <c r="I325" s="2">
        <f t="shared" si="31"/>
        <v>18.912741618521707</v>
      </c>
      <c r="J325" s="1">
        <v>110917188</v>
      </c>
      <c r="K325" s="1">
        <v>93276117</v>
      </c>
      <c r="L325" s="2">
        <f t="shared" si="32"/>
        <v>18.912741618521707</v>
      </c>
    </row>
    <row r="326" spans="1:12" ht="11.25" outlineLevel="1">
      <c r="A326" s="1" t="s">
        <v>1923</v>
      </c>
      <c r="B326" s="1">
        <v>-1791561</v>
      </c>
      <c r="C326" s="1">
        <v>1030243</v>
      </c>
      <c r="D326" s="2">
        <f t="shared" si="30"/>
        <v>-273.8969349949478</v>
      </c>
      <c r="E326" s="3" t="s">
        <v>1924</v>
      </c>
      <c r="F326" s="4" t="s">
        <v>1925</v>
      </c>
      <c r="G326" s="1">
        <v>-3374093</v>
      </c>
      <c r="H326" s="1">
        <v>10722561</v>
      </c>
      <c r="I326" s="2">
        <f t="shared" si="31"/>
        <v>-131.46723063641232</v>
      </c>
      <c r="J326" s="1">
        <v>-3374093</v>
      </c>
      <c r="K326" s="1">
        <v>10722561</v>
      </c>
      <c r="L326" s="2">
        <f t="shared" si="32"/>
        <v>-131.46723063641232</v>
      </c>
    </row>
    <row r="327" spans="1:12" ht="11.25" outlineLevel="1">
      <c r="A327" s="1" t="s">
        <v>1926</v>
      </c>
      <c r="B327" s="1">
        <v>0</v>
      </c>
      <c r="C327" s="1">
        <v>157647</v>
      </c>
      <c r="D327" s="2">
        <f t="shared" si="30"/>
        <v>-100</v>
      </c>
      <c r="E327" s="3" t="s">
        <v>1927</v>
      </c>
      <c r="F327" s="4" t="s">
        <v>1928</v>
      </c>
      <c r="G327" s="1">
        <v>497712</v>
      </c>
      <c r="H327" s="1">
        <v>1154556</v>
      </c>
      <c r="I327" s="2">
        <f t="shared" si="31"/>
        <v>-56.891480361281744</v>
      </c>
      <c r="J327" s="1">
        <v>497712</v>
      </c>
      <c r="K327" s="1">
        <v>1154556</v>
      </c>
      <c r="L327" s="2">
        <f t="shared" si="32"/>
        <v>-56.891480361281744</v>
      </c>
    </row>
    <row r="328" spans="1:12" ht="11.25" outlineLevel="1">
      <c r="A328" s="1" t="s">
        <v>1947</v>
      </c>
      <c r="B328" s="1">
        <v>0</v>
      </c>
      <c r="C328" s="1">
        <v>0</v>
      </c>
      <c r="D328" s="2">
        <f t="shared" si="30"/>
        <v>0</v>
      </c>
      <c r="E328" s="3" t="s">
        <v>1948</v>
      </c>
      <c r="F328" s="4" t="s">
        <v>1949</v>
      </c>
      <c r="G328" s="1">
        <v>0</v>
      </c>
      <c r="H328" s="1">
        <v>17595783</v>
      </c>
      <c r="I328" s="2">
        <f t="shared" si="31"/>
        <v>-100</v>
      </c>
      <c r="J328" s="1">
        <v>0</v>
      </c>
      <c r="K328" s="1">
        <v>17595783</v>
      </c>
      <c r="L328" s="2">
        <f t="shared" si="32"/>
        <v>-100</v>
      </c>
    </row>
    <row r="329" spans="1:12" ht="11.25" outlineLevel="1">
      <c r="A329" s="1" t="s">
        <v>1950</v>
      </c>
      <c r="B329" s="1">
        <v>0</v>
      </c>
      <c r="C329" s="1">
        <v>-5795411</v>
      </c>
      <c r="D329" s="2">
        <f t="shared" si="30"/>
        <v>-100</v>
      </c>
      <c r="E329" s="3" t="s">
        <v>1951</v>
      </c>
      <c r="F329" s="4" t="s">
        <v>1952</v>
      </c>
      <c r="G329" s="1">
        <v>0</v>
      </c>
      <c r="H329" s="1">
        <v>-5795411</v>
      </c>
      <c r="I329" s="2">
        <f t="shared" si="31"/>
        <v>-100</v>
      </c>
      <c r="J329" s="1">
        <v>0</v>
      </c>
      <c r="K329" s="1">
        <v>-5795411</v>
      </c>
      <c r="L329" s="2">
        <f t="shared" si="32"/>
        <v>-100</v>
      </c>
    </row>
    <row r="330" spans="1:12" s="22" customFormat="1" ht="10.5" customHeight="1">
      <c r="A330" s="22" t="s">
        <v>58</v>
      </c>
      <c r="B330" s="22">
        <v>7451538</v>
      </c>
      <c r="C330" s="22">
        <v>4635578</v>
      </c>
      <c r="D330" s="14">
        <f t="shared" si="30"/>
        <v>60.746685742317354</v>
      </c>
      <c r="E330" s="15" t="s">
        <v>59</v>
      </c>
      <c r="F330" s="15"/>
      <c r="G330" s="22">
        <v>108040807</v>
      </c>
      <c r="H330" s="22">
        <v>116953606</v>
      </c>
      <c r="I330" s="14">
        <f t="shared" si="31"/>
        <v>-7.620798797772855</v>
      </c>
      <c r="J330" s="22">
        <v>108040807</v>
      </c>
      <c r="K330" s="22">
        <v>116953606</v>
      </c>
      <c r="L330" s="14">
        <f t="shared" si="32"/>
        <v>-7.620798797772855</v>
      </c>
    </row>
    <row r="331" spans="1:12" ht="11.25" outlineLevel="1">
      <c r="A331" s="1" t="s">
        <v>1911</v>
      </c>
      <c r="B331" s="1">
        <v>1953000</v>
      </c>
      <c r="C331" s="1">
        <v>1953000</v>
      </c>
      <c r="D331" s="2">
        <f t="shared" si="30"/>
        <v>0</v>
      </c>
      <c r="E331" s="3" t="s">
        <v>1912</v>
      </c>
      <c r="F331" s="4" t="s">
        <v>1913</v>
      </c>
      <c r="G331" s="1">
        <v>22995000</v>
      </c>
      <c r="H331" s="1">
        <v>22995000</v>
      </c>
      <c r="I331" s="2">
        <f t="shared" si="31"/>
        <v>0</v>
      </c>
      <c r="J331" s="1">
        <v>22995000</v>
      </c>
      <c r="K331" s="1">
        <v>22995000</v>
      </c>
      <c r="L331" s="2">
        <f t="shared" si="32"/>
        <v>0</v>
      </c>
    </row>
    <row r="332" spans="1:12" s="22" customFormat="1" ht="10.5" customHeight="1">
      <c r="A332" s="22" t="s">
        <v>60</v>
      </c>
      <c r="B332" s="22">
        <v>1953000</v>
      </c>
      <c r="C332" s="22">
        <v>1953000</v>
      </c>
      <c r="D332" s="14">
        <f t="shared" si="30"/>
        <v>0</v>
      </c>
      <c r="E332" s="15" t="s">
        <v>61</v>
      </c>
      <c r="F332" s="15"/>
      <c r="G332" s="22">
        <v>22995000</v>
      </c>
      <c r="H332" s="22">
        <v>22995000</v>
      </c>
      <c r="I332" s="14">
        <f t="shared" si="31"/>
        <v>0</v>
      </c>
      <c r="J332" s="22">
        <v>22995000</v>
      </c>
      <c r="K332" s="22">
        <v>22995000</v>
      </c>
      <c r="L332" s="14">
        <f t="shared" si="32"/>
        <v>0</v>
      </c>
    </row>
    <row r="333" spans="1:12" ht="11.25" outlineLevel="1">
      <c r="A333" s="1" t="s">
        <v>1908</v>
      </c>
      <c r="B333" s="1">
        <v>0</v>
      </c>
      <c r="C333" s="1">
        <v>0</v>
      </c>
      <c r="D333" s="2">
        <f>IF(C333=0,0,IF(((B333-C333)/C333)*100&lt;-999.9,"-",IF(((B333-C333)/C333)*100&gt;999.9,"-",((B333-C333)/C333)*100)))</f>
        <v>0</v>
      </c>
      <c r="E333" s="3" t="s">
        <v>1909</v>
      </c>
      <c r="F333" s="4" t="s">
        <v>1910</v>
      </c>
      <c r="G333" s="1">
        <v>18000000</v>
      </c>
      <c r="H333" s="1">
        <v>0</v>
      </c>
      <c r="I333" s="2">
        <f t="shared" si="31"/>
        <v>0</v>
      </c>
      <c r="J333" s="1">
        <v>18000000</v>
      </c>
      <c r="K333" s="1">
        <v>0</v>
      </c>
      <c r="L333" s="2">
        <f>IF(K333=0,0,IF(((J333-K333)/K333)*100&lt;-999.9,"-",IF(((J333-K333)/K333)*100&gt;999.9,"-",((J333-K333)/K333)*100)))</f>
        <v>0</v>
      </c>
    </row>
    <row r="334" spans="1:12" s="22" customFormat="1" ht="10.5" customHeight="1">
      <c r="A334" s="22" t="s">
        <v>62</v>
      </c>
      <c r="B334" s="22">
        <v>0</v>
      </c>
      <c r="C334" s="22">
        <v>0</v>
      </c>
      <c r="D334" s="14">
        <f t="shared" si="30"/>
        <v>0</v>
      </c>
      <c r="E334" s="15" t="s">
        <v>63</v>
      </c>
      <c r="F334" s="15"/>
      <c r="G334" s="22">
        <v>18000000</v>
      </c>
      <c r="H334" s="22">
        <v>0</v>
      </c>
      <c r="I334" s="14">
        <f t="shared" si="31"/>
        <v>0</v>
      </c>
      <c r="J334" s="22">
        <v>18000000</v>
      </c>
      <c r="K334" s="22">
        <v>0</v>
      </c>
      <c r="L334" s="14">
        <f t="shared" si="32"/>
        <v>0</v>
      </c>
    </row>
    <row r="335" spans="1:12" ht="11.25" outlineLevel="1">
      <c r="A335" s="1" t="s">
        <v>1914</v>
      </c>
      <c r="B335" s="1">
        <v>0</v>
      </c>
      <c r="C335" s="1">
        <v>1450800</v>
      </c>
      <c r="D335" s="2">
        <f>IF(C335=0,0,IF(((B335-C335)/C335)*100&lt;-999.9,"-",IF(((B335-C335)/C335)*100&gt;999.9,"-",((B335-C335)/C335)*100)))</f>
        <v>-100</v>
      </c>
      <c r="E335" s="3" t="s">
        <v>1915</v>
      </c>
      <c r="F335" s="4" t="s">
        <v>1916</v>
      </c>
      <c r="G335" s="1">
        <v>0</v>
      </c>
      <c r="H335" s="1">
        <v>17082000</v>
      </c>
      <c r="I335" s="2">
        <f t="shared" si="31"/>
        <v>-100</v>
      </c>
      <c r="J335" s="1">
        <v>0</v>
      </c>
      <c r="K335" s="1">
        <v>17082000</v>
      </c>
      <c r="L335" s="2">
        <f>IF(K335=0,0,IF(((J335-K335)/K335)*100&lt;-999.9,"-",IF(((J335-K335)/K335)*100&gt;999.9,"-",((J335-K335)/K335)*100)))</f>
        <v>-100</v>
      </c>
    </row>
    <row r="336" spans="1:12" s="22" customFormat="1" ht="10.5" customHeight="1">
      <c r="A336" s="22" t="s">
        <v>64</v>
      </c>
      <c r="B336" s="22">
        <v>0</v>
      </c>
      <c r="C336" s="22">
        <v>1450800</v>
      </c>
      <c r="D336" s="14">
        <f t="shared" si="30"/>
        <v>-100</v>
      </c>
      <c r="E336" s="15" t="s">
        <v>65</v>
      </c>
      <c r="F336" s="15"/>
      <c r="G336" s="22">
        <v>0</v>
      </c>
      <c r="H336" s="22">
        <v>17082000</v>
      </c>
      <c r="I336" s="14">
        <f t="shared" si="31"/>
        <v>-100</v>
      </c>
      <c r="J336" s="22">
        <v>0</v>
      </c>
      <c r="K336" s="22">
        <v>17082000</v>
      </c>
      <c r="L336" s="14">
        <f t="shared" si="32"/>
        <v>-100</v>
      </c>
    </row>
    <row r="337" spans="1:12" ht="11.25" outlineLevel="1">
      <c r="A337" s="1" t="s">
        <v>1932</v>
      </c>
      <c r="B337" s="1">
        <v>0</v>
      </c>
      <c r="C337" s="1">
        <v>0</v>
      </c>
      <c r="D337" s="2">
        <f>IF(C337=0,0,IF(((B337-C337)/C337)*100&lt;-999.9,"-",IF(((B337-C337)/C337)*100&gt;999.9,"-",((B337-C337)/C337)*100)))</f>
        <v>0</v>
      </c>
      <c r="E337" s="3" t="s">
        <v>1933</v>
      </c>
      <c r="F337" s="4" t="s">
        <v>1934</v>
      </c>
      <c r="G337" s="1">
        <v>0</v>
      </c>
      <c r="H337" s="1">
        <v>1661971.83</v>
      </c>
      <c r="I337" s="2">
        <f t="shared" si="31"/>
        <v>-100</v>
      </c>
      <c r="J337" s="1">
        <v>0</v>
      </c>
      <c r="K337" s="1">
        <v>1661971.83</v>
      </c>
      <c r="L337" s="2">
        <f>IF(K337=0,0,IF(((J337-K337)/K337)*100&lt;-999.9,"-",IF(((J337-K337)/K337)*100&gt;999.9,"-",((J337-K337)/K337)*100)))</f>
        <v>-100</v>
      </c>
    </row>
    <row r="338" spans="1:12" s="22" customFormat="1" ht="11.25" customHeight="1">
      <c r="A338" s="22" t="s">
        <v>66</v>
      </c>
      <c r="B338" s="22">
        <v>0</v>
      </c>
      <c r="C338" s="22">
        <v>0</v>
      </c>
      <c r="D338" s="14">
        <f t="shared" si="30"/>
        <v>0</v>
      </c>
      <c r="E338" s="15" t="s">
        <v>67</v>
      </c>
      <c r="F338" s="15"/>
      <c r="G338" s="22">
        <v>0</v>
      </c>
      <c r="H338" s="22">
        <v>1661971.83</v>
      </c>
      <c r="I338" s="14">
        <f t="shared" si="31"/>
        <v>-100</v>
      </c>
      <c r="J338" s="22">
        <v>0</v>
      </c>
      <c r="K338" s="22">
        <v>1661971.83</v>
      </c>
      <c r="L338" s="14">
        <f t="shared" si="32"/>
        <v>-100</v>
      </c>
    </row>
    <row r="339" spans="1:12" ht="11.25" outlineLevel="1">
      <c r="A339" s="1" t="s">
        <v>1956</v>
      </c>
      <c r="B339" s="1">
        <v>3170721.38</v>
      </c>
      <c r="C339" s="1">
        <v>1841037.14</v>
      </c>
      <c r="D339" s="2">
        <f>IF(C339=0,0,IF(((B339-C339)/C339)*100&lt;-999.9,"-",IF(((B339-C339)/C339)*100&gt;999.9,"-",((B339-C339)/C339)*100)))</f>
        <v>72.22473741078358</v>
      </c>
      <c r="E339" s="3" t="s">
        <v>1957</v>
      </c>
      <c r="F339" s="4" t="s">
        <v>1958</v>
      </c>
      <c r="G339" s="1">
        <v>27174584.29</v>
      </c>
      <c r="H339" s="1">
        <v>25136935.1</v>
      </c>
      <c r="I339" s="2">
        <f t="shared" si="31"/>
        <v>8.106195850424093</v>
      </c>
      <c r="J339" s="1">
        <v>27174584.29</v>
      </c>
      <c r="K339" s="1">
        <v>25136935.1</v>
      </c>
      <c r="L339" s="2">
        <f>IF(K339=0,0,IF(((J339-K339)/K339)*100&lt;-999.9,"-",IF(((J339-K339)/K339)*100&gt;999.9,"-",((J339-K339)/K339)*100)))</f>
        <v>8.106195850424093</v>
      </c>
    </row>
    <row r="340" spans="1:12" s="22" customFormat="1" ht="10.5" customHeight="1">
      <c r="A340" s="22" t="s">
        <v>68</v>
      </c>
      <c r="B340" s="22">
        <v>3170721.38</v>
      </c>
      <c r="C340" s="22">
        <v>1841037.14</v>
      </c>
      <c r="D340" s="14">
        <f t="shared" si="30"/>
        <v>72.22473741078358</v>
      </c>
      <c r="E340" s="15" t="s">
        <v>69</v>
      </c>
      <c r="F340" s="15"/>
      <c r="G340" s="22">
        <v>27174584.29</v>
      </c>
      <c r="H340" s="22">
        <v>25136935.1</v>
      </c>
      <c r="I340" s="14">
        <f t="shared" si="31"/>
        <v>8.106195850424093</v>
      </c>
      <c r="J340" s="22">
        <v>27174584.29</v>
      </c>
      <c r="K340" s="22">
        <v>25136935.1</v>
      </c>
      <c r="L340" s="14">
        <f t="shared" si="32"/>
        <v>8.106195850424093</v>
      </c>
    </row>
    <row r="341" spans="1:12" ht="11.25" outlineLevel="1">
      <c r="A341" s="1" t="s">
        <v>1962</v>
      </c>
      <c r="B341" s="1">
        <v>845823.89</v>
      </c>
      <c r="C341" s="1">
        <v>349285.11</v>
      </c>
      <c r="D341" s="2">
        <f>IF(C341=0,0,IF(((B341-C341)/C341)*100&lt;-999.9,"-",IF(((B341-C341)/C341)*100&gt;999.9,"-",((B341-C341)/C341)*100)))</f>
        <v>142.1585878653688</v>
      </c>
      <c r="E341" s="3" t="s">
        <v>1963</v>
      </c>
      <c r="F341" s="4" t="s">
        <v>1964</v>
      </c>
      <c r="G341" s="1">
        <v>3990282.18</v>
      </c>
      <c r="H341" s="1">
        <v>10144209.3</v>
      </c>
      <c r="I341" s="2">
        <f t="shared" si="31"/>
        <v>-60.66443364886015</v>
      </c>
      <c r="J341" s="1">
        <v>3990282.18</v>
      </c>
      <c r="K341" s="1">
        <v>10144209.3</v>
      </c>
      <c r="L341" s="2">
        <f>IF(K341=0,0,IF(((J341-K341)/K341)*100&lt;-999.9,"-",IF(((J341-K341)/K341)*100&gt;999.9,"-",((J341-K341)/K341)*100)))</f>
        <v>-60.66443364886015</v>
      </c>
    </row>
    <row r="342" spans="1:12" s="22" customFormat="1" ht="10.5" customHeight="1">
      <c r="A342" s="22" t="s">
        <v>70</v>
      </c>
      <c r="B342" s="22">
        <v>845823.89</v>
      </c>
      <c r="C342" s="22">
        <v>349285.11</v>
      </c>
      <c r="D342" s="14">
        <f t="shared" si="30"/>
        <v>142.1585878653688</v>
      </c>
      <c r="E342" s="15" t="s">
        <v>71</v>
      </c>
      <c r="F342" s="15"/>
      <c r="G342" s="22">
        <v>3990282.18</v>
      </c>
      <c r="H342" s="22">
        <v>10144209.3</v>
      </c>
      <c r="I342" s="14">
        <f t="shared" si="31"/>
        <v>-60.66443364886015</v>
      </c>
      <c r="J342" s="22">
        <v>3990282.18</v>
      </c>
      <c r="K342" s="22">
        <v>10144209.3</v>
      </c>
      <c r="L342" s="14">
        <f t="shared" si="32"/>
        <v>-60.66443364886015</v>
      </c>
    </row>
    <row r="343" spans="1:12" ht="11.25" outlineLevel="1">
      <c r="A343" s="1" t="s">
        <v>1959</v>
      </c>
      <c r="B343" s="1">
        <v>1272254.63</v>
      </c>
      <c r="C343" s="1">
        <v>1130350.78</v>
      </c>
      <c r="D343" s="2">
        <f>IF(C343=0,0,IF(((B343-C343)/C343)*100&lt;-999.9,"-",IF(((B343-C343)/C343)*100&gt;999.9,"-",((B343-C343)/C343)*100)))</f>
        <v>12.553965769811725</v>
      </c>
      <c r="E343" s="3" t="s">
        <v>1960</v>
      </c>
      <c r="F343" s="4" t="s">
        <v>1961</v>
      </c>
      <c r="G343" s="1">
        <v>13790441.43</v>
      </c>
      <c r="H343" s="1">
        <v>13623059.58</v>
      </c>
      <c r="I343" s="2">
        <f t="shared" si="31"/>
        <v>1.228665624025698</v>
      </c>
      <c r="J343" s="1">
        <v>13790441.43</v>
      </c>
      <c r="K343" s="1">
        <v>13623059.58</v>
      </c>
      <c r="L343" s="2">
        <f>IF(K343=0,0,IF(((J343-K343)/K343)*100&lt;-999.9,"-",IF(((J343-K343)/K343)*100&gt;999.9,"-",((J343-K343)/K343)*100)))</f>
        <v>1.228665624025698</v>
      </c>
    </row>
    <row r="344" spans="1:12" s="22" customFormat="1" ht="10.5" customHeight="1">
      <c r="A344" s="22" t="s">
        <v>72</v>
      </c>
      <c r="B344" s="22">
        <v>1272254.63</v>
      </c>
      <c r="C344" s="22">
        <v>1130350.78</v>
      </c>
      <c r="D344" s="14">
        <f t="shared" si="30"/>
        <v>12.553965769811725</v>
      </c>
      <c r="E344" s="15" t="s">
        <v>73</v>
      </c>
      <c r="F344" s="15"/>
      <c r="G344" s="22">
        <v>13790441.43</v>
      </c>
      <c r="H344" s="22">
        <v>13623059.58</v>
      </c>
      <c r="I344" s="14">
        <f t="shared" si="31"/>
        <v>1.228665624025698</v>
      </c>
      <c r="J344" s="22">
        <v>13790441.43</v>
      </c>
      <c r="K344" s="22">
        <v>13623059.58</v>
      </c>
      <c r="L344" s="14">
        <f t="shared" si="32"/>
        <v>1.228665624025698</v>
      </c>
    </row>
    <row r="345" spans="1:12" ht="11.25" outlineLevel="1">
      <c r="A345" s="1" t="s">
        <v>1902</v>
      </c>
      <c r="B345" s="1">
        <v>5782929.8100000005</v>
      </c>
      <c r="C345" s="1">
        <v>2402886</v>
      </c>
      <c r="D345" s="2">
        <f>IF(C345=0,0,IF(((B345-C345)/C345)*100&lt;-999.9,"-",IF(((B345-C345)/C345)*100&gt;999.9,"-",((B345-C345)/C345)*100)))</f>
        <v>140.6660078755297</v>
      </c>
      <c r="E345" s="3" t="s">
        <v>1903</v>
      </c>
      <c r="F345" s="4" t="s">
        <v>1904</v>
      </c>
      <c r="G345" s="1">
        <v>53449215.06</v>
      </c>
      <c r="H345" s="1">
        <v>44118708.8</v>
      </c>
      <c r="I345" s="2">
        <f t="shared" si="31"/>
        <v>21.148638556711354</v>
      </c>
      <c r="J345" s="1">
        <v>53449215.06</v>
      </c>
      <c r="K345" s="1">
        <v>44118708.8</v>
      </c>
      <c r="L345" s="2">
        <f>IF(K345=0,0,IF(((J345-K345)/K345)*100&lt;-999.9,"-",IF(((J345-K345)/K345)*100&gt;999.9,"-",((J345-K345)/K345)*100)))</f>
        <v>21.148638556711354</v>
      </c>
    </row>
    <row r="346" spans="1:12" ht="11.25" outlineLevel="1">
      <c r="A346" s="1" t="s">
        <v>1935</v>
      </c>
      <c r="B346" s="1">
        <v>25500</v>
      </c>
      <c r="C346" s="1">
        <v>48000</v>
      </c>
      <c r="D346" s="2">
        <f>IF(C346=0,0,IF(((B346-C346)/C346)*100&lt;-999.9,"-",IF(((B346-C346)/C346)*100&gt;999.9,"-",((B346-C346)/C346)*100)))</f>
        <v>-46.875</v>
      </c>
      <c r="E346" s="3" t="s">
        <v>1936</v>
      </c>
      <c r="F346" s="4" t="s">
        <v>1937</v>
      </c>
      <c r="G346" s="1">
        <v>440555</v>
      </c>
      <c r="H346" s="1">
        <v>432980</v>
      </c>
      <c r="I346" s="2">
        <f t="shared" si="31"/>
        <v>1.749503441267495</v>
      </c>
      <c r="J346" s="1">
        <v>440555</v>
      </c>
      <c r="K346" s="1">
        <v>432980</v>
      </c>
      <c r="L346" s="2">
        <f>IF(K346=0,0,IF(((J346-K346)/K346)*100&lt;-999.9,"-",IF(((J346-K346)/K346)*100&gt;999.9,"-",((J346-K346)/K346)*100)))</f>
        <v>1.749503441267495</v>
      </c>
    </row>
    <row r="347" spans="1:12" s="22" customFormat="1" ht="10.5" customHeight="1">
      <c r="A347" s="22" t="s">
        <v>74</v>
      </c>
      <c r="B347" s="22">
        <v>5808429.8100000005</v>
      </c>
      <c r="C347" s="22">
        <v>2450886</v>
      </c>
      <c r="D347" s="14">
        <f t="shared" si="30"/>
        <v>136.9930633248548</v>
      </c>
      <c r="E347" s="15" t="s">
        <v>75</v>
      </c>
      <c r="F347" s="15"/>
      <c r="G347" s="22">
        <v>53889770.06</v>
      </c>
      <c r="H347" s="22">
        <v>44551688.8</v>
      </c>
      <c r="I347" s="14">
        <f t="shared" si="31"/>
        <v>20.96010614080247</v>
      </c>
      <c r="J347" s="22">
        <v>53889770.06</v>
      </c>
      <c r="K347" s="22">
        <v>44551688.8</v>
      </c>
      <c r="L347" s="14">
        <f t="shared" si="32"/>
        <v>20.96010614080247</v>
      </c>
    </row>
    <row r="348" spans="1:12" ht="11.25" outlineLevel="1">
      <c r="A348" s="1" t="s">
        <v>1899</v>
      </c>
      <c r="B348" s="1">
        <v>4074.96</v>
      </c>
      <c r="C348" s="1">
        <v>7425.83</v>
      </c>
      <c r="D348" s="2">
        <f>IF(C348=0,0,IF(((B348-C348)/C348)*100&lt;-999.9,"-",IF(((B348-C348)/C348)*100&gt;999.9,"-",((B348-C348)/C348)*100)))</f>
        <v>-45.12451806734062</v>
      </c>
      <c r="E348" s="3" t="s">
        <v>1900</v>
      </c>
      <c r="F348" s="4" t="s">
        <v>1901</v>
      </c>
      <c r="G348" s="1">
        <v>25224.62</v>
      </c>
      <c r="H348" s="1">
        <v>25235.46</v>
      </c>
      <c r="I348" s="2">
        <f t="shared" si="31"/>
        <v>-0.04295542859135576</v>
      </c>
      <c r="J348" s="1">
        <v>25224.62</v>
      </c>
      <c r="K348" s="1">
        <v>25235.46</v>
      </c>
      <c r="L348" s="2">
        <f>IF(K348=0,0,IF(((J348-K348)/K348)*100&lt;-999.9,"-",IF(((J348-K348)/K348)*100&gt;999.9,"-",((J348-K348)/K348)*100)))</f>
        <v>-0.04295542859135576</v>
      </c>
    </row>
    <row r="349" spans="1:12" s="22" customFormat="1" ht="10.5" customHeight="1">
      <c r="A349" s="22" t="s">
        <v>76</v>
      </c>
      <c r="B349" s="22">
        <v>4074.96</v>
      </c>
      <c r="C349" s="22">
        <v>7425.83</v>
      </c>
      <c r="D349" s="14">
        <f t="shared" si="30"/>
        <v>-45.12451806734062</v>
      </c>
      <c r="E349" s="15" t="s">
        <v>77</v>
      </c>
      <c r="F349" s="15"/>
      <c r="G349" s="22">
        <v>25224.62</v>
      </c>
      <c r="H349" s="22">
        <v>25235.46</v>
      </c>
      <c r="I349" s="14">
        <f t="shared" si="31"/>
        <v>-0.04295542859135576</v>
      </c>
      <c r="J349" s="22">
        <v>25224.62</v>
      </c>
      <c r="K349" s="22">
        <v>25235.46</v>
      </c>
      <c r="L349" s="14">
        <f t="shared" si="32"/>
        <v>-0.04295542859135576</v>
      </c>
    </row>
    <row r="350" spans="1:12" ht="11.25" outlineLevel="1">
      <c r="A350" s="1" t="s">
        <v>1905</v>
      </c>
      <c r="B350" s="1">
        <v>148341.53</v>
      </c>
      <c r="C350" s="1">
        <v>145429.73</v>
      </c>
      <c r="D350" s="2">
        <f t="shared" si="30"/>
        <v>2.002204088531271</v>
      </c>
      <c r="E350" s="3" t="s">
        <v>1906</v>
      </c>
      <c r="F350" s="4" t="s">
        <v>1907</v>
      </c>
      <c r="G350" s="1">
        <v>1732405.68</v>
      </c>
      <c r="H350" s="1">
        <v>1698442.97</v>
      </c>
      <c r="I350" s="2">
        <f t="shared" si="31"/>
        <v>1.9996379389765415</v>
      </c>
      <c r="J350" s="1">
        <v>1732405.68</v>
      </c>
      <c r="K350" s="1">
        <v>1698442.97</v>
      </c>
      <c r="L350" s="2">
        <f t="shared" si="32"/>
        <v>1.9996379389765415</v>
      </c>
    </row>
    <row r="351" spans="1:12" s="22" customFormat="1" ht="10.5" customHeight="1">
      <c r="A351" s="22" t="s">
        <v>78</v>
      </c>
      <c r="B351" s="22">
        <v>148341.53</v>
      </c>
      <c r="C351" s="22">
        <v>145429.73</v>
      </c>
      <c r="D351" s="14">
        <f t="shared" si="30"/>
        <v>2.002204088531271</v>
      </c>
      <c r="E351" s="15" t="s">
        <v>79</v>
      </c>
      <c r="F351" s="15"/>
      <c r="G351" s="22">
        <v>1732405.68</v>
      </c>
      <c r="H351" s="22">
        <v>1698442.97</v>
      </c>
      <c r="I351" s="14">
        <f t="shared" si="31"/>
        <v>1.9996379389765415</v>
      </c>
      <c r="J351" s="22">
        <v>1732405.68</v>
      </c>
      <c r="K351" s="22">
        <v>1698442.97</v>
      </c>
      <c r="L351" s="14">
        <f t="shared" si="32"/>
        <v>1.9996379389765415</v>
      </c>
    </row>
    <row r="352" spans="1:12" ht="11.25" outlineLevel="1">
      <c r="A352" s="1" t="s">
        <v>1953</v>
      </c>
      <c r="B352" s="1">
        <v>60089</v>
      </c>
      <c r="C352" s="1">
        <v>0</v>
      </c>
      <c r="D352" s="2">
        <f t="shared" si="30"/>
        <v>0</v>
      </c>
      <c r="E352" s="3" t="s">
        <v>1954</v>
      </c>
      <c r="F352" s="4" t="s">
        <v>1955</v>
      </c>
      <c r="G352" s="1">
        <v>587398.06</v>
      </c>
      <c r="H352" s="1">
        <v>0</v>
      </c>
      <c r="I352" s="2">
        <f t="shared" si="31"/>
        <v>0</v>
      </c>
      <c r="J352" s="1">
        <v>587398.06</v>
      </c>
      <c r="K352" s="1">
        <v>0</v>
      </c>
      <c r="L352" s="2">
        <f t="shared" si="32"/>
        <v>0</v>
      </c>
    </row>
    <row r="353" spans="1:12" ht="10.5" customHeight="1">
      <c r="A353" s="1" t="s">
        <v>80</v>
      </c>
      <c r="B353" s="1">
        <v>60089</v>
      </c>
      <c r="C353" s="1">
        <v>0</v>
      </c>
      <c r="D353" s="14">
        <f t="shared" si="30"/>
        <v>0</v>
      </c>
      <c r="E353" s="36" t="s">
        <v>81</v>
      </c>
      <c r="G353" s="1">
        <v>587398.06</v>
      </c>
      <c r="H353" s="1">
        <v>0</v>
      </c>
      <c r="I353" s="14">
        <f t="shared" si="31"/>
        <v>0</v>
      </c>
      <c r="J353" s="1">
        <v>587398.06</v>
      </c>
      <c r="K353" s="1">
        <v>0</v>
      </c>
      <c r="L353" s="14">
        <f t="shared" si="32"/>
        <v>0</v>
      </c>
    </row>
    <row r="354" spans="1:12" ht="11.25" outlineLevel="1">
      <c r="A354" s="1" t="s">
        <v>1968</v>
      </c>
      <c r="B354" s="1">
        <v>285974.94</v>
      </c>
      <c r="C354" s="1">
        <v>545264.62</v>
      </c>
      <c r="D354" s="2">
        <f t="shared" si="30"/>
        <v>-47.552999129120096</v>
      </c>
      <c r="E354" s="3" t="s">
        <v>1969</v>
      </c>
      <c r="F354" s="4" t="s">
        <v>1970</v>
      </c>
      <c r="G354" s="1">
        <v>3784456.2</v>
      </c>
      <c r="H354" s="1">
        <v>6489178.76</v>
      </c>
      <c r="I354" s="2">
        <f t="shared" si="31"/>
        <v>-41.68050627102773</v>
      </c>
      <c r="J354" s="1">
        <v>3784456.2</v>
      </c>
      <c r="K354" s="1">
        <v>6489178.76</v>
      </c>
      <c r="L354" s="2">
        <f t="shared" si="32"/>
        <v>-41.68050627102773</v>
      </c>
    </row>
    <row r="355" spans="1:12" s="22" customFormat="1" ht="10.5" customHeight="1">
      <c r="A355" s="22" t="s">
        <v>82</v>
      </c>
      <c r="B355" s="22">
        <v>285974.94</v>
      </c>
      <c r="C355" s="22">
        <v>545264.62</v>
      </c>
      <c r="D355" s="14">
        <f t="shared" si="30"/>
        <v>-47.552999129120096</v>
      </c>
      <c r="E355" s="15" t="s">
        <v>1969</v>
      </c>
      <c r="F355" s="15"/>
      <c r="G355" s="22">
        <v>3784456.2</v>
      </c>
      <c r="H355" s="22">
        <v>6489178.76</v>
      </c>
      <c r="I355" s="14">
        <f t="shared" si="31"/>
        <v>-41.68050627102773</v>
      </c>
      <c r="J355" s="22">
        <v>3784456.2</v>
      </c>
      <c r="K355" s="22">
        <v>6489178.76</v>
      </c>
      <c r="L355" s="14">
        <f t="shared" si="32"/>
        <v>-41.68050627102773</v>
      </c>
    </row>
    <row r="356" spans="1:12" ht="11.25" outlineLevel="1">
      <c r="A356" s="1" t="s">
        <v>1965</v>
      </c>
      <c r="B356" s="1">
        <v>252337.21</v>
      </c>
      <c r="C356" s="1">
        <v>96510.51</v>
      </c>
      <c r="D356" s="2">
        <f t="shared" si="30"/>
        <v>161.46086058399237</v>
      </c>
      <c r="E356" s="3" t="s">
        <v>1966</v>
      </c>
      <c r="F356" s="4" t="s">
        <v>1967</v>
      </c>
      <c r="G356" s="1">
        <v>1899815.84</v>
      </c>
      <c r="H356" s="1">
        <v>1357215.71</v>
      </c>
      <c r="I356" s="2">
        <f t="shared" si="31"/>
        <v>39.978916100226996</v>
      </c>
      <c r="J356" s="1">
        <v>1899815.84</v>
      </c>
      <c r="K356" s="1">
        <v>1357215.71</v>
      </c>
      <c r="L356" s="2">
        <f t="shared" si="32"/>
        <v>39.978916100226996</v>
      </c>
    </row>
    <row r="357" spans="1:12" ht="11.25" outlineLevel="1">
      <c r="A357" s="1" t="s">
        <v>1971</v>
      </c>
      <c r="B357" s="1">
        <v>4678.33</v>
      </c>
      <c r="C357" s="1">
        <v>11908.57</v>
      </c>
      <c r="D357" s="2">
        <f t="shared" si="30"/>
        <v>-60.714594615474404</v>
      </c>
      <c r="E357" s="3" t="s">
        <v>1972</v>
      </c>
      <c r="F357" s="4" t="s">
        <v>1973</v>
      </c>
      <c r="G357" s="1">
        <v>74857.53</v>
      </c>
      <c r="H357" s="1">
        <v>90662.74</v>
      </c>
      <c r="I357" s="2">
        <f t="shared" si="31"/>
        <v>-17.432971913268897</v>
      </c>
      <c r="J357" s="1">
        <v>74857.53</v>
      </c>
      <c r="K357" s="1">
        <v>90662.74</v>
      </c>
      <c r="L357" s="2">
        <f t="shared" si="32"/>
        <v>-17.432971913268897</v>
      </c>
    </row>
    <row r="358" spans="1:12" ht="11.25" outlineLevel="1">
      <c r="A358" s="1" t="s">
        <v>1974</v>
      </c>
      <c r="B358" s="1">
        <v>77112</v>
      </c>
      <c r="C358" s="1">
        <v>9268</v>
      </c>
      <c r="D358" s="2">
        <f t="shared" si="30"/>
        <v>732.02416918429</v>
      </c>
      <c r="E358" s="3" t="s">
        <v>1975</v>
      </c>
      <c r="F358" s="4" t="s">
        <v>1976</v>
      </c>
      <c r="G358" s="1">
        <v>349685.75</v>
      </c>
      <c r="H358" s="1">
        <v>125127.63</v>
      </c>
      <c r="I358" s="2">
        <f t="shared" si="31"/>
        <v>179.4632568362399</v>
      </c>
      <c r="J358" s="1">
        <v>349685.75</v>
      </c>
      <c r="K358" s="1">
        <v>125127.63</v>
      </c>
      <c r="L358" s="2">
        <f t="shared" si="32"/>
        <v>179.4632568362399</v>
      </c>
    </row>
    <row r="359" spans="1:12" ht="11.25" outlineLevel="1">
      <c r="A359" s="1" t="s">
        <v>1977</v>
      </c>
      <c r="B359" s="1">
        <v>0</v>
      </c>
      <c r="C359" s="1">
        <v>0</v>
      </c>
      <c r="D359" s="2">
        <f t="shared" si="30"/>
        <v>0</v>
      </c>
      <c r="E359" s="3" t="s">
        <v>1978</v>
      </c>
      <c r="F359" s="4" t="s">
        <v>1979</v>
      </c>
      <c r="G359" s="1">
        <v>-53230</v>
      </c>
      <c r="H359" s="1">
        <v>-27701</v>
      </c>
      <c r="I359" s="2">
        <f t="shared" si="31"/>
        <v>92.15912782932024</v>
      </c>
      <c r="J359" s="1">
        <v>-53230</v>
      </c>
      <c r="K359" s="1">
        <v>-27701</v>
      </c>
      <c r="L359" s="2">
        <f t="shared" si="32"/>
        <v>92.15912782932024</v>
      </c>
    </row>
    <row r="360" spans="1:12" ht="11.25" outlineLevel="1">
      <c r="A360" s="1" t="s">
        <v>1980</v>
      </c>
      <c r="B360" s="1">
        <v>197085.94</v>
      </c>
      <c r="C360" s="1">
        <v>0</v>
      </c>
      <c r="D360" s="2">
        <f t="shared" si="30"/>
        <v>0</v>
      </c>
      <c r="E360" s="3" t="s">
        <v>1981</v>
      </c>
      <c r="F360" s="4" t="s">
        <v>1982</v>
      </c>
      <c r="G360" s="1">
        <v>572641.53</v>
      </c>
      <c r="H360" s="1">
        <v>0</v>
      </c>
      <c r="I360" s="2">
        <f t="shared" si="31"/>
        <v>0</v>
      </c>
      <c r="J360" s="1">
        <v>572641.53</v>
      </c>
      <c r="K360" s="1">
        <v>0</v>
      </c>
      <c r="L360" s="2">
        <f t="shared" si="32"/>
        <v>0</v>
      </c>
    </row>
    <row r="361" spans="1:12" s="22" customFormat="1" ht="10.5" customHeight="1">
      <c r="A361" s="22" t="s">
        <v>83</v>
      </c>
      <c r="B361" s="37">
        <v>531213.48</v>
      </c>
      <c r="C361" s="37">
        <v>117687.08</v>
      </c>
      <c r="D361" s="14">
        <f t="shared" si="30"/>
        <v>351.377908263167</v>
      </c>
      <c r="E361" s="15" t="s">
        <v>84</v>
      </c>
      <c r="F361" s="15"/>
      <c r="G361" s="37">
        <v>2843770.65</v>
      </c>
      <c r="H361" s="37">
        <v>1545305.08</v>
      </c>
      <c r="I361" s="14">
        <f t="shared" si="31"/>
        <v>84.02648686044569</v>
      </c>
      <c r="J361" s="37">
        <v>2843770.65</v>
      </c>
      <c r="K361" s="37">
        <v>1545305.08</v>
      </c>
      <c r="L361" s="14">
        <f t="shared" si="32"/>
        <v>84.02648686044569</v>
      </c>
    </row>
    <row r="362" spans="2:12" s="22" customFormat="1" ht="10.5" customHeight="1" thickBot="1">
      <c r="B362" s="34">
        <f>SUM(,B324,B330,B351,B338,B332,B334,B336,B340,B342,B349,B353,B344,B347,B355,B361)</f>
        <v>32235809.080000006</v>
      </c>
      <c r="C362" s="34">
        <f>SUM(,C324,C330,C351,C338,C332,C334,C336,C340,C342,C349,C353,C344,C347,C355,C361)</f>
        <v>25141495.29</v>
      </c>
      <c r="D362" s="38">
        <f t="shared" si="30"/>
        <v>28.21754914800856</v>
      </c>
      <c r="E362" s="20" t="s">
        <v>85</v>
      </c>
      <c r="F362" s="24"/>
      <c r="G362" s="34">
        <f>SUM(,G324,G330,G351,G338,G332,G334,G336,G340,G342,G349,G353,G344,G347,G355,G361)</f>
        <v>335918763.62999994</v>
      </c>
      <c r="H362" s="34">
        <f>SUM(,H324,H330,H351,H338,H332,H334,H336,H340,H342,H349,H353,H344,H347,H355,H361)</f>
        <v>343720836.87999994</v>
      </c>
      <c r="I362" s="38">
        <f>IF(H362=0,0,((G362-H362)/H362)*100)</f>
        <v>-2.269886609383494</v>
      </c>
      <c r="J362" s="34">
        <f>SUM(,J324,J330,J351,J338,J332,J334,J336,J340,J342,J349,J353,J344,J347,J355,J361)</f>
        <v>335918763.62999994</v>
      </c>
      <c r="K362" s="34">
        <f>SUM(,K324,K330,K351,K338,K332,K334,K336,K340,K342,K349,K353,K344,K347,K355,K361)</f>
        <v>343720836.87999994</v>
      </c>
      <c r="L362" s="38">
        <f t="shared" si="32"/>
        <v>-2.269886609383494</v>
      </c>
    </row>
    <row r="363" spans="4:12" s="22" customFormat="1" ht="10.5" customHeight="1" thickTop="1">
      <c r="D363" s="25"/>
      <c r="E363" s="26"/>
      <c r="F363" s="24"/>
      <c r="I363" s="25"/>
      <c r="L363" s="25"/>
    </row>
    <row r="364" spans="4:14" s="22" customFormat="1" ht="10.5" customHeight="1">
      <c r="D364" s="25"/>
      <c r="E364" s="20"/>
      <c r="F364" s="24"/>
      <c r="I364" s="25"/>
      <c r="L364" s="25"/>
      <c r="N364" s="131"/>
    </row>
    <row r="365" spans="2:12" s="5" customFormat="1" ht="10.5" customHeight="1">
      <c r="B365" s="6" t="s">
        <v>1772</v>
      </c>
      <c r="C365" s="6"/>
      <c r="D365" s="7"/>
      <c r="E365" s="8"/>
      <c r="F365" s="39" t="s">
        <v>1773</v>
      </c>
      <c r="G365" s="39"/>
      <c r="I365" s="7"/>
      <c r="K365" s="5" t="str">
        <f>"Run: "&amp;TEXT(NvsEndTime,"MM/DD/YY at HH:MM")</f>
        <v>Run: 03/18/08 at 14:14</v>
      </c>
      <c r="L365" s="7"/>
    </row>
    <row r="366" spans="2:12" s="5" customFormat="1" ht="10.5" customHeight="1">
      <c r="B366" s="6" t="s">
        <v>1774</v>
      </c>
      <c r="C366" s="6"/>
      <c r="D366" s="7"/>
      <c r="E366" s="8"/>
      <c r="F366" s="6" t="s">
        <v>86</v>
      </c>
      <c r="G366" s="9"/>
      <c r="I366" s="7"/>
      <c r="K366" s="5" t="str">
        <f>"Report ID: "&amp;RID</f>
        <v>Report ID: PUD117</v>
      </c>
      <c r="L366" s="7"/>
    </row>
    <row r="367" spans="2:12" s="5" customFormat="1" ht="10.5" customHeight="1">
      <c r="B367" s="10" t="s">
        <v>1776</v>
      </c>
      <c r="D367" s="7"/>
      <c r="E367" s="8"/>
      <c r="I367" s="7"/>
      <c r="L367" s="7"/>
    </row>
    <row r="368" spans="4:12" s="5" customFormat="1" ht="4.5" customHeight="1">
      <c r="D368" s="7"/>
      <c r="E368" s="8"/>
      <c r="I368" s="7"/>
      <c r="L368" s="7"/>
    </row>
    <row r="369" spans="2:12" s="5" customFormat="1" ht="10.5" customHeight="1">
      <c r="B369" s="175" t="s">
        <v>1777</v>
      </c>
      <c r="C369" s="175"/>
      <c r="D369" s="11" t="s">
        <v>1778</v>
      </c>
      <c r="E369" s="8"/>
      <c r="G369" s="175" t="s">
        <v>1779</v>
      </c>
      <c r="H369" s="175"/>
      <c r="I369" s="11" t="s">
        <v>1778</v>
      </c>
      <c r="J369" s="175" t="s">
        <v>1780</v>
      </c>
      <c r="K369" s="175"/>
      <c r="L369" s="11" t="s">
        <v>1778</v>
      </c>
    </row>
    <row r="370" spans="2:13" s="5" customFormat="1" ht="10.5" customHeight="1">
      <c r="B370" s="9" t="s">
        <v>1781</v>
      </c>
      <c r="C370" s="9" t="s">
        <v>1782</v>
      </c>
      <c r="D370" s="11" t="s">
        <v>1783</v>
      </c>
      <c r="E370" s="8"/>
      <c r="F370" s="6"/>
      <c r="G370" s="9" t="s">
        <v>1781</v>
      </c>
      <c r="H370" s="9" t="s">
        <v>1782</v>
      </c>
      <c r="I370" s="11" t="s">
        <v>1783</v>
      </c>
      <c r="J370" s="9" t="s">
        <v>1781</v>
      </c>
      <c r="K370" s="9" t="s">
        <v>1782</v>
      </c>
      <c r="L370" s="11" t="s">
        <v>1783</v>
      </c>
      <c r="M370" s="10" t="s">
        <v>1784</v>
      </c>
    </row>
    <row r="371" spans="2:12" s="5" customFormat="1" ht="6" customHeight="1">
      <c r="B371" s="9"/>
      <c r="C371" s="9"/>
      <c r="D371" s="11"/>
      <c r="E371" s="8"/>
      <c r="F371" s="6"/>
      <c r="G371" s="9"/>
      <c r="H371" s="9"/>
      <c r="I371" s="11"/>
      <c r="J371" s="9"/>
      <c r="K371" s="9"/>
      <c r="L371" s="11"/>
    </row>
    <row r="372" spans="4:12" s="22" customFormat="1" ht="10.5" customHeight="1">
      <c r="D372" s="25"/>
      <c r="E372" s="20" t="s">
        <v>87</v>
      </c>
      <c r="F372" s="24"/>
      <c r="I372" s="25"/>
      <c r="L372" s="25"/>
    </row>
    <row r="373" spans="4:12" s="22" customFormat="1" ht="6" customHeight="1">
      <c r="D373" s="25"/>
      <c r="E373" s="26"/>
      <c r="F373" s="24"/>
      <c r="I373" s="25"/>
      <c r="L373" s="25"/>
    </row>
    <row r="374" spans="4:12" s="22" customFormat="1" ht="10.5" customHeight="1">
      <c r="D374" s="25"/>
      <c r="E374" s="20" t="s">
        <v>88</v>
      </c>
      <c r="F374" s="24"/>
      <c r="I374" s="25"/>
      <c r="L374" s="25"/>
    </row>
    <row r="375" spans="1:12" ht="11.25" outlineLevel="1">
      <c r="A375" s="1" t="s">
        <v>1985</v>
      </c>
      <c r="B375" s="1">
        <v>2986</v>
      </c>
      <c r="C375" s="1">
        <v>153.27</v>
      </c>
      <c r="D375" s="2" t="str">
        <f>IF(C375=0,0,IF(((B375-C375)/C375)*100&lt;-999.9,"-",IF(((B375-C375)/C375)*100&gt;999.9,"-",((B375-C375)/C375)*100)))</f>
        <v>-</v>
      </c>
      <c r="E375" s="3" t="s">
        <v>1986</v>
      </c>
      <c r="F375" s="4" t="s">
        <v>1987</v>
      </c>
      <c r="G375" s="1">
        <v>14511.64</v>
      </c>
      <c r="H375" s="1">
        <v>4654.39</v>
      </c>
      <c r="I375" s="2">
        <f>IF(H375=0,0,IF(((G375-H375)/H375)*100&lt;-999.9,"-",IF(((G375-H375)/H375)*100&gt;999.9,"-",((G375-H375)/H375)*100)))</f>
        <v>211.78392872105687</v>
      </c>
      <c r="J375" s="1">
        <v>14511.64</v>
      </c>
      <c r="K375" s="1">
        <v>4654.39</v>
      </c>
      <c r="L375" s="2">
        <f>IF(K375=0,0,IF(((J375-K375)/K375)*100&lt;-999.9,"-",IF(((J375-K375)/K375)*100&gt;999.9,"-",((J375-K375)/K375)*100)))</f>
        <v>211.78392872105687</v>
      </c>
    </row>
    <row r="376" spans="1:12" s="22" customFormat="1" ht="10.5" customHeight="1">
      <c r="A376" s="22" t="s">
        <v>89</v>
      </c>
      <c r="B376" s="22">
        <v>2986</v>
      </c>
      <c r="C376" s="22">
        <v>153.27</v>
      </c>
      <c r="D376" s="14" t="str">
        <f aca="true" t="shared" si="33" ref="D376:D388">IF(C376=0,0,IF(((B376-C376)/C376)*100&lt;-999.9,"-",IF(((B376-C376)/C376)*100&gt;999.9,"-",((B376-C376)/C376)*100)))</f>
        <v>-</v>
      </c>
      <c r="E376" s="15" t="s">
        <v>90</v>
      </c>
      <c r="F376" s="24"/>
      <c r="G376" s="22">
        <v>14511.64</v>
      </c>
      <c r="H376" s="22">
        <v>4654.39</v>
      </c>
      <c r="I376" s="14">
        <f aca="true" t="shared" si="34" ref="I376:I388">IF(H376=0,0,IF(((G376-H376)/H376)*100&lt;-999.9,"-",IF(((G376-H376)/H376)*100&gt;999.9,"-",((G376-H376)/H376)*100)))</f>
        <v>211.78392872105687</v>
      </c>
      <c r="J376" s="22">
        <v>14511.64</v>
      </c>
      <c r="K376" s="22">
        <v>4654.39</v>
      </c>
      <c r="L376" s="14">
        <f aca="true" t="shared" si="35" ref="L376:L388">IF(K376=0,0,IF(((J376-K376)/K376)*100&lt;-999.9,"-",IF(((J376-K376)/K376)*100&gt;999.9,"-",((J376-K376)/K376)*100)))</f>
        <v>211.78392872105687</v>
      </c>
    </row>
    <row r="377" spans="1:12" ht="11.25" outlineLevel="1">
      <c r="A377" s="1" t="s">
        <v>1988</v>
      </c>
      <c r="B377" s="1">
        <v>2353.12</v>
      </c>
      <c r="C377" s="1">
        <v>1060.61</v>
      </c>
      <c r="D377" s="2">
        <f>IF(C377=0,0,IF(((B377-C377)/C377)*100&lt;-999.9,"-",IF(((B377-C377)/C377)*100&gt;999.9,"-",((B377-C377)/C377)*100)))</f>
        <v>121.86477593083227</v>
      </c>
      <c r="E377" s="3" t="s">
        <v>1989</v>
      </c>
      <c r="F377" s="4" t="s">
        <v>1990</v>
      </c>
      <c r="G377" s="1">
        <v>19333.52</v>
      </c>
      <c r="H377" s="1">
        <v>42139.85</v>
      </c>
      <c r="I377" s="2">
        <f>IF(H377=0,0,IF(((G377-H377)/H377)*100&lt;-999.9,"-",IF(((G377-H377)/H377)*100&gt;999.9,"-",((G377-H377)/H377)*100)))</f>
        <v>-54.120577078466106</v>
      </c>
      <c r="J377" s="1">
        <v>19333.52</v>
      </c>
      <c r="K377" s="1">
        <v>42139.85</v>
      </c>
      <c r="L377" s="2">
        <f>IF(K377=0,0,IF(((J377-K377)/K377)*100&lt;-999.9,"-",IF(((J377-K377)/K377)*100&gt;999.9,"-",((J377-K377)/K377)*100)))</f>
        <v>-54.120577078466106</v>
      </c>
    </row>
    <row r="378" spans="1:12" s="22" customFormat="1" ht="10.5" customHeight="1">
      <c r="A378" s="22" t="s">
        <v>91</v>
      </c>
      <c r="B378" s="22">
        <v>2353.12</v>
      </c>
      <c r="C378" s="22">
        <v>1060.61</v>
      </c>
      <c r="D378" s="14">
        <f t="shared" si="33"/>
        <v>121.86477593083227</v>
      </c>
      <c r="E378" s="15" t="s">
        <v>92</v>
      </c>
      <c r="F378" s="24"/>
      <c r="G378" s="22">
        <v>19333.52</v>
      </c>
      <c r="H378" s="22">
        <v>42139.85</v>
      </c>
      <c r="I378" s="14">
        <f t="shared" si="34"/>
        <v>-54.120577078466106</v>
      </c>
      <c r="J378" s="22">
        <v>19333.52</v>
      </c>
      <c r="K378" s="22">
        <v>42139.85</v>
      </c>
      <c r="L378" s="14">
        <f t="shared" si="35"/>
        <v>-54.120577078466106</v>
      </c>
    </row>
    <row r="379" spans="1:12" ht="11.25" outlineLevel="1">
      <c r="A379" s="1" t="s">
        <v>1994</v>
      </c>
      <c r="B379" s="1">
        <v>1823944.7</v>
      </c>
      <c r="C379" s="1">
        <v>2692921</v>
      </c>
      <c r="D379" s="2">
        <f>IF(C379=0,0,IF(((B379-C379)/C379)*100&lt;-999.9,"-",IF(((B379-C379)/C379)*100&gt;999.9,"-",((B379-C379)/C379)*100)))</f>
        <v>-32.26891171334027</v>
      </c>
      <c r="E379" s="3" t="s">
        <v>1995</v>
      </c>
      <c r="F379" s="4" t="s">
        <v>1996</v>
      </c>
      <c r="G379" s="1">
        <v>30712883.7</v>
      </c>
      <c r="H379" s="1">
        <v>31773611</v>
      </c>
      <c r="I379" s="2">
        <f>IF(H379=0,0,IF(((G379-H379)/H379)*100&lt;-999.9,"-",IF(((G379-H379)/H379)*100&gt;999.9,"-",((G379-H379)/H379)*100)))</f>
        <v>-3.3383907796945103</v>
      </c>
      <c r="J379" s="1">
        <v>30712883.7</v>
      </c>
      <c r="K379" s="1">
        <v>31773611</v>
      </c>
      <c r="L379" s="2">
        <f>IF(K379=0,0,IF(((J379-K379)/K379)*100&lt;-999.9,"-",IF(((J379-K379)/K379)*100&gt;999.9,"-",((J379-K379)/K379)*100)))</f>
        <v>-3.3383907796945103</v>
      </c>
    </row>
    <row r="380" spans="1:12" s="22" customFormat="1" ht="10.5" customHeight="1">
      <c r="A380" s="22" t="s">
        <v>93</v>
      </c>
      <c r="B380" s="22">
        <v>1823944.7</v>
      </c>
      <c r="C380" s="22">
        <v>2692921</v>
      </c>
      <c r="D380" s="14">
        <f t="shared" si="33"/>
        <v>-32.26891171334027</v>
      </c>
      <c r="E380" s="15" t="s">
        <v>94</v>
      </c>
      <c r="F380" s="24"/>
      <c r="G380" s="22">
        <v>30712883.7</v>
      </c>
      <c r="H380" s="22">
        <v>31773611</v>
      </c>
      <c r="I380" s="14">
        <f t="shared" si="34"/>
        <v>-3.3383907796945103</v>
      </c>
      <c r="J380" s="22">
        <v>30712883.7</v>
      </c>
      <c r="K380" s="22">
        <v>31773611</v>
      </c>
      <c r="L380" s="14">
        <f t="shared" si="35"/>
        <v>-3.3383907796945103</v>
      </c>
    </row>
    <row r="381" spans="1:12" ht="11.25" outlineLevel="1">
      <c r="A381" s="1" t="s">
        <v>1991</v>
      </c>
      <c r="B381" s="1">
        <v>17211.92</v>
      </c>
      <c r="C381" s="1">
        <v>32296.68</v>
      </c>
      <c r="D381" s="2">
        <f>IF(C381=0,0,IF(((B381-C381)/C381)*100&lt;-999.9,"-",IF(((B381-C381)/C381)*100&gt;999.9,"-",((B381-C381)/C381)*100)))</f>
        <v>-46.706844170979814</v>
      </c>
      <c r="E381" s="3" t="s">
        <v>1992</v>
      </c>
      <c r="F381" s="4" t="s">
        <v>1993</v>
      </c>
      <c r="G381" s="1">
        <v>188316.18</v>
      </c>
      <c r="H381" s="1">
        <v>214981.02</v>
      </c>
      <c r="I381" s="2">
        <f>IF(H381=0,0,IF(((G381-H381)/H381)*100&lt;-999.9,"-",IF(((G381-H381)/H381)*100&gt;999.9,"-",((G381-H381)/H381)*100)))</f>
        <v>-12.403346118648056</v>
      </c>
      <c r="J381" s="1">
        <v>188316.18</v>
      </c>
      <c r="K381" s="1">
        <v>214981.02</v>
      </c>
      <c r="L381" s="2">
        <f>IF(K381=0,0,IF(((J381-K381)/K381)*100&lt;-999.9,"-",IF(((J381-K381)/K381)*100&gt;999.9,"-",((J381-K381)/K381)*100)))</f>
        <v>-12.403346118648056</v>
      </c>
    </row>
    <row r="382" spans="1:12" ht="11.25" outlineLevel="1">
      <c r="A382" s="1" t="s">
        <v>1997</v>
      </c>
      <c r="B382" s="1">
        <v>5668.62</v>
      </c>
      <c r="C382" s="1">
        <v>601.73</v>
      </c>
      <c r="D382" s="2">
        <f>IF(C382=0,0,IF(((B382-C382)/C382)*100&lt;-999.9,"-",IF(((B382-C382)/C382)*100&gt;999.9,"-",((B382-C382)/C382)*100)))</f>
        <v>842.0537450351485</v>
      </c>
      <c r="E382" s="3" t="s">
        <v>1998</v>
      </c>
      <c r="F382" s="4" t="s">
        <v>1999</v>
      </c>
      <c r="G382" s="1">
        <v>7004.26</v>
      </c>
      <c r="H382" s="1">
        <v>3289.04</v>
      </c>
      <c r="I382" s="2">
        <f>IF(H382=0,0,IF(((G382-H382)/H382)*100&lt;-999.9,"-",IF(((G382-H382)/H382)*100&gt;999.9,"-",((G382-H382)/H382)*100)))</f>
        <v>112.95758032739036</v>
      </c>
      <c r="J382" s="1">
        <v>7004.26</v>
      </c>
      <c r="K382" s="1">
        <v>3289.04</v>
      </c>
      <c r="L382" s="2">
        <f>IF(K382=0,0,IF(((J382-K382)/K382)*100&lt;-999.9,"-",IF(((J382-K382)/K382)*100&gt;999.9,"-",((J382-K382)/K382)*100)))</f>
        <v>112.95758032739036</v>
      </c>
    </row>
    <row r="383" spans="1:12" s="22" customFormat="1" ht="10.5" customHeight="1">
      <c r="A383" s="22" t="s">
        <v>95</v>
      </c>
      <c r="B383" s="22">
        <v>22880.54</v>
      </c>
      <c r="C383" s="22">
        <v>32898.41</v>
      </c>
      <c r="D383" s="14">
        <f t="shared" si="33"/>
        <v>-30.45092452796351</v>
      </c>
      <c r="E383" s="15" t="s">
        <v>96</v>
      </c>
      <c r="F383" s="24"/>
      <c r="G383" s="22">
        <v>195320.44</v>
      </c>
      <c r="H383" s="22">
        <v>218270.06</v>
      </c>
      <c r="I383" s="14">
        <f t="shared" si="34"/>
        <v>-10.514323402852408</v>
      </c>
      <c r="J383" s="22">
        <v>195320.44</v>
      </c>
      <c r="K383" s="22">
        <v>218270.06</v>
      </c>
      <c r="L383" s="14">
        <f t="shared" si="35"/>
        <v>-10.514323402852408</v>
      </c>
    </row>
    <row r="384" spans="1:12" ht="11.25" outlineLevel="1">
      <c r="A384" s="1" t="s">
        <v>2000</v>
      </c>
      <c r="B384" s="1">
        <v>3531.58</v>
      </c>
      <c r="C384" s="1">
        <v>3685.46</v>
      </c>
      <c r="D384" s="2">
        <f>IF(C384=0,0,IF(((B384-C384)/C384)*100&lt;-999.9,"-",IF(((B384-C384)/C384)*100&gt;999.9,"-",((B384-C384)/C384)*100)))</f>
        <v>-4.1753268248739674</v>
      </c>
      <c r="E384" s="3" t="s">
        <v>2001</v>
      </c>
      <c r="F384" s="4" t="s">
        <v>2002</v>
      </c>
      <c r="G384" s="1">
        <v>44405.47</v>
      </c>
      <c r="H384" s="1">
        <v>42049.7</v>
      </c>
      <c r="I384" s="2">
        <f>IF(H384=0,0,IF(((G384-H384)/H384)*100&lt;-999.9,"-",IF(((G384-H384)/H384)*100&gt;999.9,"-",((G384-H384)/H384)*100)))</f>
        <v>5.6023467468257895</v>
      </c>
      <c r="J384" s="1">
        <v>44405.47</v>
      </c>
      <c r="K384" s="1">
        <v>42049.7</v>
      </c>
      <c r="L384" s="2">
        <f>IF(K384=0,0,IF(((J384-K384)/K384)*100&lt;-999.9,"-",IF(((J384-K384)/K384)*100&gt;999.9,"-",((J384-K384)/K384)*100)))</f>
        <v>5.6023467468257895</v>
      </c>
    </row>
    <row r="385" spans="1:12" s="22" customFormat="1" ht="10.5" customHeight="1">
      <c r="A385" s="22" t="s">
        <v>97</v>
      </c>
      <c r="B385" s="22">
        <v>3531.58</v>
      </c>
      <c r="C385" s="22">
        <v>3685.46</v>
      </c>
      <c r="D385" s="14">
        <f t="shared" si="33"/>
        <v>-4.1753268248739674</v>
      </c>
      <c r="E385" s="15" t="s">
        <v>84</v>
      </c>
      <c r="F385" s="24"/>
      <c r="G385" s="22">
        <v>44405.47</v>
      </c>
      <c r="H385" s="22">
        <v>42049.7</v>
      </c>
      <c r="I385" s="14">
        <f t="shared" si="34"/>
        <v>5.6023467468257895</v>
      </c>
      <c r="J385" s="22">
        <v>44405.47</v>
      </c>
      <c r="K385" s="22">
        <v>42049.7</v>
      </c>
      <c r="L385" s="14">
        <f t="shared" si="35"/>
        <v>5.6023467468257895</v>
      </c>
    </row>
    <row r="386" spans="1:12" ht="11.25" outlineLevel="1">
      <c r="A386" s="1" t="s">
        <v>2003</v>
      </c>
      <c r="B386" s="1">
        <v>0</v>
      </c>
      <c r="C386" s="1">
        <v>0</v>
      </c>
      <c r="D386" s="2">
        <f>IF(C386=0,0,IF(((B386-C386)/C386)*100&lt;-999.9,"-",IF(((B386-C386)/C386)*100&gt;999.9,"-",((B386-C386)/C386)*100)))</f>
        <v>0</v>
      </c>
      <c r="E386" s="3" t="s">
        <v>2004</v>
      </c>
      <c r="F386" s="4" t="s">
        <v>2005</v>
      </c>
      <c r="G386" s="1">
        <v>41553.6</v>
      </c>
      <c r="H386" s="1">
        <v>41553.6</v>
      </c>
      <c r="I386" s="2">
        <f>IF(H386=0,0,IF(((G386-H386)/H386)*100&lt;-999.9,"-",IF(((G386-H386)/H386)*100&gt;999.9,"-",((G386-H386)/H386)*100)))</f>
        <v>0</v>
      </c>
      <c r="J386" s="1">
        <v>41553.6</v>
      </c>
      <c r="K386" s="1">
        <v>41553.6</v>
      </c>
      <c r="L386" s="2">
        <f>IF(K386=0,0,IF(((J386-K386)/K386)*100&lt;-999.9,"-",IF(((J386-K386)/K386)*100&gt;999.9,"-",((J386-K386)/K386)*100)))</f>
        <v>0</v>
      </c>
    </row>
    <row r="387" spans="1:12" s="22" customFormat="1" ht="10.5" customHeight="1">
      <c r="A387" s="22" t="s">
        <v>98</v>
      </c>
      <c r="B387" s="22">
        <v>0</v>
      </c>
      <c r="C387" s="22">
        <v>0</v>
      </c>
      <c r="D387" s="14">
        <f t="shared" si="33"/>
        <v>0</v>
      </c>
      <c r="E387" s="15" t="s">
        <v>2231</v>
      </c>
      <c r="F387" s="24"/>
      <c r="G387" s="22">
        <v>41553.6</v>
      </c>
      <c r="H387" s="22">
        <v>41553.6</v>
      </c>
      <c r="I387" s="14">
        <f t="shared" si="34"/>
        <v>0</v>
      </c>
      <c r="J387" s="22">
        <v>41553.6</v>
      </c>
      <c r="K387" s="22">
        <v>41553.6</v>
      </c>
      <c r="L387" s="14">
        <f t="shared" si="35"/>
        <v>0</v>
      </c>
    </row>
    <row r="388" spans="2:12" s="22" customFormat="1" ht="10.5" customHeight="1">
      <c r="B388" s="33">
        <f>SUM(B376,B378,B380,B383,B385,B387)</f>
        <v>1855695.9400000002</v>
      </c>
      <c r="C388" s="33">
        <f>SUM(C376,C378,C380,C383,C385,C387)</f>
        <v>2730718.75</v>
      </c>
      <c r="D388" s="19">
        <f t="shared" si="33"/>
        <v>-32.043681173683666</v>
      </c>
      <c r="E388" s="20" t="s">
        <v>99</v>
      </c>
      <c r="F388" s="24"/>
      <c r="G388" s="33">
        <f>SUM(G376,G378,G380,G383,G385,G387)</f>
        <v>31028008.37</v>
      </c>
      <c r="H388" s="33">
        <f>SUM(H376,H378,H380,H383,H385,H387)</f>
        <v>32122278.599999998</v>
      </c>
      <c r="I388" s="19">
        <f t="shared" si="34"/>
        <v>-3.4065772345302956</v>
      </c>
      <c r="J388" s="33">
        <f>SUM(J376,J378,J380,J383,J385,J387)</f>
        <v>31028008.37</v>
      </c>
      <c r="K388" s="33">
        <f>SUM(K376,K378,K380,K383,K385,K387)</f>
        <v>32122278.599999998</v>
      </c>
      <c r="L388" s="19">
        <f t="shared" si="35"/>
        <v>-3.4065772345302956</v>
      </c>
    </row>
    <row r="389" spans="4:12" s="22" customFormat="1" ht="6.75" customHeight="1">
      <c r="D389" s="25"/>
      <c r="E389" s="26"/>
      <c r="F389" s="24"/>
      <c r="I389" s="25"/>
      <c r="L389" s="25"/>
    </row>
    <row r="390" spans="4:12" s="22" customFormat="1" ht="10.5" customHeight="1">
      <c r="D390" s="25"/>
      <c r="E390" s="20" t="s">
        <v>100</v>
      </c>
      <c r="F390" s="24"/>
      <c r="I390" s="25"/>
      <c r="L390" s="25"/>
    </row>
    <row r="391" spans="1:12" s="22" customFormat="1" ht="10.5" customHeight="1">
      <c r="A391" s="22" t="s">
        <v>101</v>
      </c>
      <c r="B391" s="22">
        <v>0</v>
      </c>
      <c r="C391" s="22">
        <v>0</v>
      </c>
      <c r="D391" s="14">
        <f aca="true" t="shared" si="36" ref="D391:D400">IF(C391=0,0,IF(((B391-C391)/C391)*100&lt;-999.9,"-",IF(((B391-C391)/C391)*100&gt;999.9,"-",((B391-C391)/C391)*100)))</f>
        <v>0</v>
      </c>
      <c r="E391" s="15" t="s">
        <v>90</v>
      </c>
      <c r="F391" s="24"/>
      <c r="G391" s="22">
        <v>0</v>
      </c>
      <c r="H391" s="22">
        <v>0</v>
      </c>
      <c r="I391" s="14">
        <f aca="true" t="shared" si="37" ref="I391:I398">IF(H391=0,0,IF(((G391-H391)/H391)*100&lt;-999.9,"-",IF(((G391-H391)/H391)*100&gt;999.9,"-",((G391-H391)/H391)*100)))</f>
        <v>0</v>
      </c>
      <c r="J391" s="22">
        <v>0</v>
      </c>
      <c r="K391" s="22">
        <v>0</v>
      </c>
      <c r="L391" s="14">
        <f aca="true" t="shared" si="38" ref="L391:L398">IF(K391=0,0,IF(((J391-K391)/K391)*100&lt;-999.9,"-",IF(((J391-K391)/K391)*100&gt;999.9,"-",((J391-K391)/K391)*100)))</f>
        <v>0</v>
      </c>
    </row>
    <row r="392" spans="1:12" ht="11.25" outlineLevel="1">
      <c r="A392" s="1" t="s">
        <v>2244</v>
      </c>
      <c r="B392" s="1">
        <v>21198.05</v>
      </c>
      <c r="C392" s="1">
        <v>7073.55</v>
      </c>
      <c r="D392" s="2">
        <f>IF(C392=0,0,IF(((B392-C392)/C392)*100&lt;-999.9,"-",IF(((B392-C392)/C392)*100&gt;999.9,"-",((B392-C392)/C392)*100)))</f>
        <v>199.6804998904369</v>
      </c>
      <c r="E392" s="3" t="s">
        <v>2245</v>
      </c>
      <c r="F392" s="4" t="s">
        <v>2246</v>
      </c>
      <c r="G392" s="1">
        <v>116325.76</v>
      </c>
      <c r="H392" s="1">
        <v>47763.17</v>
      </c>
      <c r="I392" s="2">
        <f t="shared" si="37"/>
        <v>143.54698400462112</v>
      </c>
      <c r="J392" s="1">
        <v>116325.76</v>
      </c>
      <c r="K392" s="1">
        <v>47763.17</v>
      </c>
      <c r="L392" s="2">
        <f t="shared" si="38"/>
        <v>143.54698400462112</v>
      </c>
    </row>
    <row r="393" spans="1:12" ht="11.25" outlineLevel="1">
      <c r="A393" s="1" t="s">
        <v>2247</v>
      </c>
      <c r="B393" s="1">
        <v>1219</v>
      </c>
      <c r="C393" s="1">
        <v>1219</v>
      </c>
      <c r="D393" s="2">
        <f>IF(C393=0,0,IF(((B393-C393)/C393)*100&lt;-999.9,"-",IF(((B393-C393)/C393)*100&gt;999.9,"-",((B393-C393)/C393)*100)))</f>
        <v>0</v>
      </c>
      <c r="E393" s="3" t="s">
        <v>2248</v>
      </c>
      <c r="F393" s="4" t="s">
        <v>2249</v>
      </c>
      <c r="G393" s="1">
        <v>14628</v>
      </c>
      <c r="H393" s="1">
        <v>14628</v>
      </c>
      <c r="I393" s="2">
        <f t="shared" si="37"/>
        <v>0</v>
      </c>
      <c r="J393" s="1">
        <v>14628</v>
      </c>
      <c r="K393" s="1">
        <v>14628</v>
      </c>
      <c r="L393" s="2">
        <f t="shared" si="38"/>
        <v>0</v>
      </c>
    </row>
    <row r="394" spans="1:12" s="22" customFormat="1" ht="10.5" customHeight="1">
      <c r="A394" s="22" t="s">
        <v>102</v>
      </c>
      <c r="B394" s="22">
        <v>22417.05</v>
      </c>
      <c r="C394" s="22">
        <v>8292.55</v>
      </c>
      <c r="D394" s="14">
        <f t="shared" si="36"/>
        <v>170.32758319214236</v>
      </c>
      <c r="E394" s="15" t="s">
        <v>103</v>
      </c>
      <c r="F394" s="24"/>
      <c r="G394" s="22">
        <v>130953.76</v>
      </c>
      <c r="H394" s="22">
        <v>62391.17</v>
      </c>
      <c r="I394" s="14">
        <f t="shared" si="37"/>
        <v>109.89149586391791</v>
      </c>
      <c r="J394" s="22">
        <v>130953.76</v>
      </c>
      <c r="K394" s="22">
        <v>62391.17</v>
      </c>
      <c r="L394" s="14">
        <f t="shared" si="38"/>
        <v>109.89149586391791</v>
      </c>
    </row>
    <row r="395" spans="1:12" ht="11.25" outlineLevel="1">
      <c r="A395" s="1" t="s">
        <v>2250</v>
      </c>
      <c r="B395" s="1">
        <v>154663.64</v>
      </c>
      <c r="C395" s="1">
        <v>370483.33</v>
      </c>
      <c r="D395" s="2">
        <f>IF(C395=0,0,IF(((B395-C395)/C395)*100&lt;-999.9,"-",IF(((B395-C395)/C395)*100&gt;999.9,"-",((B395-C395)/C395)*100)))</f>
        <v>-58.25354949168698</v>
      </c>
      <c r="E395" s="3" t="s">
        <v>2251</v>
      </c>
      <c r="F395" s="4" t="s">
        <v>2252</v>
      </c>
      <c r="G395" s="1">
        <v>999260.68</v>
      </c>
      <c r="H395" s="1">
        <v>1227600.26</v>
      </c>
      <c r="I395" s="2">
        <f t="shared" si="37"/>
        <v>-18.600483189861816</v>
      </c>
      <c r="J395" s="1">
        <v>999260.68</v>
      </c>
      <c r="K395" s="1">
        <v>1227600.26</v>
      </c>
      <c r="L395" s="2">
        <f t="shared" si="38"/>
        <v>-18.600483189861816</v>
      </c>
    </row>
    <row r="396" spans="1:12" ht="11.25" outlineLevel="1">
      <c r="A396" s="1" t="s">
        <v>2253</v>
      </c>
      <c r="B396" s="1">
        <v>0</v>
      </c>
      <c r="C396" s="1">
        <v>0</v>
      </c>
      <c r="D396" s="2">
        <f>IF(C396=0,0,IF(((B396-C396)/C396)*100&lt;-999.9,"-",IF(((B396-C396)/C396)*100&gt;999.9,"-",((B396-C396)/C396)*100)))</f>
        <v>0</v>
      </c>
      <c r="E396" s="3" t="s">
        <v>2254</v>
      </c>
      <c r="F396" s="4" t="s">
        <v>2255</v>
      </c>
      <c r="G396" s="1">
        <v>670.86</v>
      </c>
      <c r="H396" s="1">
        <v>987.55</v>
      </c>
      <c r="I396" s="2">
        <f t="shared" si="37"/>
        <v>-32.0682497088755</v>
      </c>
      <c r="J396" s="1">
        <v>670.86</v>
      </c>
      <c r="K396" s="1">
        <v>987.55</v>
      </c>
      <c r="L396" s="2">
        <f t="shared" si="38"/>
        <v>-32.0682497088755</v>
      </c>
    </row>
    <row r="397" spans="1:12" s="22" customFormat="1" ht="10.5" customHeight="1">
      <c r="A397" s="22" t="s">
        <v>104</v>
      </c>
      <c r="B397" s="22">
        <v>154663.64</v>
      </c>
      <c r="C397" s="22">
        <v>370483.33</v>
      </c>
      <c r="D397" s="14">
        <f t="shared" si="36"/>
        <v>-58.25354949168698</v>
      </c>
      <c r="E397" s="15" t="s">
        <v>105</v>
      </c>
      <c r="F397" s="24"/>
      <c r="G397" s="22">
        <v>999931.54</v>
      </c>
      <c r="H397" s="22">
        <v>1228587.81</v>
      </c>
      <c r="I397" s="14">
        <f t="shared" si="37"/>
        <v>-18.611308702468733</v>
      </c>
      <c r="J397" s="22">
        <v>999931.54</v>
      </c>
      <c r="K397" s="22">
        <v>1228587.81</v>
      </c>
      <c r="L397" s="14">
        <f t="shared" si="38"/>
        <v>-18.611308702468733</v>
      </c>
    </row>
    <row r="398" spans="2:14" s="22" customFormat="1" ht="10.5" customHeight="1">
      <c r="B398" s="33">
        <f>SUM(B391,B394,B397)</f>
        <v>177080.69</v>
      </c>
      <c r="C398" s="33">
        <f>SUM(C391,C394,C397)</f>
        <v>378775.88</v>
      </c>
      <c r="D398" s="19">
        <f t="shared" si="36"/>
        <v>-53.24921692479469</v>
      </c>
      <c r="E398" s="20" t="s">
        <v>106</v>
      </c>
      <c r="F398" s="24"/>
      <c r="G398" s="33">
        <f>SUM(G391,G394,G397)</f>
        <v>1130885.3</v>
      </c>
      <c r="H398" s="33">
        <f>SUM(H391,H394,H397)</f>
        <v>1290978.98</v>
      </c>
      <c r="I398" s="19">
        <f t="shared" si="37"/>
        <v>-12.400951718051981</v>
      </c>
      <c r="J398" s="33">
        <f>SUM(J391,J394,J397)</f>
        <v>1130885.3</v>
      </c>
      <c r="K398" s="33">
        <f>SUM(K391,K394,K397)</f>
        <v>1290978.98</v>
      </c>
      <c r="L398" s="19">
        <f t="shared" si="38"/>
        <v>-12.400951718051981</v>
      </c>
      <c r="N398" s="27" t="s">
        <v>2392</v>
      </c>
    </row>
    <row r="399" spans="4:12" s="22" customFormat="1" ht="6.75" customHeight="1">
      <c r="D399" s="14" t="s">
        <v>2392</v>
      </c>
      <c r="E399" s="26"/>
      <c r="F399" s="24"/>
      <c r="I399" s="14" t="s">
        <v>2392</v>
      </c>
      <c r="L399" s="14" t="s">
        <v>2392</v>
      </c>
    </row>
    <row r="400" spans="2:12" s="22" customFormat="1" ht="10.5" customHeight="1" thickBot="1">
      <c r="B400" s="34">
        <f>B388+B398</f>
        <v>2032776.6300000001</v>
      </c>
      <c r="C400" s="34">
        <f>C388+C398</f>
        <v>3109494.63</v>
      </c>
      <c r="D400" s="32">
        <f t="shared" si="36"/>
        <v>-34.62678435305739</v>
      </c>
      <c r="E400" s="20" t="s">
        <v>107</v>
      </c>
      <c r="F400" s="24"/>
      <c r="G400" s="34">
        <f>G388+G398</f>
        <v>32158893.67</v>
      </c>
      <c r="H400" s="34">
        <f>H388+H398</f>
        <v>33413257.58</v>
      </c>
      <c r="I400" s="32">
        <f>IF(H400=0,0,IF(((G400-H400)/H400)*100&lt;-999.9,"-",IF(((G400-H400)/H400)*100&gt;999.9,"-",((G400-H400)/H400)*100)))</f>
        <v>-3.7540904444791834</v>
      </c>
      <c r="J400" s="34">
        <f>J388+J398</f>
        <v>32158893.67</v>
      </c>
      <c r="K400" s="34">
        <f>K388+K398</f>
        <v>33413257.58</v>
      </c>
      <c r="L400" s="32">
        <f>IF(K400=0,0,IF(((J400-K400)/K400)*100&lt;-999.9,"-",IF(((J400-K400)/K400)*100&gt;999.9,"-",((J400-K400)/K400)*100)))</f>
        <v>-3.7540904444791834</v>
      </c>
    </row>
    <row r="401" spans="4:12" s="22" customFormat="1" ht="6.75" customHeight="1" thickTop="1">
      <c r="D401" s="25"/>
      <c r="E401" s="26"/>
      <c r="F401" s="24"/>
      <c r="I401" s="25"/>
      <c r="L401" s="25"/>
    </row>
    <row r="402" spans="4:12" s="22" customFormat="1" ht="10.5" customHeight="1">
      <c r="D402" s="25"/>
      <c r="E402" s="20" t="s">
        <v>108</v>
      </c>
      <c r="F402" s="24"/>
      <c r="I402" s="25"/>
      <c r="L402" s="25"/>
    </row>
    <row r="403" spans="4:12" s="22" customFormat="1" ht="6.75" customHeight="1">
      <c r="D403" s="25"/>
      <c r="E403" s="26"/>
      <c r="F403" s="24"/>
      <c r="I403" s="25"/>
      <c r="L403" s="25"/>
    </row>
    <row r="404" spans="4:12" s="22" customFormat="1" ht="10.5" customHeight="1">
      <c r="D404" s="25"/>
      <c r="E404" s="20" t="s">
        <v>88</v>
      </c>
      <c r="F404" s="24"/>
      <c r="I404" s="25"/>
      <c r="L404" s="25"/>
    </row>
    <row r="405" spans="1:12" ht="11.25" outlineLevel="1">
      <c r="A405" s="1" t="s">
        <v>2006</v>
      </c>
      <c r="B405" s="1">
        <v>52828.95</v>
      </c>
      <c r="C405" s="1">
        <v>25508.06</v>
      </c>
      <c r="D405" s="2">
        <f>IF(C405=0,0,IF(((B405-C405)/C405)*100&lt;-999.9,"-",IF(((B405-C405)/C405)*100&gt;999.9,"-",((B405-C405)/C405)*100)))</f>
        <v>107.10689091996801</v>
      </c>
      <c r="E405" s="3" t="s">
        <v>2007</v>
      </c>
      <c r="F405" s="4" t="s">
        <v>2008</v>
      </c>
      <c r="G405" s="1">
        <v>656136.26</v>
      </c>
      <c r="H405" s="1">
        <v>335649.14</v>
      </c>
      <c r="I405" s="2">
        <f>IF(H405=0,0,IF(((G405-H405)/H405)*100&lt;-999.9,"-",IF(((G405-H405)/H405)*100&gt;999.9,"-",((G405-H405)/H405)*100)))</f>
        <v>95.48277704510132</v>
      </c>
      <c r="J405" s="1">
        <v>656136.26</v>
      </c>
      <c r="K405" s="1">
        <v>335649.14</v>
      </c>
      <c r="L405" s="2">
        <f>IF(K405=0,0,IF(((J405-K405)/K405)*100&lt;-999.9,"-",IF(((J405-K405)/K405)*100&gt;999.9,"-",((J405-K405)/K405)*100)))</f>
        <v>95.48277704510132</v>
      </c>
    </row>
    <row r="406" spans="1:12" s="22" customFormat="1" ht="10.5" customHeight="1">
      <c r="A406" s="22" t="s">
        <v>109</v>
      </c>
      <c r="B406" s="22">
        <v>52828.95</v>
      </c>
      <c r="C406" s="22">
        <v>25508.06</v>
      </c>
      <c r="D406" s="14">
        <f aca="true" t="shared" si="39" ref="D406:D428">IF(C406=0,0,IF(((B406-C406)/C406)*100&lt;-999.9,"-",IF(((B406-C406)/C406)*100&gt;999.9,"-",((B406-C406)/C406)*100)))</f>
        <v>107.10689091996801</v>
      </c>
      <c r="E406" s="15" t="s">
        <v>90</v>
      </c>
      <c r="F406" s="24"/>
      <c r="G406" s="22">
        <v>656136.26</v>
      </c>
      <c r="H406" s="22">
        <v>335649.14</v>
      </c>
      <c r="I406" s="14">
        <f aca="true" t="shared" si="40" ref="I406:I428">IF(H406=0,0,IF(((G406-H406)/H406)*100&lt;-999.9,"-",IF(((G406-H406)/H406)*100&gt;999.9,"-",((G406-H406)/H406)*100)))</f>
        <v>95.48277704510132</v>
      </c>
      <c r="J406" s="22">
        <v>656136.26</v>
      </c>
      <c r="K406" s="22">
        <v>335649.14</v>
      </c>
      <c r="L406" s="14">
        <f aca="true" t="shared" si="41" ref="L406:L428">IF(K406=0,0,IF(((J406-K406)/K406)*100&lt;-999.9,"-",IF(((J406-K406)/K406)*100&gt;999.9,"-",((J406-K406)/K406)*100)))</f>
        <v>95.48277704510132</v>
      </c>
    </row>
    <row r="407" spans="1:12" ht="11.25" outlineLevel="1">
      <c r="A407" s="1" t="s">
        <v>2009</v>
      </c>
      <c r="B407" s="1">
        <v>176007.23</v>
      </c>
      <c r="C407" s="1">
        <v>120288.08</v>
      </c>
      <c r="D407" s="2">
        <f>IF(C407=0,0,IF(((B407-C407)/C407)*100&lt;-999.9,"-",IF(((B407-C407)/C407)*100&gt;999.9,"-",((B407-C407)/C407)*100)))</f>
        <v>46.3214227045606</v>
      </c>
      <c r="E407" s="3" t="s">
        <v>2010</v>
      </c>
      <c r="F407" s="4" t="s">
        <v>2011</v>
      </c>
      <c r="G407" s="1">
        <v>1914775.09</v>
      </c>
      <c r="H407" s="1">
        <v>1708514.07</v>
      </c>
      <c r="I407" s="2">
        <f>IF(H407=0,0,IF(((G407-H407)/H407)*100&lt;-999.9,"-",IF(((G407-H407)/H407)*100&gt;999.9,"-",((G407-H407)/H407)*100)))</f>
        <v>12.072538565632064</v>
      </c>
      <c r="J407" s="1">
        <v>1914775.09</v>
      </c>
      <c r="K407" s="1">
        <v>1708514.07</v>
      </c>
      <c r="L407" s="2">
        <f>IF(K407=0,0,IF(((J407-K407)/K407)*100&lt;-999.9,"-",IF(((J407-K407)/K407)*100&gt;999.9,"-",((J407-K407)/K407)*100)))</f>
        <v>12.072538565632064</v>
      </c>
    </row>
    <row r="408" spans="1:12" s="22" customFormat="1" ht="10.5" customHeight="1">
      <c r="A408" s="22" t="s">
        <v>110</v>
      </c>
      <c r="B408" s="22">
        <v>176007.23</v>
      </c>
      <c r="C408" s="22">
        <v>120288.08</v>
      </c>
      <c r="D408" s="14">
        <f t="shared" si="39"/>
        <v>46.3214227045606</v>
      </c>
      <c r="E408" s="15" t="s">
        <v>111</v>
      </c>
      <c r="F408" s="24"/>
      <c r="G408" s="22">
        <v>1914775.09</v>
      </c>
      <c r="H408" s="22">
        <v>1708514.07</v>
      </c>
      <c r="I408" s="14">
        <f t="shared" si="40"/>
        <v>12.072538565632064</v>
      </c>
      <c r="J408" s="22">
        <v>1914775.09</v>
      </c>
      <c r="K408" s="22">
        <v>1708514.07</v>
      </c>
      <c r="L408" s="14">
        <f t="shared" si="41"/>
        <v>12.072538565632064</v>
      </c>
    </row>
    <row r="409" spans="1:12" ht="11.25" outlineLevel="1">
      <c r="A409" s="1" t="s">
        <v>2012</v>
      </c>
      <c r="B409" s="1">
        <v>147983.24</v>
      </c>
      <c r="C409" s="1">
        <v>182832.07</v>
      </c>
      <c r="D409" s="2">
        <f>IF(C409=0,0,IF(((B409-C409)/C409)*100&lt;-999.9,"-",IF(((B409-C409)/C409)*100&gt;999.9,"-",((B409-C409)/C409)*100)))</f>
        <v>-19.060567437649212</v>
      </c>
      <c r="E409" s="3" t="s">
        <v>2013</v>
      </c>
      <c r="F409" s="4" t="s">
        <v>2014</v>
      </c>
      <c r="G409" s="1">
        <v>1540395.45</v>
      </c>
      <c r="H409" s="1">
        <v>1518233.17</v>
      </c>
      <c r="I409" s="2">
        <f>IF(H409=0,0,IF(((G409-H409)/H409)*100&lt;-999.9,"-",IF(((G409-H409)/H409)*100&gt;999.9,"-",((G409-H409)/H409)*100)))</f>
        <v>1.4597415231021484</v>
      </c>
      <c r="J409" s="1">
        <v>1540395.45</v>
      </c>
      <c r="K409" s="1">
        <v>1518233.17</v>
      </c>
      <c r="L409" s="2">
        <f>IF(K409=0,0,IF(((J409-K409)/K409)*100&lt;-999.9,"-",IF(((J409-K409)/K409)*100&gt;999.9,"-",((J409-K409)/K409)*100)))</f>
        <v>1.4597415231021484</v>
      </c>
    </row>
    <row r="410" spans="1:12" s="22" customFormat="1" ht="10.5" customHeight="1">
      <c r="A410" s="22" t="s">
        <v>112</v>
      </c>
      <c r="B410" s="22">
        <v>147983.24</v>
      </c>
      <c r="C410" s="22">
        <v>182832.07</v>
      </c>
      <c r="D410" s="14">
        <f t="shared" si="39"/>
        <v>-19.060567437649212</v>
      </c>
      <c r="E410" s="15" t="s">
        <v>92</v>
      </c>
      <c r="F410" s="24"/>
      <c r="G410" s="22">
        <v>1540395.45</v>
      </c>
      <c r="H410" s="22">
        <v>1518233.17</v>
      </c>
      <c r="I410" s="14">
        <f t="shared" si="40"/>
        <v>1.4597415231021484</v>
      </c>
      <c r="J410" s="22">
        <v>1540395.45</v>
      </c>
      <c r="K410" s="22">
        <v>1518233.17</v>
      </c>
      <c r="L410" s="14">
        <f t="shared" si="41"/>
        <v>1.4597415231021484</v>
      </c>
    </row>
    <row r="411" spans="1:12" ht="11.25" outlineLevel="1">
      <c r="A411" s="1" t="s">
        <v>2015</v>
      </c>
      <c r="B411" s="1">
        <v>633103.86</v>
      </c>
      <c r="C411" s="1">
        <v>245484.67</v>
      </c>
      <c r="D411" s="2">
        <f>IF(C411=0,0,IF(((B411-C411)/C411)*100&lt;-999.9,"-",IF(((B411-C411)/C411)*100&gt;999.9,"-",((B411-C411)/C411)*100)))</f>
        <v>157.8995503059315</v>
      </c>
      <c r="E411" s="3" t="s">
        <v>2016</v>
      </c>
      <c r="F411" s="4" t="s">
        <v>2017</v>
      </c>
      <c r="G411" s="1">
        <v>4466585.81</v>
      </c>
      <c r="H411" s="1">
        <v>3492387.7</v>
      </c>
      <c r="I411" s="2">
        <f>IF(H411=0,0,IF(((G411-H411)/H411)*100&lt;-999.9,"-",IF(((G411-H411)/H411)*100&gt;999.9,"-",((G411-H411)/H411)*100)))</f>
        <v>27.894901531121512</v>
      </c>
      <c r="J411" s="1">
        <v>4466585.81</v>
      </c>
      <c r="K411" s="1">
        <v>3492387.7</v>
      </c>
      <c r="L411" s="2">
        <f>IF(K411=0,0,IF(((J411-K411)/K411)*100&lt;-999.9,"-",IF(((J411-K411)/K411)*100&gt;999.9,"-",((J411-K411)/K411)*100)))</f>
        <v>27.894901531121512</v>
      </c>
    </row>
    <row r="412" spans="1:12" ht="11.25" outlineLevel="1">
      <c r="A412" s="1" t="s">
        <v>2018</v>
      </c>
      <c r="B412" s="1">
        <v>71050.09</v>
      </c>
      <c r="C412" s="1">
        <v>24277.01</v>
      </c>
      <c r="D412" s="2">
        <f>IF(C412=0,0,IF(((B412-C412)/C412)*100&lt;-999.9,"-",IF(((B412-C412)/C412)*100&gt;999.9,"-",((B412-C412)/C412)*100)))</f>
        <v>192.6640883700258</v>
      </c>
      <c r="E412" s="3" t="s">
        <v>2019</v>
      </c>
      <c r="F412" s="4" t="s">
        <v>2020</v>
      </c>
      <c r="G412" s="1">
        <v>582719.11</v>
      </c>
      <c r="H412" s="1">
        <v>407383.5</v>
      </c>
      <c r="I412" s="2">
        <f>IF(H412=0,0,IF(((G412-H412)/H412)*100&lt;-999.9,"-",IF(((G412-H412)/H412)*100&gt;999.9,"-",((G412-H412)/H412)*100)))</f>
        <v>43.039448087612776</v>
      </c>
      <c r="J412" s="1">
        <v>582719.11</v>
      </c>
      <c r="K412" s="1">
        <v>407383.5</v>
      </c>
      <c r="L412" s="2">
        <f>IF(K412=0,0,IF(((J412-K412)/K412)*100&lt;-999.9,"-",IF(((J412-K412)/K412)*100&gt;999.9,"-",((J412-K412)/K412)*100)))</f>
        <v>43.039448087612776</v>
      </c>
    </row>
    <row r="413" spans="1:12" s="22" customFormat="1" ht="10.5" customHeight="1">
      <c r="A413" s="22" t="s">
        <v>113</v>
      </c>
      <c r="B413" s="22">
        <v>704153.95</v>
      </c>
      <c r="C413" s="22">
        <v>269761.68</v>
      </c>
      <c r="D413" s="14">
        <f t="shared" si="39"/>
        <v>161.0281601152543</v>
      </c>
      <c r="E413" s="15" t="s">
        <v>105</v>
      </c>
      <c r="F413" s="24"/>
      <c r="G413" s="22">
        <v>5049304.92</v>
      </c>
      <c r="H413" s="22">
        <v>3899771.2</v>
      </c>
      <c r="I413" s="14">
        <f t="shared" si="40"/>
        <v>29.47695290431397</v>
      </c>
      <c r="J413" s="22">
        <v>5049304.92</v>
      </c>
      <c r="K413" s="22">
        <v>3899771.2</v>
      </c>
      <c r="L413" s="14">
        <f t="shared" si="41"/>
        <v>29.47695290431397</v>
      </c>
    </row>
    <row r="414" spans="1:12" ht="11.25" outlineLevel="1">
      <c r="A414" s="1" t="s">
        <v>2021</v>
      </c>
      <c r="B414" s="1">
        <v>77380.75</v>
      </c>
      <c r="C414" s="1">
        <v>123505.78</v>
      </c>
      <c r="D414" s="2">
        <f>IF(C414=0,0,IF(((B414-C414)/C414)*100&lt;-999.9,"-",IF(((B414-C414)/C414)*100&gt;999.9,"-",((B414-C414)/C414)*100)))</f>
        <v>-37.346454554596555</v>
      </c>
      <c r="E414" s="3" t="s">
        <v>2022</v>
      </c>
      <c r="F414" s="4" t="s">
        <v>2023</v>
      </c>
      <c r="G414" s="1">
        <v>567708.16</v>
      </c>
      <c r="H414" s="1">
        <v>616034.16</v>
      </c>
      <c r="I414" s="2">
        <f>IF(H414=0,0,IF(((G414-H414)/H414)*100&lt;-999.9,"-",IF(((G414-H414)/H414)*100&gt;999.9,"-",((G414-H414)/H414)*100)))</f>
        <v>-7.844694846142946</v>
      </c>
      <c r="J414" s="1">
        <v>567708.16</v>
      </c>
      <c r="K414" s="1">
        <v>616034.16</v>
      </c>
      <c r="L414" s="2">
        <f>IF(K414=0,0,IF(((J414-K414)/K414)*100&lt;-999.9,"-",IF(((J414-K414)/K414)*100&gt;999.9,"-",((J414-K414)/K414)*100)))</f>
        <v>-7.844694846142946</v>
      </c>
    </row>
    <row r="415" spans="1:12" ht="11.25" outlineLevel="1">
      <c r="A415" s="1" t="s">
        <v>2024</v>
      </c>
      <c r="B415" s="1">
        <v>23653.28</v>
      </c>
      <c r="C415" s="1">
        <v>-35545.68</v>
      </c>
      <c r="D415" s="2">
        <f>IF(C415=0,0,IF(((B415-C415)/C415)*100&lt;-999.9,"-",IF(((B415-C415)/C415)*100&gt;999.9,"-",((B415-C415)/C415)*100)))</f>
        <v>-166.54333241057705</v>
      </c>
      <c r="E415" s="3" t="s">
        <v>2025</v>
      </c>
      <c r="F415" s="4" t="s">
        <v>2026</v>
      </c>
      <c r="G415" s="1">
        <v>-30839.75</v>
      </c>
      <c r="H415" s="1">
        <v>27861.62</v>
      </c>
      <c r="I415" s="2">
        <f>IF(H415=0,0,IF(((G415-H415)/H415)*100&lt;-999.9,"-",IF(((G415-H415)/H415)*100&gt;999.9,"-",((G415-H415)/H415)*100)))</f>
        <v>-210.68900516193963</v>
      </c>
      <c r="J415" s="1">
        <v>-30839.75</v>
      </c>
      <c r="K415" s="1">
        <v>27861.62</v>
      </c>
      <c r="L415" s="2">
        <f>IF(K415=0,0,IF(((J415-K415)/K415)*100&lt;-999.9,"-",IF(((J415-K415)/K415)*100&gt;999.9,"-",((J415-K415)/K415)*100)))</f>
        <v>-210.68900516193963</v>
      </c>
    </row>
    <row r="416" spans="1:12" s="22" customFormat="1" ht="10.5" customHeight="1">
      <c r="A416" s="22" t="s">
        <v>114</v>
      </c>
      <c r="B416" s="22">
        <v>101034.03</v>
      </c>
      <c r="C416" s="22">
        <v>87960.1</v>
      </c>
      <c r="D416" s="14">
        <f t="shared" si="39"/>
        <v>14.863477872353478</v>
      </c>
      <c r="E416" s="15" t="s">
        <v>115</v>
      </c>
      <c r="F416" s="24"/>
      <c r="G416" s="22">
        <v>536868.41</v>
      </c>
      <c r="H416" s="22">
        <v>643895.78</v>
      </c>
      <c r="I416" s="14">
        <f t="shared" si="40"/>
        <v>-16.62184678396246</v>
      </c>
      <c r="J416" s="22">
        <v>536868.41</v>
      </c>
      <c r="K416" s="22">
        <v>643895.78</v>
      </c>
      <c r="L416" s="14">
        <f t="shared" si="41"/>
        <v>-16.62184678396246</v>
      </c>
    </row>
    <row r="417" spans="1:12" ht="11.25" outlineLevel="1">
      <c r="A417" s="1" t="s">
        <v>2027</v>
      </c>
      <c r="B417" s="1">
        <v>9004.22</v>
      </c>
      <c r="C417" s="1">
        <v>6407.52</v>
      </c>
      <c r="D417" s="2">
        <f>IF(C417=0,0,IF(((B417-C417)/C417)*100&lt;-999.9,"-",IF(((B417-C417)/C417)*100&gt;999.9,"-",((B417-C417)/C417)*100)))</f>
        <v>40.52581966189725</v>
      </c>
      <c r="E417" s="3" t="s">
        <v>2028</v>
      </c>
      <c r="F417" s="4" t="s">
        <v>2029</v>
      </c>
      <c r="G417" s="1">
        <v>99671.39</v>
      </c>
      <c r="H417" s="1">
        <v>95235.37</v>
      </c>
      <c r="I417" s="2">
        <f>IF(H417=0,0,IF(((G417-H417)/H417)*100&lt;-999.9,"-",IF(((G417-H417)/H417)*100&gt;999.9,"-",((G417-H417)/H417)*100)))</f>
        <v>4.657954287361937</v>
      </c>
      <c r="J417" s="1">
        <v>99671.39</v>
      </c>
      <c r="K417" s="1">
        <v>95235.37</v>
      </c>
      <c r="L417" s="2">
        <f>IF(K417=0,0,IF(((J417-K417)/K417)*100&lt;-999.9,"-",IF(((J417-K417)/K417)*100&gt;999.9,"-",((J417-K417)/K417)*100)))</f>
        <v>4.657954287361937</v>
      </c>
    </row>
    <row r="418" spans="1:12" s="22" customFormat="1" ht="10.5" customHeight="1">
      <c r="A418" s="22" t="s">
        <v>116</v>
      </c>
      <c r="B418" s="22">
        <v>9004.22</v>
      </c>
      <c r="C418" s="22">
        <v>6407.52</v>
      </c>
      <c r="D418" s="14">
        <f t="shared" si="39"/>
        <v>40.52581966189725</v>
      </c>
      <c r="E418" s="15" t="s">
        <v>117</v>
      </c>
      <c r="F418" s="24"/>
      <c r="G418" s="22">
        <v>99671.39</v>
      </c>
      <c r="H418" s="22">
        <v>95235.37</v>
      </c>
      <c r="I418" s="14">
        <f t="shared" si="40"/>
        <v>4.657954287361937</v>
      </c>
      <c r="J418" s="22">
        <v>99671.39</v>
      </c>
      <c r="K418" s="22">
        <v>95235.37</v>
      </c>
      <c r="L418" s="14">
        <f t="shared" si="41"/>
        <v>4.657954287361937</v>
      </c>
    </row>
    <row r="419" spans="1:12" ht="11.25" outlineLevel="1">
      <c r="A419" s="1" t="s">
        <v>2030</v>
      </c>
      <c r="B419" s="1">
        <v>135788.22</v>
      </c>
      <c r="C419" s="1">
        <v>111140.7</v>
      </c>
      <c r="D419" s="2">
        <f>IF(C419=0,0,IF(((B419-C419)/C419)*100&lt;-999.9,"-",IF(((B419-C419)/C419)*100&gt;999.9,"-",((B419-C419)/C419)*100)))</f>
        <v>22.1768623015691</v>
      </c>
      <c r="E419" s="3" t="s">
        <v>2031</v>
      </c>
      <c r="F419" s="4" t="s">
        <v>2032</v>
      </c>
      <c r="G419" s="1">
        <v>1507756.96</v>
      </c>
      <c r="H419" s="1">
        <v>1259520.62</v>
      </c>
      <c r="I419" s="2">
        <f>IF(H419=0,0,IF(((G419-H419)/H419)*100&lt;-999.9,"-",IF(((G419-H419)/H419)*100&gt;999.9,"-",((G419-H419)/H419)*100)))</f>
        <v>19.70879523989054</v>
      </c>
      <c r="J419" s="1">
        <v>1507756.96</v>
      </c>
      <c r="K419" s="1">
        <v>1259520.62</v>
      </c>
      <c r="L419" s="2">
        <f>IF(K419=0,0,IF(((J419-K419)/K419)*100&lt;-999.9,"-",IF(((J419-K419)/K419)*100&gt;999.9,"-",((J419-K419)/K419)*100)))</f>
        <v>19.70879523989054</v>
      </c>
    </row>
    <row r="420" spans="1:12" s="22" customFormat="1" ht="10.5" customHeight="1">
      <c r="A420" s="22" t="s">
        <v>118</v>
      </c>
      <c r="B420" s="22">
        <v>135788.22</v>
      </c>
      <c r="C420" s="22">
        <v>111140.7</v>
      </c>
      <c r="D420" s="14">
        <f t="shared" si="39"/>
        <v>22.1768623015691</v>
      </c>
      <c r="E420" s="15" t="s">
        <v>119</v>
      </c>
      <c r="F420" s="24"/>
      <c r="G420" s="22">
        <v>1507756.96</v>
      </c>
      <c r="H420" s="22">
        <v>1259520.62</v>
      </c>
      <c r="I420" s="14">
        <f t="shared" si="40"/>
        <v>19.70879523989054</v>
      </c>
      <c r="J420" s="22">
        <v>1507756.96</v>
      </c>
      <c r="K420" s="22">
        <v>1259520.62</v>
      </c>
      <c r="L420" s="14">
        <f t="shared" si="41"/>
        <v>19.70879523989054</v>
      </c>
    </row>
    <row r="421" spans="1:12" ht="11.25" outlineLevel="1">
      <c r="A421" s="1" t="s">
        <v>2033</v>
      </c>
      <c r="B421" s="1">
        <v>2122.33</v>
      </c>
      <c r="C421" s="1">
        <v>2228.72</v>
      </c>
      <c r="D421" s="2">
        <f>IF(C421=0,0,IF(((B421-C421)/C421)*100&lt;-999.9,"-",IF(((B421-C421)/C421)*100&gt;999.9,"-",((B421-C421)/C421)*100)))</f>
        <v>-4.773592016942455</v>
      </c>
      <c r="E421" s="3" t="s">
        <v>2034</v>
      </c>
      <c r="F421" s="4" t="s">
        <v>2035</v>
      </c>
      <c r="G421" s="1">
        <v>45812.98</v>
      </c>
      <c r="H421" s="1">
        <v>37583.9</v>
      </c>
      <c r="I421" s="2">
        <f>IF(H421=0,0,IF(((G421-H421)/H421)*100&lt;-999.9,"-",IF(((G421-H421)/H421)*100&gt;999.9,"-",((G421-H421)/H421)*100)))</f>
        <v>21.895226413437673</v>
      </c>
      <c r="J421" s="1">
        <v>45812.98</v>
      </c>
      <c r="K421" s="1">
        <v>37583.9</v>
      </c>
      <c r="L421" s="2">
        <f>IF(K421=0,0,IF(((J421-K421)/K421)*100&lt;-999.9,"-",IF(((J421-K421)/K421)*100&gt;999.9,"-",((J421-K421)/K421)*100)))</f>
        <v>21.895226413437673</v>
      </c>
    </row>
    <row r="422" spans="1:12" s="22" customFormat="1" ht="10.5" customHeight="1">
      <c r="A422" s="22" t="s">
        <v>120</v>
      </c>
      <c r="B422" s="22">
        <v>2122.33</v>
      </c>
      <c r="C422" s="22">
        <v>2228.72</v>
      </c>
      <c r="D422" s="14">
        <f t="shared" si="39"/>
        <v>-4.773592016942455</v>
      </c>
      <c r="E422" s="15" t="s">
        <v>121</v>
      </c>
      <c r="F422" s="24"/>
      <c r="G422" s="22">
        <v>45812.98</v>
      </c>
      <c r="H422" s="22">
        <v>37583.9</v>
      </c>
      <c r="I422" s="14">
        <f t="shared" si="40"/>
        <v>21.895226413437673</v>
      </c>
      <c r="J422" s="22">
        <v>45812.98</v>
      </c>
      <c r="K422" s="22">
        <v>37583.9</v>
      </c>
      <c r="L422" s="14">
        <f t="shared" si="41"/>
        <v>21.895226413437673</v>
      </c>
    </row>
    <row r="423" spans="1:12" ht="11.25" outlineLevel="1">
      <c r="A423" s="1" t="s">
        <v>2036</v>
      </c>
      <c r="B423" s="1">
        <v>931996.91</v>
      </c>
      <c r="C423" s="1">
        <v>630291.98</v>
      </c>
      <c r="D423" s="2">
        <f>IF(C423=0,0,IF(((B423-C423)/C423)*100&lt;-999.9,"-",IF(((B423-C423)/C423)*100&gt;999.9,"-",((B423-C423)/C423)*100)))</f>
        <v>47.8674867479672</v>
      </c>
      <c r="E423" s="3" t="s">
        <v>2037</v>
      </c>
      <c r="F423" s="4" t="s">
        <v>2038</v>
      </c>
      <c r="G423" s="1">
        <v>7860078.34</v>
      </c>
      <c r="H423" s="1">
        <v>7570920.91</v>
      </c>
      <c r="I423" s="2">
        <f>IF(H423=0,0,IF(((G423-H423)/H423)*100&lt;-999.9,"-",IF(((G423-H423)/H423)*100&gt;999.9,"-",((G423-H423)/H423)*100)))</f>
        <v>3.8193164799551407</v>
      </c>
      <c r="J423" s="1">
        <v>7860078.34</v>
      </c>
      <c r="K423" s="1">
        <v>7570920.91</v>
      </c>
      <c r="L423" s="2">
        <f>IF(K423=0,0,IF(((J423-K423)/K423)*100&lt;-999.9,"-",IF(((J423-K423)/K423)*100&gt;999.9,"-",((J423-K423)/K423)*100)))</f>
        <v>3.8193164799551407</v>
      </c>
    </row>
    <row r="424" spans="1:12" ht="11.25" outlineLevel="1">
      <c r="A424" s="1" t="s">
        <v>2039</v>
      </c>
      <c r="B424" s="1">
        <v>33.31</v>
      </c>
      <c r="C424" s="1">
        <v>444.54</v>
      </c>
      <c r="D424" s="2">
        <f>IF(C424=0,0,IF(((B424-C424)/C424)*100&lt;-999.9,"-",IF(((B424-C424)/C424)*100&gt;999.9,"-",((B424-C424)/C424)*100)))</f>
        <v>-92.50686102487965</v>
      </c>
      <c r="E424" s="3" t="s">
        <v>2040</v>
      </c>
      <c r="F424" s="4" t="s">
        <v>2041</v>
      </c>
      <c r="G424" s="1">
        <v>-42330.4</v>
      </c>
      <c r="H424" s="1">
        <v>-13562.63</v>
      </c>
      <c r="I424" s="2">
        <f>IF(H424=0,0,IF(((G424-H424)/H424)*100&lt;-999.9,"-",IF(((G424-H424)/H424)*100&gt;999.9,"-",((G424-H424)/H424)*100)))</f>
        <v>212.11055672830423</v>
      </c>
      <c r="J424" s="1">
        <v>-42330.4</v>
      </c>
      <c r="K424" s="1">
        <v>-13562.63</v>
      </c>
      <c r="L424" s="2">
        <f>IF(K424=0,0,IF(((J424-K424)/K424)*100&lt;-999.9,"-",IF(((J424-K424)/K424)*100&gt;999.9,"-",((J424-K424)/K424)*100)))</f>
        <v>212.11055672830423</v>
      </c>
    </row>
    <row r="425" spans="1:12" s="22" customFormat="1" ht="10.5" customHeight="1">
      <c r="A425" s="22" t="s">
        <v>122</v>
      </c>
      <c r="B425" s="22">
        <v>932030.22</v>
      </c>
      <c r="C425" s="22">
        <v>630736.52</v>
      </c>
      <c r="D425" s="14">
        <f t="shared" si="39"/>
        <v>47.76855159742454</v>
      </c>
      <c r="E425" s="15" t="s">
        <v>123</v>
      </c>
      <c r="F425" s="24"/>
      <c r="G425" s="22">
        <v>7817747.9399999995</v>
      </c>
      <c r="H425" s="22">
        <v>7557358.28</v>
      </c>
      <c r="I425" s="14">
        <f t="shared" si="40"/>
        <v>3.4455116504017225</v>
      </c>
      <c r="J425" s="22">
        <v>7817747.9399999995</v>
      </c>
      <c r="K425" s="22">
        <v>7557358.28</v>
      </c>
      <c r="L425" s="14">
        <f t="shared" si="41"/>
        <v>3.4455116504017225</v>
      </c>
    </row>
    <row r="426" spans="1:12" ht="11.25" outlineLevel="1">
      <c r="A426" s="1" t="s">
        <v>2042</v>
      </c>
      <c r="B426" s="1">
        <v>11825</v>
      </c>
      <c r="C426" s="1">
        <v>0</v>
      </c>
      <c r="D426" s="2">
        <f>IF(C426=0,0,IF(((B426-C426)/C426)*100&lt;-999.9,"-",IF(((B426-C426)/C426)*100&gt;999.9,"-",((B426-C426)/C426)*100)))</f>
        <v>0</v>
      </c>
      <c r="E426" s="3" t="s">
        <v>2043</v>
      </c>
      <c r="F426" s="4" t="s">
        <v>2044</v>
      </c>
      <c r="G426" s="1">
        <v>23303.47</v>
      </c>
      <c r="H426" s="1">
        <v>10483.61</v>
      </c>
      <c r="I426" s="2">
        <f>IF(H426=0,0,IF(((G426-H426)/H426)*100&lt;-999.9,"-",IF(((G426-H426)/H426)*100&gt;999.9,"-",((G426-H426)/H426)*100)))</f>
        <v>122.28478548896801</v>
      </c>
      <c r="J426" s="1">
        <v>23303.47</v>
      </c>
      <c r="K426" s="1">
        <v>10483.61</v>
      </c>
      <c r="L426" s="2">
        <f>IF(K426=0,0,IF(((J426-K426)/K426)*100&lt;-999.9,"-",IF(((J426-K426)/K426)*100&gt;999.9,"-",((J426-K426)/K426)*100)))</f>
        <v>122.28478548896801</v>
      </c>
    </row>
    <row r="427" spans="1:12" s="22" customFormat="1" ht="10.5" customHeight="1">
      <c r="A427" s="22" t="s">
        <v>124</v>
      </c>
      <c r="B427" s="22">
        <v>11825</v>
      </c>
      <c r="C427" s="22">
        <v>0</v>
      </c>
      <c r="D427" s="14">
        <f t="shared" si="39"/>
        <v>0</v>
      </c>
      <c r="E427" s="15" t="s">
        <v>2231</v>
      </c>
      <c r="F427" s="24"/>
      <c r="G427" s="22">
        <v>23303.47</v>
      </c>
      <c r="H427" s="22">
        <v>10483.61</v>
      </c>
      <c r="I427" s="14">
        <f t="shared" si="40"/>
        <v>122.28478548896801</v>
      </c>
      <c r="J427" s="22">
        <v>23303.47</v>
      </c>
      <c r="K427" s="22">
        <v>10483.61</v>
      </c>
      <c r="L427" s="14">
        <f t="shared" si="41"/>
        <v>122.28478548896801</v>
      </c>
    </row>
    <row r="428" spans="2:12" s="22" customFormat="1" ht="10.5" customHeight="1">
      <c r="B428" s="33">
        <f>SUM(B406,B408,B410,B413,B416,B418,B420,B422,B425,B427)</f>
        <v>2272777.3899999997</v>
      </c>
      <c r="C428" s="33">
        <f>SUM(C406,C408,C410,C413,C416,C418,C420,C422,C425,C427)</f>
        <v>1436863.45</v>
      </c>
      <c r="D428" s="19">
        <f t="shared" si="39"/>
        <v>58.17629643234364</v>
      </c>
      <c r="E428" s="20" t="s">
        <v>125</v>
      </c>
      <c r="F428" s="24"/>
      <c r="G428" s="33">
        <f>SUM(G406,G408,G410,G413,G416,G418,G420,G422,G425,G427)</f>
        <v>19191772.869999997</v>
      </c>
      <c r="H428" s="33">
        <f>SUM(H406,H408,H410,H413,H416,H418,H420,H422,H425,H427)</f>
        <v>17066245.14</v>
      </c>
      <c r="I428" s="19">
        <f t="shared" si="40"/>
        <v>12.454571656293439</v>
      </c>
      <c r="J428" s="33">
        <f>SUM(J406,J408,J410,J413,J416,J418,J420,J422,J425,J427)</f>
        <v>19191772.869999997</v>
      </c>
      <c r="K428" s="33">
        <f>SUM(K406,K408,K410,K413,K416,K418,K420,K422,K425,K427)</f>
        <v>17066245.14</v>
      </c>
      <c r="L428" s="19">
        <f t="shared" si="41"/>
        <v>12.454571656293439</v>
      </c>
    </row>
    <row r="429" spans="4:12" s="22" customFormat="1" ht="6.75" customHeight="1">
      <c r="D429" s="25"/>
      <c r="E429" s="26"/>
      <c r="F429" s="24"/>
      <c r="I429" s="25"/>
      <c r="L429" s="25"/>
    </row>
    <row r="430" spans="4:12" s="22" customFormat="1" ht="10.5" customHeight="1">
      <c r="D430" s="25"/>
      <c r="E430" s="20" t="s">
        <v>100</v>
      </c>
      <c r="F430" s="24"/>
      <c r="I430" s="25"/>
      <c r="L430" s="25"/>
    </row>
    <row r="431" spans="1:12" ht="11.25" outlineLevel="1">
      <c r="A431" s="1" t="s">
        <v>2256</v>
      </c>
      <c r="B431" s="1">
        <v>28127.42</v>
      </c>
      <c r="C431" s="1">
        <v>8437.02</v>
      </c>
      <c r="D431" s="2">
        <f>IF(C431=0,0,IF(((B431-C431)/C431)*100&lt;-999.9,"-",IF(((B431-C431)/C431)*100&gt;999.9,"-",((B431-C431)/C431)*100)))</f>
        <v>233.38098048837145</v>
      </c>
      <c r="E431" s="3" t="s">
        <v>2257</v>
      </c>
      <c r="F431" s="4" t="s">
        <v>2258</v>
      </c>
      <c r="G431" s="1">
        <v>328239.99</v>
      </c>
      <c r="H431" s="1">
        <v>142637.62</v>
      </c>
      <c r="I431" s="2">
        <f>IF(H431=0,0,IF(((G431-H431)/H431)*100&lt;-999.9,"-",IF(((G431-H431)/H431)*100&gt;999.9,"-",((G431-H431)/H431)*100)))</f>
        <v>130.1216116757977</v>
      </c>
      <c r="J431" s="1">
        <v>328239.99</v>
      </c>
      <c r="K431" s="1">
        <v>142637.62</v>
      </c>
      <c r="L431" s="2">
        <f>IF(K431=0,0,IF(((J431-K431)/K431)*100&lt;-999.9,"-",IF(((J431-K431)/K431)*100&gt;999.9,"-",((J431-K431)/K431)*100)))</f>
        <v>130.1216116757977</v>
      </c>
    </row>
    <row r="432" spans="1:12" s="22" customFormat="1" ht="10.5" customHeight="1">
      <c r="A432" s="22" t="s">
        <v>126</v>
      </c>
      <c r="B432" s="22">
        <v>28127.42</v>
      </c>
      <c r="C432" s="22">
        <v>8437.02</v>
      </c>
      <c r="D432" s="14">
        <f aca="true" t="shared" si="42" ref="D432:D450">IF(C432=0,0,IF(((B432-C432)/C432)*100&lt;-999.9,"-",IF(((B432-C432)/C432)*100&gt;999.9,"-",((B432-C432)/C432)*100)))</f>
        <v>233.38098048837145</v>
      </c>
      <c r="E432" s="15" t="s">
        <v>90</v>
      </c>
      <c r="F432" s="24"/>
      <c r="G432" s="22">
        <v>328239.99</v>
      </c>
      <c r="H432" s="22">
        <v>142637.62</v>
      </c>
      <c r="I432" s="14">
        <f aca="true" t="shared" si="43" ref="I432:I450">IF(H432=0,0,IF(((G432-H432)/H432)*100&lt;-999.9,"-",IF(((G432-H432)/H432)*100&gt;999.9,"-",((G432-H432)/H432)*100)))</f>
        <v>130.1216116757977</v>
      </c>
      <c r="J432" s="22">
        <v>328239.99</v>
      </c>
      <c r="K432" s="22">
        <v>142637.62</v>
      </c>
      <c r="L432" s="14">
        <f aca="true" t="shared" si="44" ref="L432:L450">IF(K432=0,0,IF(((J432-K432)/K432)*100&lt;-999.9,"-",IF(((J432-K432)/K432)*100&gt;999.9,"-",((J432-K432)/K432)*100)))</f>
        <v>130.1216116757977</v>
      </c>
    </row>
    <row r="433" spans="1:12" ht="11.25" outlineLevel="1">
      <c r="A433" s="1" t="s">
        <v>2259</v>
      </c>
      <c r="B433" s="1">
        <v>253358.22</v>
      </c>
      <c r="C433" s="1">
        <v>144423.26</v>
      </c>
      <c r="D433" s="2">
        <f>IF(C433=0,0,IF(((B433-C433)/C433)*100&lt;-999.9,"-",IF(((B433-C433)/C433)*100&gt;999.9,"-",((B433-C433)/C433)*100)))</f>
        <v>75.42757309314302</v>
      </c>
      <c r="E433" s="3" t="s">
        <v>2260</v>
      </c>
      <c r="F433" s="4" t="s">
        <v>2261</v>
      </c>
      <c r="G433" s="1">
        <v>2219518.46</v>
      </c>
      <c r="H433" s="1">
        <v>2231405.59</v>
      </c>
      <c r="I433" s="2">
        <f>IF(H433=0,0,IF(((G433-H433)/H433)*100&lt;-999.9,"-",IF(((G433-H433)/H433)*100&gt;999.9,"-",((G433-H433)/H433)*100)))</f>
        <v>-0.5327193789095012</v>
      </c>
      <c r="J433" s="1">
        <v>2219518.46</v>
      </c>
      <c r="K433" s="1">
        <v>2231405.59</v>
      </c>
      <c r="L433" s="2">
        <f>IF(K433=0,0,IF(((J433-K433)/K433)*100&lt;-999.9,"-",IF(((J433-K433)/K433)*100&gt;999.9,"-",((J433-K433)/K433)*100)))</f>
        <v>-0.5327193789095012</v>
      </c>
    </row>
    <row r="434" spans="1:12" s="22" customFormat="1" ht="10.5" customHeight="1">
      <c r="A434" s="22" t="s">
        <v>127</v>
      </c>
      <c r="B434" s="22">
        <v>253358.22</v>
      </c>
      <c r="C434" s="22">
        <v>144423.26</v>
      </c>
      <c r="D434" s="14">
        <f t="shared" si="42"/>
        <v>75.42757309314302</v>
      </c>
      <c r="E434" s="15" t="s">
        <v>103</v>
      </c>
      <c r="F434" s="24"/>
      <c r="G434" s="22">
        <v>2219518.46</v>
      </c>
      <c r="H434" s="22">
        <v>2231405.59</v>
      </c>
      <c r="I434" s="14">
        <f t="shared" si="43"/>
        <v>-0.5327193789095012</v>
      </c>
      <c r="J434" s="22">
        <v>2219518.46</v>
      </c>
      <c r="K434" s="22">
        <v>2231405.59</v>
      </c>
      <c r="L434" s="14">
        <f t="shared" si="44"/>
        <v>-0.5327193789095012</v>
      </c>
    </row>
    <row r="435" spans="1:12" ht="11.25" outlineLevel="1">
      <c r="A435" s="1" t="s">
        <v>2262</v>
      </c>
      <c r="B435" s="1">
        <v>-917110.3</v>
      </c>
      <c r="C435" s="1">
        <v>5216129.8</v>
      </c>
      <c r="D435" s="2">
        <f>IF(C435=0,0,IF(((B435-C435)/C435)*100&lt;-999.9,"-",IF(((B435-C435)/C435)*100&gt;999.9,"-",((B435-C435)/C435)*100)))</f>
        <v>-117.5821985871594</v>
      </c>
      <c r="E435" s="3" t="s">
        <v>2263</v>
      </c>
      <c r="F435" s="4" t="s">
        <v>2264</v>
      </c>
      <c r="G435" s="1">
        <v>3144734.28</v>
      </c>
      <c r="H435" s="1">
        <v>15606119.94</v>
      </c>
      <c r="I435" s="2">
        <f>IF(H435=0,0,IF(((G435-H435)/H435)*100&lt;-999.9,"-",IF(((G435-H435)/H435)*100&gt;999.9,"-",((G435-H435)/H435)*100)))</f>
        <v>-79.84935209975067</v>
      </c>
      <c r="J435" s="1">
        <v>3144734.28</v>
      </c>
      <c r="K435" s="1">
        <v>15606119.94</v>
      </c>
      <c r="L435" s="2">
        <f>IF(K435=0,0,IF(((J435-K435)/K435)*100&lt;-999.9,"-",IF(((J435-K435)/K435)*100&gt;999.9,"-",((J435-K435)/K435)*100)))</f>
        <v>-79.84935209975067</v>
      </c>
    </row>
    <row r="436" spans="1:12" ht="11.25" outlineLevel="1">
      <c r="A436" s="1" t="s">
        <v>2265</v>
      </c>
      <c r="B436" s="1">
        <v>208496.69</v>
      </c>
      <c r="C436" s="1">
        <v>123117.37</v>
      </c>
      <c r="D436" s="2">
        <f>IF(C436=0,0,IF(((B436-C436)/C436)*100&lt;-999.9,"-",IF(((B436-C436)/C436)*100&gt;999.9,"-",((B436-C436)/C436)*100)))</f>
        <v>69.3479076104371</v>
      </c>
      <c r="E436" s="3" t="s">
        <v>2266</v>
      </c>
      <c r="F436" s="4" t="s">
        <v>2267</v>
      </c>
      <c r="G436" s="1">
        <v>993852.94</v>
      </c>
      <c r="H436" s="1">
        <v>490586.89</v>
      </c>
      <c r="I436" s="2">
        <f>IF(H436=0,0,IF(((G436-H436)/H436)*100&lt;-999.9,"-",IF(((G436-H436)/H436)*100&gt;999.9,"-",((G436-H436)/H436)*100)))</f>
        <v>102.58448814235534</v>
      </c>
      <c r="J436" s="1">
        <v>993852.94</v>
      </c>
      <c r="K436" s="1">
        <v>490586.89</v>
      </c>
      <c r="L436" s="2">
        <f>IF(K436=0,0,IF(((J436-K436)/K436)*100&lt;-999.9,"-",IF(((J436-K436)/K436)*100&gt;999.9,"-",((J436-K436)/K436)*100)))</f>
        <v>102.58448814235534</v>
      </c>
    </row>
    <row r="437" spans="1:12" ht="11.25" outlineLevel="1">
      <c r="A437" s="1" t="s">
        <v>2268</v>
      </c>
      <c r="B437" s="1">
        <v>2145165.64</v>
      </c>
      <c r="C437" s="1">
        <v>1103957.94</v>
      </c>
      <c r="D437" s="2">
        <f>IF(C437=0,0,IF(((B437-C437)/C437)*100&lt;-999.9,"-",IF(((B437-C437)/C437)*100&gt;999.9,"-",((B437-C437)/C437)*100)))</f>
        <v>94.31588489684673</v>
      </c>
      <c r="E437" s="3" t="s">
        <v>2269</v>
      </c>
      <c r="F437" s="4" t="s">
        <v>2270</v>
      </c>
      <c r="G437" s="1">
        <v>6691175.54</v>
      </c>
      <c r="H437" s="1">
        <v>5226379.72</v>
      </c>
      <c r="I437" s="2">
        <f>IF(H437=0,0,IF(((G437-H437)/H437)*100&lt;-999.9,"-",IF(((G437-H437)/H437)*100&gt;999.9,"-",((G437-H437)/H437)*100)))</f>
        <v>28.026968924485274</v>
      </c>
      <c r="J437" s="1">
        <v>6691175.54</v>
      </c>
      <c r="K437" s="1">
        <v>5226379.72</v>
      </c>
      <c r="L437" s="2">
        <f>IF(K437=0,0,IF(((J437-K437)/K437)*100&lt;-999.9,"-",IF(((J437-K437)/K437)*100&gt;999.9,"-",((J437-K437)/K437)*100)))</f>
        <v>28.026968924485274</v>
      </c>
    </row>
    <row r="438" spans="1:12" s="22" customFormat="1" ht="10.5" customHeight="1">
      <c r="A438" s="22" t="s">
        <v>128</v>
      </c>
      <c r="B438" s="22">
        <v>1436552.03</v>
      </c>
      <c r="C438" s="22">
        <v>6443205.109999999</v>
      </c>
      <c r="D438" s="14">
        <f t="shared" si="42"/>
        <v>-77.70438771582113</v>
      </c>
      <c r="E438" s="15" t="s">
        <v>105</v>
      </c>
      <c r="F438" s="24"/>
      <c r="G438" s="22">
        <v>10829762.76</v>
      </c>
      <c r="H438" s="22">
        <v>21323086.55</v>
      </c>
      <c r="I438" s="14">
        <f t="shared" si="43"/>
        <v>-49.21109223748848</v>
      </c>
      <c r="J438" s="22">
        <v>10829762.76</v>
      </c>
      <c r="K438" s="22">
        <v>21323086.55</v>
      </c>
      <c r="L438" s="14">
        <f t="shared" si="44"/>
        <v>-49.21109223748848</v>
      </c>
    </row>
    <row r="439" spans="1:12" ht="11.25" outlineLevel="1">
      <c r="A439" s="1" t="s">
        <v>2271</v>
      </c>
      <c r="B439" s="1">
        <v>10012.74</v>
      </c>
      <c r="C439" s="1">
        <v>96864.99</v>
      </c>
      <c r="D439" s="2">
        <f>IF(C439=0,0,IF(((B439-C439)/C439)*100&lt;-999.9,"-",IF(((B439-C439)/C439)*100&gt;999.9,"-",((B439-C439)/C439)*100)))</f>
        <v>-89.66320029558666</v>
      </c>
      <c r="E439" s="3" t="s">
        <v>2272</v>
      </c>
      <c r="F439" s="4" t="s">
        <v>2273</v>
      </c>
      <c r="G439" s="1">
        <v>1518631.02</v>
      </c>
      <c r="H439" s="1">
        <v>1915818.54</v>
      </c>
      <c r="I439" s="2">
        <f>IF(H439=0,0,IF(((G439-H439)/H439)*100&lt;-999.9,"-",IF(((G439-H439)/H439)*100&gt;999.9,"-",((G439-H439)/H439)*100)))</f>
        <v>-20.73200105893119</v>
      </c>
      <c r="J439" s="1">
        <v>1518631.02</v>
      </c>
      <c r="K439" s="1">
        <v>1915818.54</v>
      </c>
      <c r="L439" s="2">
        <f>IF(K439=0,0,IF(((J439-K439)/K439)*100&lt;-999.9,"-",IF(((J439-K439)/K439)*100&gt;999.9,"-",((J439-K439)/K439)*100)))</f>
        <v>-20.73200105893119</v>
      </c>
    </row>
    <row r="440" spans="1:12" s="22" customFormat="1" ht="10.5" customHeight="1">
      <c r="A440" s="22" t="s">
        <v>129</v>
      </c>
      <c r="B440" s="22">
        <v>10012.74</v>
      </c>
      <c r="C440" s="22">
        <v>96864.99</v>
      </c>
      <c r="D440" s="14">
        <f t="shared" si="42"/>
        <v>-89.66320029558666</v>
      </c>
      <c r="E440" s="15" t="s">
        <v>115</v>
      </c>
      <c r="F440" s="24"/>
      <c r="G440" s="22">
        <v>1518631.02</v>
      </c>
      <c r="H440" s="22">
        <v>1915818.54</v>
      </c>
      <c r="I440" s="14">
        <f t="shared" si="43"/>
        <v>-20.73200105893119</v>
      </c>
      <c r="J440" s="22">
        <v>1518631.02</v>
      </c>
      <c r="K440" s="22">
        <v>1915818.54</v>
      </c>
      <c r="L440" s="14">
        <f t="shared" si="44"/>
        <v>-20.73200105893119</v>
      </c>
    </row>
    <row r="441" spans="1:12" ht="11.25" outlineLevel="1">
      <c r="A441" s="1" t="s">
        <v>2274</v>
      </c>
      <c r="B441" s="1">
        <v>17248.58</v>
      </c>
      <c r="C441" s="1">
        <v>11422.24</v>
      </c>
      <c r="D441" s="2">
        <f>IF(C441=0,0,IF(((B441-C441)/C441)*100&lt;-999.9,"-",IF(((B441-C441)/C441)*100&gt;999.9,"-",((B441-C441)/C441)*100)))</f>
        <v>51.00873383854657</v>
      </c>
      <c r="E441" s="3" t="s">
        <v>2275</v>
      </c>
      <c r="F441" s="4" t="s">
        <v>2276</v>
      </c>
      <c r="G441" s="1">
        <v>198488.46</v>
      </c>
      <c r="H441" s="1">
        <v>186741.61</v>
      </c>
      <c r="I441" s="2">
        <f>IF(H441=0,0,IF(((G441-H441)/H441)*100&lt;-999.9,"-",IF(((G441-H441)/H441)*100&gt;999.9,"-",((G441-H441)/H441)*100)))</f>
        <v>6.29042986188242</v>
      </c>
      <c r="J441" s="1">
        <v>198488.46</v>
      </c>
      <c r="K441" s="1">
        <v>186741.61</v>
      </c>
      <c r="L441" s="2">
        <f>IF(K441=0,0,IF(((J441-K441)/K441)*100&lt;-999.9,"-",IF(((J441-K441)/K441)*100&gt;999.9,"-",((J441-K441)/K441)*100)))</f>
        <v>6.29042986188242</v>
      </c>
    </row>
    <row r="442" spans="1:12" ht="11.25" outlineLevel="1">
      <c r="A442" s="1" t="s">
        <v>2277</v>
      </c>
      <c r="B442" s="1">
        <v>7592.05</v>
      </c>
      <c r="C442" s="1">
        <v>4825.86</v>
      </c>
      <c r="D442" s="2">
        <f>IF(C442=0,0,IF(((B442-C442)/C442)*100&lt;-999.9,"-",IF(((B442-C442)/C442)*100&gt;999.9,"-",((B442-C442)/C442)*100)))</f>
        <v>57.320146046507794</v>
      </c>
      <c r="E442" s="3" t="s">
        <v>2278</v>
      </c>
      <c r="F442" s="4" t="s">
        <v>2279</v>
      </c>
      <c r="G442" s="1">
        <v>85941.37</v>
      </c>
      <c r="H442" s="1">
        <v>80145.95</v>
      </c>
      <c r="I442" s="2">
        <f>IF(H442=0,0,IF(((G442-H442)/H442)*100&lt;-999.9,"-",IF(((G442-H442)/H442)*100&gt;999.9,"-",((G442-H442)/H442)*100)))</f>
        <v>7.231082793328919</v>
      </c>
      <c r="J442" s="1">
        <v>85941.37</v>
      </c>
      <c r="K442" s="1">
        <v>80145.95</v>
      </c>
      <c r="L442" s="2">
        <f>IF(K442=0,0,IF(((J442-K442)/K442)*100&lt;-999.9,"-",IF(((J442-K442)/K442)*100&gt;999.9,"-",((J442-K442)/K442)*100)))</f>
        <v>7.231082793328919</v>
      </c>
    </row>
    <row r="443" spans="1:12" s="22" customFormat="1" ht="10.5" customHeight="1">
      <c r="A443" s="22" t="s">
        <v>130</v>
      </c>
      <c r="B443" s="22">
        <v>24840.63</v>
      </c>
      <c r="C443" s="22">
        <v>16248.1</v>
      </c>
      <c r="D443" s="14">
        <f t="shared" si="42"/>
        <v>52.883290969405664</v>
      </c>
      <c r="E443" s="15" t="s">
        <v>131</v>
      </c>
      <c r="F443" s="24"/>
      <c r="G443" s="22">
        <v>284429.83</v>
      </c>
      <c r="H443" s="22">
        <v>266887.56</v>
      </c>
      <c r="I443" s="14">
        <f t="shared" si="43"/>
        <v>6.572906582832118</v>
      </c>
      <c r="J443" s="22">
        <v>284429.83</v>
      </c>
      <c r="K443" s="22">
        <v>266887.56</v>
      </c>
      <c r="L443" s="14">
        <f t="shared" si="44"/>
        <v>6.572906582832118</v>
      </c>
    </row>
    <row r="444" spans="1:12" ht="11.25" outlineLevel="1">
      <c r="A444" s="1" t="s">
        <v>2280</v>
      </c>
      <c r="B444" s="1">
        <v>62429.01</v>
      </c>
      <c r="C444" s="1">
        <v>33319.21</v>
      </c>
      <c r="D444" s="2">
        <f>IF(C444=0,0,IF(((B444-C444)/C444)*100&lt;-999.9,"-",IF(((B444-C444)/C444)*100&gt;999.9,"-",((B444-C444)/C444)*100)))</f>
        <v>87.36641715094686</v>
      </c>
      <c r="E444" s="3" t="s">
        <v>2281</v>
      </c>
      <c r="F444" s="4" t="s">
        <v>2282</v>
      </c>
      <c r="G444" s="1">
        <v>682316.6</v>
      </c>
      <c r="H444" s="1">
        <v>376777.6</v>
      </c>
      <c r="I444" s="2">
        <f>IF(H444=0,0,IF(((G444-H444)/H444)*100&lt;-999.9,"-",IF(((G444-H444)/H444)*100&gt;999.9,"-",((G444-H444)/H444)*100)))</f>
        <v>81.09266580603519</v>
      </c>
      <c r="J444" s="1">
        <v>682316.6</v>
      </c>
      <c r="K444" s="1">
        <v>376777.6</v>
      </c>
      <c r="L444" s="2">
        <f>IF(K444=0,0,IF(((J444-K444)/K444)*100&lt;-999.9,"-",IF(((J444-K444)/K444)*100&gt;999.9,"-",((J444-K444)/K444)*100)))</f>
        <v>81.09266580603519</v>
      </c>
    </row>
    <row r="445" spans="1:12" s="22" customFormat="1" ht="10.5" customHeight="1">
      <c r="A445" s="22" t="s">
        <v>132</v>
      </c>
      <c r="B445" s="22">
        <v>62429.01</v>
      </c>
      <c r="C445" s="22">
        <v>33319.21</v>
      </c>
      <c r="D445" s="14">
        <f t="shared" si="42"/>
        <v>87.36641715094686</v>
      </c>
      <c r="E445" s="15" t="s">
        <v>117</v>
      </c>
      <c r="F445" s="24"/>
      <c r="G445" s="22">
        <v>682316.6</v>
      </c>
      <c r="H445" s="22">
        <v>376777.6</v>
      </c>
      <c r="I445" s="14">
        <f t="shared" si="43"/>
        <v>81.09266580603519</v>
      </c>
      <c r="J445" s="22">
        <v>682316.6</v>
      </c>
      <c r="K445" s="22">
        <v>376777.6</v>
      </c>
      <c r="L445" s="14">
        <f t="shared" si="44"/>
        <v>81.09266580603519</v>
      </c>
    </row>
    <row r="446" spans="1:12" ht="11.25" outlineLevel="1">
      <c r="A446" s="1" t="s">
        <v>2283</v>
      </c>
      <c r="B446" s="1">
        <v>1250.89</v>
      </c>
      <c r="C446" s="1">
        <v>0</v>
      </c>
      <c r="D446" s="2">
        <f>IF(C446=0,0,IF(((B446-C446)/C446)*100&lt;-999.9,"-",IF(((B446-C446)/C446)*100&gt;999.9,"-",((B446-C446)/C446)*100)))</f>
        <v>0</v>
      </c>
      <c r="E446" s="3" t="s">
        <v>2284</v>
      </c>
      <c r="F446" s="4" t="s">
        <v>2285</v>
      </c>
      <c r="G446" s="1">
        <v>2315.28</v>
      </c>
      <c r="H446" s="1">
        <v>1029.47</v>
      </c>
      <c r="I446" s="2">
        <f>IF(H446=0,0,IF(((G446-H446)/H446)*100&lt;-999.9,"-",IF(((G446-H446)/H446)*100&gt;999.9,"-",((G446-H446)/H446)*100)))</f>
        <v>124.90019136060305</v>
      </c>
      <c r="J446" s="1">
        <v>2315.28</v>
      </c>
      <c r="K446" s="1">
        <v>1029.47</v>
      </c>
      <c r="L446" s="2">
        <f>IF(K446=0,0,IF(((J446-K446)/K446)*100&lt;-999.9,"-",IF(((J446-K446)/K446)*100&gt;999.9,"-",((J446-K446)/K446)*100)))</f>
        <v>124.90019136060305</v>
      </c>
    </row>
    <row r="447" spans="1:12" s="22" customFormat="1" ht="10.5" customHeight="1">
      <c r="A447" s="22" t="s">
        <v>133</v>
      </c>
      <c r="B447" s="22">
        <v>1250.89</v>
      </c>
      <c r="C447" s="22">
        <v>0</v>
      </c>
      <c r="D447" s="14">
        <f t="shared" si="42"/>
        <v>0</v>
      </c>
      <c r="E447" s="15" t="s">
        <v>134</v>
      </c>
      <c r="F447" s="24"/>
      <c r="G447" s="22">
        <v>2315.28</v>
      </c>
      <c r="H447" s="22">
        <v>1029.47</v>
      </c>
      <c r="I447" s="14">
        <f t="shared" si="43"/>
        <v>124.90019136060305</v>
      </c>
      <c r="J447" s="22">
        <v>2315.28</v>
      </c>
      <c r="K447" s="22">
        <v>1029.47</v>
      </c>
      <c r="L447" s="14">
        <f t="shared" si="44"/>
        <v>124.90019136060305</v>
      </c>
    </row>
    <row r="448" spans="1:12" ht="11.25" outlineLevel="1">
      <c r="A448" s="1" t="s">
        <v>2286</v>
      </c>
      <c r="B448" s="1">
        <v>2088.42</v>
      </c>
      <c r="C448" s="1">
        <v>2270.43</v>
      </c>
      <c r="D448" s="2">
        <f>IF(C448=0,0,IF(((B448-C448)/C448)*100&lt;-999.9,"-",IF(((B448-C448)/C448)*100&gt;999.9,"-",((B448-C448)/C448)*100)))</f>
        <v>-8.016543121787494</v>
      </c>
      <c r="E448" s="3" t="s">
        <v>2287</v>
      </c>
      <c r="F448" s="4" t="s">
        <v>2288</v>
      </c>
      <c r="G448" s="1">
        <v>41053.64</v>
      </c>
      <c r="H448" s="1">
        <v>58205.43</v>
      </c>
      <c r="I448" s="2">
        <f>IF(H448=0,0,IF(((G448-H448)/H448)*100&lt;-999.9,"-",IF(((G448-H448)/H448)*100&gt;999.9,"-",((G448-H448)/H448)*100)))</f>
        <v>-29.467680249076416</v>
      </c>
      <c r="J448" s="1">
        <v>41053.64</v>
      </c>
      <c r="K448" s="1">
        <v>58205.43</v>
      </c>
      <c r="L448" s="2">
        <f>IF(K448=0,0,IF(((J448-K448)/K448)*100&lt;-999.9,"-",IF(((J448-K448)/K448)*100&gt;999.9,"-",((J448-K448)/K448)*100)))</f>
        <v>-29.467680249076416</v>
      </c>
    </row>
    <row r="449" spans="1:12" s="22" customFormat="1" ht="10.5" customHeight="1">
      <c r="A449" s="22" t="s">
        <v>135</v>
      </c>
      <c r="B449" s="22">
        <v>2088.42</v>
      </c>
      <c r="C449" s="22">
        <v>2270.43</v>
      </c>
      <c r="D449" s="14">
        <f t="shared" si="42"/>
        <v>-8.016543121787494</v>
      </c>
      <c r="E449" s="15" t="s">
        <v>136</v>
      </c>
      <c r="F449" s="24"/>
      <c r="G449" s="22">
        <v>41053.64</v>
      </c>
      <c r="H449" s="22">
        <v>58205.43</v>
      </c>
      <c r="I449" s="14">
        <f t="shared" si="43"/>
        <v>-29.467680249076416</v>
      </c>
      <c r="J449" s="22">
        <v>41053.64</v>
      </c>
      <c r="K449" s="22">
        <v>58205.43</v>
      </c>
      <c r="L449" s="14">
        <f t="shared" si="44"/>
        <v>-29.467680249076416</v>
      </c>
    </row>
    <row r="450" spans="2:12" s="22" customFormat="1" ht="10.5" customHeight="1">
      <c r="B450" s="33">
        <f>SUM(B432,B434,B438,B440,B443,B445,B447,B449)</f>
        <v>1818659.3599999996</v>
      </c>
      <c r="C450" s="33">
        <f>SUM(C432,C434,C438,C440,C443,C445,C447,C449)</f>
        <v>6744768.119999999</v>
      </c>
      <c r="D450" s="19">
        <f t="shared" si="42"/>
        <v>-73.03599875276365</v>
      </c>
      <c r="E450" s="20" t="s">
        <v>137</v>
      </c>
      <c r="F450" s="24"/>
      <c r="G450" s="33">
        <f>SUM(G432,G434,G438,G440,G443,G445,G447,G449)</f>
        <v>15906267.58</v>
      </c>
      <c r="H450" s="33">
        <f>SUM(H432,H434,H438,H440,H443,H445,H447,H449)</f>
        <v>26315848.36</v>
      </c>
      <c r="I450" s="19">
        <f t="shared" si="43"/>
        <v>-39.55631844961733</v>
      </c>
      <c r="J450" s="33">
        <f>SUM(J432,J434,J438,J440,J443,J445,J447,J449)</f>
        <v>15906267.58</v>
      </c>
      <c r="K450" s="33">
        <f>SUM(K432,K434,K438,K440,K443,K445,K447,K449)</f>
        <v>26315848.36</v>
      </c>
      <c r="L450" s="19">
        <f t="shared" si="44"/>
        <v>-39.55631844961733</v>
      </c>
    </row>
    <row r="451" spans="4:12" s="22" customFormat="1" ht="6.75" customHeight="1">
      <c r="D451" s="25"/>
      <c r="E451" s="26"/>
      <c r="F451" s="24"/>
      <c r="I451" s="25"/>
      <c r="L451" s="25"/>
    </row>
    <row r="452" spans="2:12" s="22" customFormat="1" ht="10.5" customHeight="1" thickBot="1">
      <c r="B452" s="34">
        <f>B428+B450</f>
        <v>4091436.749999999</v>
      </c>
      <c r="C452" s="34">
        <f>C428+C450</f>
        <v>8181631.569999999</v>
      </c>
      <c r="D452" s="32">
        <f>IF(C452=0,0,IF(((B452-C452)/C452)*100&lt;-999.9,"-",IF(((B452-C452)/C452)*100&gt;999.9,"-",((B452-C452)/C452)*100)))</f>
        <v>-49.99241025467003</v>
      </c>
      <c r="E452" s="20" t="s">
        <v>138</v>
      </c>
      <c r="F452" s="24"/>
      <c r="G452" s="34">
        <f>G428+G450</f>
        <v>35098040.449999996</v>
      </c>
      <c r="H452" s="34">
        <f>H428+H450</f>
        <v>43382093.5</v>
      </c>
      <c r="I452" s="32">
        <f>IF(H452=0,0,IF(((G452-H452)/H452)*100&lt;-999.9,"-",IF(((G452-H452)/H452)*100&gt;999.9,"-",((G452-H452)/H452)*100)))</f>
        <v>-19.09555851655708</v>
      </c>
      <c r="J452" s="34">
        <f>J428+J450</f>
        <v>35098040.449999996</v>
      </c>
      <c r="K452" s="34">
        <f>K428+K450</f>
        <v>43382093.5</v>
      </c>
      <c r="L452" s="32">
        <f>IF(K452=0,0,IF(((J452-K452)/K452)*100&lt;-999.9,"-",IF(((J452-K452)/K452)*100&gt;999.9,"-",((J452-K452)/K452)*100)))</f>
        <v>-19.09555851655708</v>
      </c>
    </row>
    <row r="453" spans="2:12" s="22" customFormat="1" ht="10.5" customHeight="1" thickTop="1">
      <c r="B453" s="27"/>
      <c r="C453" s="27"/>
      <c r="D453" s="14"/>
      <c r="E453" s="20"/>
      <c r="F453" s="24"/>
      <c r="G453" s="27"/>
      <c r="H453" s="27"/>
      <c r="I453" s="14"/>
      <c r="J453" s="27"/>
      <c r="K453" s="27"/>
      <c r="L453" s="14"/>
    </row>
    <row r="454" spans="2:12" s="5" customFormat="1" ht="10.5" customHeight="1">
      <c r="B454" s="6" t="s">
        <v>1772</v>
      </c>
      <c r="C454" s="6"/>
      <c r="D454" s="7"/>
      <c r="E454" s="8"/>
      <c r="F454" s="39" t="s">
        <v>1773</v>
      </c>
      <c r="G454" s="39"/>
      <c r="I454" s="7"/>
      <c r="K454" s="5" t="str">
        <f>"Run: "&amp;TEXT(NvsEndTime,"MM/DD/YY at HH:MM")</f>
        <v>Run: 03/18/08 at 14:14</v>
      </c>
      <c r="L454" s="7"/>
    </row>
    <row r="455" spans="2:12" s="5" customFormat="1" ht="10.5" customHeight="1">
      <c r="B455" s="6" t="s">
        <v>1774</v>
      </c>
      <c r="C455" s="6"/>
      <c r="D455" s="7"/>
      <c r="E455" s="8"/>
      <c r="F455" s="6" t="s">
        <v>86</v>
      </c>
      <c r="G455" s="9"/>
      <c r="I455" s="7"/>
      <c r="K455" s="5" t="str">
        <f>"Report ID: "&amp;RID</f>
        <v>Report ID: PUD117</v>
      </c>
      <c r="L455" s="7"/>
    </row>
    <row r="456" spans="2:12" s="5" customFormat="1" ht="10.5" customHeight="1">
      <c r="B456" s="10" t="s">
        <v>1776</v>
      </c>
      <c r="D456" s="7"/>
      <c r="E456" s="8"/>
      <c r="I456" s="7"/>
      <c r="L456" s="7"/>
    </row>
    <row r="457" spans="4:12" s="5" customFormat="1" ht="4.5" customHeight="1">
      <c r="D457" s="7"/>
      <c r="E457" s="8"/>
      <c r="I457" s="7"/>
      <c r="L457" s="7"/>
    </row>
    <row r="458" spans="2:12" s="5" customFormat="1" ht="10.5" customHeight="1">
      <c r="B458" s="175" t="s">
        <v>1777</v>
      </c>
      <c r="C458" s="175"/>
      <c r="D458" s="11" t="s">
        <v>1778</v>
      </c>
      <c r="E458" s="8"/>
      <c r="G458" s="175" t="s">
        <v>1779</v>
      </c>
      <c r="H458" s="175"/>
      <c r="I458" s="11" t="s">
        <v>1778</v>
      </c>
      <c r="J458" s="175" t="s">
        <v>1780</v>
      </c>
      <c r="K458" s="175"/>
      <c r="L458" s="11" t="s">
        <v>1778</v>
      </c>
    </row>
    <row r="459" spans="2:13" s="5" customFormat="1" ht="10.5" customHeight="1">
      <c r="B459" s="9" t="s">
        <v>1781</v>
      </c>
      <c r="C459" s="9" t="s">
        <v>1782</v>
      </c>
      <c r="D459" s="11" t="s">
        <v>1783</v>
      </c>
      <c r="E459" s="8"/>
      <c r="F459" s="6"/>
      <c r="G459" s="9" t="s">
        <v>1781</v>
      </c>
      <c r="H459" s="9" t="s">
        <v>1782</v>
      </c>
      <c r="I459" s="11" t="s">
        <v>1783</v>
      </c>
      <c r="J459" s="9" t="s">
        <v>1781</v>
      </c>
      <c r="K459" s="9" t="s">
        <v>1782</v>
      </c>
      <c r="L459" s="11" t="s">
        <v>1783</v>
      </c>
      <c r="M459" s="10" t="s">
        <v>1784</v>
      </c>
    </row>
    <row r="460" spans="4:12" s="22" customFormat="1" ht="6" customHeight="1">
      <c r="D460" s="25"/>
      <c r="E460" s="20"/>
      <c r="F460" s="24"/>
      <c r="I460" s="25"/>
      <c r="L460" s="25"/>
    </row>
    <row r="461" spans="4:12" s="22" customFormat="1" ht="9.75" customHeight="1">
      <c r="D461" s="25"/>
      <c r="E461" s="20" t="s">
        <v>139</v>
      </c>
      <c r="F461" s="24"/>
      <c r="I461" s="25"/>
      <c r="L461" s="25"/>
    </row>
    <row r="462" spans="1:12" ht="11.25" hidden="1" outlineLevel="1">
      <c r="A462" s="1" t="s">
        <v>2045</v>
      </c>
      <c r="B462" s="1">
        <v>69017.88</v>
      </c>
      <c r="C462" s="1">
        <v>54793.78</v>
      </c>
      <c r="D462" s="2">
        <f aca="true" t="shared" si="45" ref="D462:D475">IF(C462=0,0,IF(((B462-C462)/C462)*100&lt;-999.9,"-",IF(((B462-C462)/C462)*100&gt;999.9,"-",((B462-C462)/C462)*100)))</f>
        <v>25.959333340390106</v>
      </c>
      <c r="E462" s="3" t="s">
        <v>2046</v>
      </c>
      <c r="F462" s="4" t="s">
        <v>2047</v>
      </c>
      <c r="G462" s="1">
        <v>881691.26</v>
      </c>
      <c r="H462" s="1">
        <v>803709.47</v>
      </c>
      <c r="I462" s="2">
        <f aca="true" t="shared" si="46" ref="I462:I475">IF(H462=0,0,IF(((G462-H462)/H462)*100&lt;-999.9,"-",IF(((G462-H462)/H462)*100&gt;999.9,"-",((G462-H462)/H462)*100)))</f>
        <v>9.702733750294126</v>
      </c>
      <c r="J462" s="1">
        <v>881691.26</v>
      </c>
      <c r="K462" s="1">
        <v>803709.47</v>
      </c>
      <c r="L462" s="2">
        <f aca="true" t="shared" si="47" ref="L462:L475">IF(K462=0,0,IF(((J462-K462)/K462)*100&lt;-999.9,"-",IF(((J462-K462)/K462)*100&gt;999.9,"-",((J462-K462)/K462)*100)))</f>
        <v>9.702733750294126</v>
      </c>
    </row>
    <row r="463" spans="1:12" s="22" customFormat="1" ht="9.75" customHeight="1" collapsed="1">
      <c r="A463" s="22" t="s">
        <v>140</v>
      </c>
      <c r="B463" s="22">
        <v>69017.88</v>
      </c>
      <c r="C463" s="22">
        <v>54793.78</v>
      </c>
      <c r="D463" s="14">
        <f t="shared" si="45"/>
        <v>25.959333340390106</v>
      </c>
      <c r="E463" s="15" t="s">
        <v>141</v>
      </c>
      <c r="F463" s="24"/>
      <c r="G463" s="22">
        <v>881691.26</v>
      </c>
      <c r="H463" s="22">
        <v>803709.47</v>
      </c>
      <c r="I463" s="14">
        <f t="shared" si="46"/>
        <v>9.702733750294126</v>
      </c>
      <c r="J463" s="22">
        <v>881691.26</v>
      </c>
      <c r="K463" s="22">
        <v>803709.47</v>
      </c>
      <c r="L463" s="14">
        <f t="shared" si="47"/>
        <v>9.702733750294126</v>
      </c>
    </row>
    <row r="464" spans="1:12" ht="11.25" hidden="1" outlineLevel="1">
      <c r="A464" s="1" t="s">
        <v>2048</v>
      </c>
      <c r="B464" s="1">
        <v>158155.99</v>
      </c>
      <c r="C464" s="1">
        <v>123480.74</v>
      </c>
      <c r="D464" s="2">
        <f t="shared" si="45"/>
        <v>28.081504856546847</v>
      </c>
      <c r="E464" s="3" t="s">
        <v>2049</v>
      </c>
      <c r="F464" s="4" t="s">
        <v>2050</v>
      </c>
      <c r="G464" s="1">
        <v>2032371.65</v>
      </c>
      <c r="H464" s="1">
        <v>2125488.66</v>
      </c>
      <c r="I464" s="2">
        <f t="shared" si="46"/>
        <v>-4.380969503737566</v>
      </c>
      <c r="J464" s="1">
        <v>2032371.65</v>
      </c>
      <c r="K464" s="1">
        <v>2125488.66</v>
      </c>
      <c r="L464" s="2">
        <f t="shared" si="47"/>
        <v>-4.380969503737566</v>
      </c>
    </row>
    <row r="465" spans="1:12" s="22" customFormat="1" ht="9.75" customHeight="1" collapsed="1">
      <c r="A465" s="22" t="s">
        <v>142</v>
      </c>
      <c r="B465" s="22">
        <v>158155.99</v>
      </c>
      <c r="C465" s="22">
        <v>123480.74</v>
      </c>
      <c r="D465" s="14">
        <f t="shared" si="45"/>
        <v>28.081504856546847</v>
      </c>
      <c r="E465" s="15" t="s">
        <v>143</v>
      </c>
      <c r="F465" s="24"/>
      <c r="G465" s="22">
        <v>2032371.65</v>
      </c>
      <c r="H465" s="22">
        <v>2125488.66</v>
      </c>
      <c r="I465" s="14">
        <f t="shared" si="46"/>
        <v>-4.380969503737566</v>
      </c>
      <c r="J465" s="22">
        <v>2032371.65</v>
      </c>
      <c r="K465" s="22">
        <v>2125488.66</v>
      </c>
      <c r="L465" s="14">
        <f t="shared" si="47"/>
        <v>-4.380969503737566</v>
      </c>
    </row>
    <row r="466" spans="1:12" ht="11.25" hidden="1" outlineLevel="1">
      <c r="A466" s="1" t="s">
        <v>2051</v>
      </c>
      <c r="B466" s="1">
        <v>1184832.45</v>
      </c>
      <c r="C466" s="1">
        <v>833984.14</v>
      </c>
      <c r="D466" s="2">
        <f t="shared" si="45"/>
        <v>42.06894270195593</v>
      </c>
      <c r="E466" s="3" t="s">
        <v>2052</v>
      </c>
      <c r="F466" s="4" t="s">
        <v>2053</v>
      </c>
      <c r="G466" s="1">
        <v>11394185.33</v>
      </c>
      <c r="H466" s="1">
        <v>9792364.64</v>
      </c>
      <c r="I466" s="2">
        <f t="shared" si="46"/>
        <v>16.35785378596767</v>
      </c>
      <c r="J466" s="1">
        <v>11394185.33</v>
      </c>
      <c r="K466" s="1">
        <v>9792364.64</v>
      </c>
      <c r="L466" s="2">
        <f t="shared" si="47"/>
        <v>16.35785378596767</v>
      </c>
    </row>
    <row r="467" spans="1:12" ht="11.25" hidden="1" outlineLevel="1">
      <c r="A467" s="1" t="s">
        <v>2054</v>
      </c>
      <c r="B467" s="1">
        <v>-315.46</v>
      </c>
      <c r="C467" s="1">
        <v>-136.3</v>
      </c>
      <c r="D467" s="2">
        <f t="shared" si="45"/>
        <v>131.44534115920757</v>
      </c>
      <c r="E467" s="3" t="s">
        <v>2055</v>
      </c>
      <c r="F467" s="4" t="s">
        <v>2056</v>
      </c>
      <c r="G467" s="1">
        <v>-83.47</v>
      </c>
      <c r="H467" s="1">
        <v>1354.15</v>
      </c>
      <c r="I467" s="2">
        <f t="shared" si="46"/>
        <v>-106.16401432633018</v>
      </c>
      <c r="J467" s="1">
        <v>-83.47</v>
      </c>
      <c r="K467" s="1">
        <v>1354.15</v>
      </c>
      <c r="L467" s="2">
        <f t="shared" si="47"/>
        <v>-106.16401432633018</v>
      </c>
    </row>
    <row r="468" spans="1:12" ht="11.25" hidden="1" outlineLevel="1">
      <c r="A468" s="1" t="s">
        <v>2057</v>
      </c>
      <c r="B468" s="1">
        <v>0</v>
      </c>
      <c r="C468" s="1">
        <v>0</v>
      </c>
      <c r="D468" s="2">
        <f t="shared" si="45"/>
        <v>0</v>
      </c>
      <c r="E468" s="3" t="s">
        <v>2058</v>
      </c>
      <c r="F468" s="4" t="s">
        <v>2059</v>
      </c>
      <c r="G468" s="1">
        <v>1366.94</v>
      </c>
      <c r="H468" s="1">
        <v>0</v>
      </c>
      <c r="I468" s="2">
        <f t="shared" si="46"/>
        <v>0</v>
      </c>
      <c r="J468" s="1">
        <v>1366.94</v>
      </c>
      <c r="K468" s="1">
        <v>0</v>
      </c>
      <c r="L468" s="2">
        <f t="shared" si="47"/>
        <v>0</v>
      </c>
    </row>
    <row r="469" spans="1:12" s="22" customFormat="1" ht="9.75" customHeight="1" collapsed="1">
      <c r="A469" s="22" t="s">
        <v>144</v>
      </c>
      <c r="B469" s="22">
        <v>1184516.99</v>
      </c>
      <c r="C469" s="22">
        <v>833847.84</v>
      </c>
      <c r="D469" s="14">
        <f t="shared" si="45"/>
        <v>42.0543333181747</v>
      </c>
      <c r="E469" s="15" t="s">
        <v>145</v>
      </c>
      <c r="F469" s="24"/>
      <c r="G469" s="22">
        <v>11395468.799999999</v>
      </c>
      <c r="H469" s="22">
        <v>9793718.790000001</v>
      </c>
      <c r="I469" s="14">
        <f t="shared" si="46"/>
        <v>16.354870344403647</v>
      </c>
      <c r="J469" s="22">
        <v>11395468.799999999</v>
      </c>
      <c r="K469" s="22">
        <v>9793718.790000001</v>
      </c>
      <c r="L469" s="14">
        <f t="shared" si="47"/>
        <v>16.354870344403647</v>
      </c>
    </row>
    <row r="470" spans="1:12" ht="11.25" hidden="1" outlineLevel="1">
      <c r="A470" s="1" t="s">
        <v>2060</v>
      </c>
      <c r="B470" s="1">
        <v>-607366.13</v>
      </c>
      <c r="C470" s="1">
        <v>-409389.07</v>
      </c>
      <c r="D470" s="2">
        <f t="shared" si="45"/>
        <v>48.359146471594855</v>
      </c>
      <c r="E470" s="3" t="s">
        <v>2061</v>
      </c>
      <c r="F470" s="4" t="s">
        <v>2062</v>
      </c>
      <c r="G470" s="1">
        <v>1680734.68</v>
      </c>
      <c r="H470" s="1">
        <v>1799977.18</v>
      </c>
      <c r="I470" s="2">
        <f t="shared" si="46"/>
        <v>-6.624667319393461</v>
      </c>
      <c r="J470" s="1">
        <v>1680734.68</v>
      </c>
      <c r="K470" s="1">
        <v>1799977.18</v>
      </c>
      <c r="L470" s="2">
        <f t="shared" si="47"/>
        <v>-6.624667319393461</v>
      </c>
    </row>
    <row r="471" spans="1:12" ht="11.25" hidden="1" outlineLevel="1">
      <c r="A471" s="1" t="s">
        <v>2140</v>
      </c>
      <c r="B471" s="1">
        <v>7910.39</v>
      </c>
      <c r="C471" s="1">
        <v>31134</v>
      </c>
      <c r="D471" s="2">
        <f t="shared" si="45"/>
        <v>-74.59243913406566</v>
      </c>
      <c r="E471" s="3" t="s">
        <v>2141</v>
      </c>
      <c r="F471" s="4" t="s">
        <v>2142</v>
      </c>
      <c r="G471" s="1">
        <v>220295.61</v>
      </c>
      <c r="H471" s="1">
        <v>401171.27</v>
      </c>
      <c r="I471" s="2">
        <f t="shared" si="46"/>
        <v>-45.08689268800331</v>
      </c>
      <c r="J471" s="1">
        <v>220295.61</v>
      </c>
      <c r="K471" s="1">
        <v>401171.27</v>
      </c>
      <c r="L471" s="2">
        <f t="shared" si="47"/>
        <v>-45.08689268800331</v>
      </c>
    </row>
    <row r="472" spans="1:12" ht="11.25" hidden="1" outlineLevel="1">
      <c r="A472" s="1" t="s">
        <v>2143</v>
      </c>
      <c r="B472" s="1">
        <v>3009.18</v>
      </c>
      <c r="C472" s="1">
        <v>4080.83</v>
      </c>
      <c r="D472" s="2">
        <f t="shared" si="45"/>
        <v>-26.260589144855338</v>
      </c>
      <c r="E472" s="3" t="s">
        <v>2144</v>
      </c>
      <c r="F472" s="4" t="s">
        <v>2145</v>
      </c>
      <c r="G472" s="1">
        <v>-41241.19</v>
      </c>
      <c r="H472" s="1">
        <v>-79805.2</v>
      </c>
      <c r="I472" s="2">
        <f t="shared" si="46"/>
        <v>-48.322678221469275</v>
      </c>
      <c r="J472" s="1">
        <v>-41241.19</v>
      </c>
      <c r="K472" s="1">
        <v>-79805.2</v>
      </c>
      <c r="L472" s="2">
        <f t="shared" si="47"/>
        <v>-48.322678221469275</v>
      </c>
    </row>
    <row r="473" spans="1:12" ht="11.25" hidden="1" outlineLevel="1">
      <c r="A473" s="1" t="s">
        <v>2146</v>
      </c>
      <c r="B473" s="1">
        <v>0</v>
      </c>
      <c r="C473" s="1">
        <v>-38.24</v>
      </c>
      <c r="D473" s="2">
        <f t="shared" si="45"/>
        <v>-100</v>
      </c>
      <c r="E473" s="3" t="s">
        <v>2147</v>
      </c>
      <c r="F473" s="4" t="s">
        <v>2148</v>
      </c>
      <c r="G473" s="1">
        <v>-152.96</v>
      </c>
      <c r="H473" s="1">
        <v>-191.2</v>
      </c>
      <c r="I473" s="2">
        <f t="shared" si="46"/>
        <v>-19.99999999999999</v>
      </c>
      <c r="J473" s="1">
        <v>-152.96</v>
      </c>
      <c r="K473" s="1">
        <v>-191.2</v>
      </c>
      <c r="L473" s="2">
        <f t="shared" si="47"/>
        <v>-19.99999999999999</v>
      </c>
    </row>
    <row r="474" spans="1:12" s="22" customFormat="1" ht="10.5" customHeight="1" collapsed="1">
      <c r="A474" s="22" t="s">
        <v>146</v>
      </c>
      <c r="B474" s="37">
        <v>-596446.56</v>
      </c>
      <c r="C474" s="37">
        <v>-374212.48</v>
      </c>
      <c r="D474" s="14">
        <f t="shared" si="45"/>
        <v>59.38713748937504</v>
      </c>
      <c r="E474" s="15" t="s">
        <v>147</v>
      </c>
      <c r="F474" s="24"/>
      <c r="G474" s="37">
        <v>1859636.14</v>
      </c>
      <c r="H474" s="37">
        <v>2121152.05</v>
      </c>
      <c r="I474" s="14">
        <f t="shared" si="46"/>
        <v>-12.328956332951236</v>
      </c>
      <c r="J474" s="37">
        <v>1859636.14</v>
      </c>
      <c r="K474" s="37">
        <v>2121152.05</v>
      </c>
      <c r="L474" s="14">
        <f t="shared" si="47"/>
        <v>-12.328956332951236</v>
      </c>
    </row>
    <row r="475" spans="2:12" s="22" customFormat="1" ht="12.75" customHeight="1" thickBot="1">
      <c r="B475" s="34">
        <f>SUM(B463,B465,B469,B474)</f>
        <v>815244.2999999998</v>
      </c>
      <c r="C475" s="34">
        <f>SUM(C463,C465,C469,C474)</f>
        <v>637909.88</v>
      </c>
      <c r="D475" s="38">
        <f t="shared" si="45"/>
        <v>27.7992903950633</v>
      </c>
      <c r="E475" s="20" t="s">
        <v>148</v>
      </c>
      <c r="F475" s="24"/>
      <c r="G475" s="34">
        <f>SUM(G463,G465,G469,G474)</f>
        <v>16169167.85</v>
      </c>
      <c r="H475" s="34">
        <f>SUM(H463,H465,H469,H474)</f>
        <v>14844068.970000003</v>
      </c>
      <c r="I475" s="38">
        <f t="shared" si="46"/>
        <v>8.926790105044876</v>
      </c>
      <c r="J475" s="34">
        <f>SUM(J463,J465,J469,J474)</f>
        <v>16169167.85</v>
      </c>
      <c r="K475" s="34">
        <f>SUM(K463,K465,K469,K474)</f>
        <v>14844068.970000003</v>
      </c>
      <c r="L475" s="38">
        <f t="shared" si="47"/>
        <v>8.926790105044876</v>
      </c>
    </row>
    <row r="476" spans="4:12" s="22" customFormat="1" ht="6" customHeight="1" thickTop="1">
      <c r="D476" s="25"/>
      <c r="E476" s="21"/>
      <c r="F476" s="24"/>
      <c r="I476" s="25"/>
      <c r="L476" s="25"/>
    </row>
    <row r="477" spans="4:12" s="22" customFormat="1" ht="9.75" customHeight="1">
      <c r="D477" s="25"/>
      <c r="E477" s="20" t="s">
        <v>149</v>
      </c>
      <c r="F477" s="24"/>
      <c r="I477" s="25"/>
      <c r="L477" s="14"/>
    </row>
    <row r="478" spans="1:12" ht="11.25" hidden="1" outlineLevel="1">
      <c r="A478" s="1" t="s">
        <v>2149</v>
      </c>
      <c r="B478" s="1">
        <v>9920.97</v>
      </c>
      <c r="C478" s="1">
        <v>14709.55</v>
      </c>
      <c r="D478" s="2">
        <f>IF(C478=0,0,IF(((B478-C478)/C478)*100&lt;-999.9,"-",IF(((B478-C478)/C478)*100&gt;999.9,"-",((B478-C478)/C478)*100)))</f>
        <v>-32.55422497629091</v>
      </c>
      <c r="E478" s="3" t="s">
        <v>2150</v>
      </c>
      <c r="F478" s="4" t="s">
        <v>2151</v>
      </c>
      <c r="G478" s="1">
        <v>159456.92</v>
      </c>
      <c r="H478" s="1">
        <v>164044.24</v>
      </c>
      <c r="I478" s="2">
        <f>IF(H478=0,0,IF(((G478-H478)/H478)*100&lt;-999.9,"-",IF(((G478-H478)/H478)*100&gt;999.9,"-",((G478-H478)/H478)*100)))</f>
        <v>-2.796391997670859</v>
      </c>
      <c r="J478" s="1">
        <v>159456.92</v>
      </c>
      <c r="K478" s="1">
        <v>164044.24</v>
      </c>
      <c r="L478" s="2">
        <f>IF(K478=0,0,IF(((J478-K478)/K478)*100&lt;-999.9,"-",IF(((J478-K478)/K478)*100&gt;999.9,"-",((J478-K478)/K478)*100)))</f>
        <v>-2.796391997670859</v>
      </c>
    </row>
    <row r="479" spans="1:12" s="22" customFormat="1" ht="9.75" customHeight="1" collapsed="1">
      <c r="A479" s="22" t="s">
        <v>150</v>
      </c>
      <c r="B479" s="22">
        <v>9920.97</v>
      </c>
      <c r="C479" s="22">
        <v>14709.55</v>
      </c>
      <c r="D479" s="14">
        <f aca="true" t="shared" si="48" ref="D479:D488">IF(C479=0,0,IF(((B479-C479)/C479)*100&lt;-999.9,"-",IF(((B479-C479)/C479)*100&gt;999.9,"-",((B479-C479)/C479)*100)))</f>
        <v>-32.55422497629091</v>
      </c>
      <c r="E479" s="15" t="s">
        <v>151</v>
      </c>
      <c r="F479" s="24"/>
      <c r="G479" s="22">
        <v>159456.92</v>
      </c>
      <c r="H479" s="22">
        <v>164044.24</v>
      </c>
      <c r="I479" s="14">
        <f aca="true" t="shared" si="49" ref="I479:I488">IF(H479=0,0,IF(((G479-H479)/H479)*100&lt;-999.9,"-",IF(((G479-H479)/H479)*100&gt;999.9,"-",((G479-H479)/H479)*100)))</f>
        <v>-2.796391997670859</v>
      </c>
      <c r="J479" s="22">
        <v>159456.92</v>
      </c>
      <c r="K479" s="22">
        <v>164044.24</v>
      </c>
      <c r="L479" s="14">
        <f aca="true" t="shared" si="50" ref="L479:L488">IF(K479=0,0,IF(((J479-K479)/K479)*100&lt;-999.9,"-",IF(((J479-K479)/K479)*100&gt;999.9,"-",((J479-K479)/K479)*100)))</f>
        <v>-2.796391997670859</v>
      </c>
    </row>
    <row r="480" spans="1:12" ht="11.25" hidden="1" outlineLevel="1">
      <c r="A480" s="1" t="s">
        <v>2152</v>
      </c>
      <c r="B480" s="1">
        <v>1373.14</v>
      </c>
      <c r="C480" s="1">
        <v>410.74</v>
      </c>
      <c r="D480" s="2">
        <f>IF(C480=0,0,IF(((B480-C480)/C480)*100&lt;-999.9,"-",IF(((B480-C480)/C480)*100&gt;999.9,"-",((B480-C480)/C480)*100)))</f>
        <v>234.30880849199008</v>
      </c>
      <c r="E480" s="3" t="s">
        <v>2153</v>
      </c>
      <c r="F480" s="4" t="s">
        <v>2154</v>
      </c>
      <c r="G480" s="1">
        <v>18507.88</v>
      </c>
      <c r="H480" s="1">
        <v>10118.8</v>
      </c>
      <c r="I480" s="2">
        <f>IF(H480=0,0,IF(((G480-H480)/H480)*100&lt;-999.9,"-",IF(((G480-H480)/H480)*100&gt;999.9,"-",((G480-H480)/H480)*100)))</f>
        <v>82.90587816737165</v>
      </c>
      <c r="J480" s="1">
        <v>18507.88</v>
      </c>
      <c r="K480" s="1">
        <v>10118.8</v>
      </c>
      <c r="L480" s="2">
        <f>IF(K480=0,0,IF(((J480-K480)/K480)*100&lt;-999.9,"-",IF(((J480-K480)/K480)*100&gt;999.9,"-",((J480-K480)/K480)*100)))</f>
        <v>82.90587816737165</v>
      </c>
    </row>
    <row r="481" spans="1:12" s="22" customFormat="1" ht="9.75" customHeight="1" collapsed="1">
      <c r="A481" s="22" t="s">
        <v>152</v>
      </c>
      <c r="B481" s="22">
        <v>1373.14</v>
      </c>
      <c r="C481" s="22">
        <v>410.74</v>
      </c>
      <c r="D481" s="14">
        <f t="shared" si="48"/>
        <v>234.30880849199008</v>
      </c>
      <c r="E481" s="15" t="s">
        <v>141</v>
      </c>
      <c r="F481" s="24"/>
      <c r="G481" s="22">
        <v>18507.88</v>
      </c>
      <c r="H481" s="22">
        <v>10118.8</v>
      </c>
      <c r="I481" s="14">
        <f t="shared" si="49"/>
        <v>82.90587816737165</v>
      </c>
      <c r="J481" s="22">
        <v>18507.88</v>
      </c>
      <c r="K481" s="22">
        <v>10118.8</v>
      </c>
      <c r="L481" s="14">
        <f t="shared" si="50"/>
        <v>82.90587816737165</v>
      </c>
    </row>
    <row r="482" spans="1:12" ht="11.25" hidden="1" outlineLevel="1">
      <c r="A482" s="1" t="s">
        <v>2155</v>
      </c>
      <c r="B482" s="1">
        <v>2838895.27</v>
      </c>
      <c r="C482" s="1">
        <v>1612136.91</v>
      </c>
      <c r="D482" s="2">
        <f>IF(C482=0,0,IF(((B482-C482)/C482)*100&lt;-999.9,"-",IF(((B482-C482)/C482)*100&gt;999.9,"-",((B482-C482)/C482)*100)))</f>
        <v>76.09517233868183</v>
      </c>
      <c r="E482" s="3" t="s">
        <v>2156</v>
      </c>
      <c r="F482" s="4" t="s">
        <v>2157</v>
      </c>
      <c r="G482" s="1">
        <v>9732297.16</v>
      </c>
      <c r="H482" s="1">
        <v>8348196.37</v>
      </c>
      <c r="I482" s="2">
        <f>IF(H482=0,0,IF(((G482-H482)/H482)*100&lt;-999.9,"-",IF(((G482-H482)/H482)*100&gt;999.9,"-",((G482-H482)/H482)*100)))</f>
        <v>16.57963862678041</v>
      </c>
      <c r="J482" s="1">
        <v>9732297.16</v>
      </c>
      <c r="K482" s="1">
        <v>8348196.37</v>
      </c>
      <c r="L482" s="2">
        <f>IF(K482=0,0,IF(((J482-K482)/K482)*100&lt;-999.9,"-",IF(((J482-K482)/K482)*100&gt;999.9,"-",((J482-K482)/K482)*100)))</f>
        <v>16.57963862678041</v>
      </c>
    </row>
    <row r="483" spans="1:12" s="22" customFormat="1" ht="9.75" customHeight="1" collapsed="1">
      <c r="A483" s="22" t="s">
        <v>153</v>
      </c>
      <c r="B483" s="22">
        <v>2838895.27</v>
      </c>
      <c r="C483" s="22">
        <v>1612136.91</v>
      </c>
      <c r="D483" s="14">
        <f t="shared" si="48"/>
        <v>76.09517233868183</v>
      </c>
      <c r="E483" s="15" t="s">
        <v>154</v>
      </c>
      <c r="F483" s="24"/>
      <c r="G483" s="22">
        <v>9732297.16</v>
      </c>
      <c r="H483" s="22">
        <v>8348196.37</v>
      </c>
      <c r="I483" s="14">
        <f t="shared" si="49"/>
        <v>16.57963862678041</v>
      </c>
      <c r="J483" s="22">
        <v>9732297.16</v>
      </c>
      <c r="K483" s="22">
        <v>8348196.37</v>
      </c>
      <c r="L483" s="14">
        <f t="shared" si="50"/>
        <v>16.57963862678041</v>
      </c>
    </row>
    <row r="484" spans="1:12" ht="11.25" hidden="1" outlineLevel="1">
      <c r="A484" s="1" t="s">
        <v>2158</v>
      </c>
      <c r="B484" s="1">
        <v>14146.89</v>
      </c>
      <c r="C484" s="1">
        <v>8541.2</v>
      </c>
      <c r="D484" s="2">
        <f>IF(C484=0,0,IF(((B484-C484)/C484)*100&lt;-999.9,"-",IF(((B484-C484)/C484)*100&gt;999.9,"-",((B484-C484)/C484)*100)))</f>
        <v>65.63117594717369</v>
      </c>
      <c r="E484" s="3" t="s">
        <v>2159</v>
      </c>
      <c r="F484" s="4" t="s">
        <v>2160</v>
      </c>
      <c r="G484" s="1">
        <v>127423.31</v>
      </c>
      <c r="H484" s="1">
        <v>91348.84</v>
      </c>
      <c r="I484" s="2">
        <f>IF(H484=0,0,IF(((G484-H484)/H484)*100&lt;-999.9,"-",IF(((G484-H484)/H484)*100&gt;999.9,"-",((G484-H484)/H484)*100)))</f>
        <v>39.49089008683636</v>
      </c>
      <c r="J484" s="1">
        <v>127423.31</v>
      </c>
      <c r="K484" s="1">
        <v>91348.84</v>
      </c>
      <c r="L484" s="2">
        <f>IF(K484=0,0,IF(((J484-K484)/K484)*100&lt;-999.9,"-",IF(((J484-K484)/K484)*100&gt;999.9,"-",((J484-K484)/K484)*100)))</f>
        <v>39.49089008683636</v>
      </c>
    </row>
    <row r="485" spans="1:12" s="22" customFormat="1" ht="9.75" customHeight="1" collapsed="1">
      <c r="A485" s="22" t="s">
        <v>155</v>
      </c>
      <c r="B485" s="22">
        <v>14146.89</v>
      </c>
      <c r="C485" s="22">
        <v>8541.2</v>
      </c>
      <c r="D485" s="14">
        <f t="shared" si="48"/>
        <v>65.63117594717369</v>
      </c>
      <c r="E485" s="15" t="s">
        <v>156</v>
      </c>
      <c r="F485" s="24"/>
      <c r="G485" s="22">
        <v>127423.31</v>
      </c>
      <c r="H485" s="22">
        <v>91348.84</v>
      </c>
      <c r="I485" s="14">
        <f t="shared" si="49"/>
        <v>39.49089008683636</v>
      </c>
      <c r="J485" s="22">
        <v>127423.31</v>
      </c>
      <c r="K485" s="22">
        <v>91348.84</v>
      </c>
      <c r="L485" s="14">
        <f t="shared" si="50"/>
        <v>39.49089008683636</v>
      </c>
    </row>
    <row r="486" spans="1:12" ht="11.25" hidden="1" outlineLevel="1">
      <c r="A486" s="1" t="s">
        <v>2161</v>
      </c>
      <c r="B486" s="1">
        <v>0</v>
      </c>
      <c r="C486" s="1">
        <v>0</v>
      </c>
      <c r="D486" s="2">
        <f>IF(C486=0,0,IF(((B486-C486)/C486)*100&lt;-999.9,"-",IF(((B486-C486)/C486)*100&gt;999.9,"-",((B486-C486)/C486)*100)))</f>
        <v>0</v>
      </c>
      <c r="E486" s="3" t="s">
        <v>2162</v>
      </c>
      <c r="F486" s="4" t="s">
        <v>2163</v>
      </c>
      <c r="G486" s="1">
        <v>3726.92</v>
      </c>
      <c r="H486" s="1">
        <v>2021.92</v>
      </c>
      <c r="I486" s="2">
        <f>IF(H486=0,0,IF(((G486-H486)/H486)*100&lt;-999.9,"-",IF(((G486-H486)/H486)*100&gt;999.9,"-",((G486-H486)/H486)*100)))</f>
        <v>84.32578934873783</v>
      </c>
      <c r="J486" s="1">
        <v>3726.92</v>
      </c>
      <c r="K486" s="1">
        <v>2021.92</v>
      </c>
      <c r="L486" s="2">
        <f>IF(K486=0,0,IF(((J486-K486)/K486)*100&lt;-999.9,"-",IF(((J486-K486)/K486)*100&gt;999.9,"-",((J486-K486)/K486)*100)))</f>
        <v>84.32578934873783</v>
      </c>
    </row>
    <row r="487" spans="1:12" s="22" customFormat="1" ht="9.75" customHeight="1" collapsed="1">
      <c r="A487" s="22" t="s">
        <v>157</v>
      </c>
      <c r="B487" s="37">
        <v>0</v>
      </c>
      <c r="C487" s="37">
        <v>0</v>
      </c>
      <c r="D487" s="14">
        <f t="shared" si="48"/>
        <v>0</v>
      </c>
      <c r="E487" s="15" t="s">
        <v>158</v>
      </c>
      <c r="F487" s="24"/>
      <c r="G487" s="37">
        <v>3726.92</v>
      </c>
      <c r="H487" s="37">
        <v>2021.92</v>
      </c>
      <c r="I487" s="14">
        <f t="shared" si="49"/>
        <v>84.32578934873783</v>
      </c>
      <c r="J487" s="37">
        <v>3726.92</v>
      </c>
      <c r="K487" s="37">
        <v>2021.92</v>
      </c>
      <c r="L487" s="14">
        <f t="shared" si="50"/>
        <v>84.32578934873783</v>
      </c>
    </row>
    <row r="488" spans="2:12" s="22" customFormat="1" ht="12" customHeight="1" thickBot="1">
      <c r="B488" s="34">
        <f>SUM(B479,B481,B483,B485,B487)</f>
        <v>2864336.27</v>
      </c>
      <c r="C488" s="34">
        <f>SUM(C479,C481,C483,C485,C487)</f>
        <v>1635798.4</v>
      </c>
      <c r="D488" s="38">
        <f t="shared" si="48"/>
        <v>75.10325661157269</v>
      </c>
      <c r="E488" s="20" t="s">
        <v>159</v>
      </c>
      <c r="F488" s="24"/>
      <c r="G488" s="34">
        <f>SUM(G479,G481,G483,G485,G487)</f>
        <v>10041412.190000001</v>
      </c>
      <c r="H488" s="34">
        <f>SUM(H479,H481,H483,H485,H487)</f>
        <v>8615730.17</v>
      </c>
      <c r="I488" s="38">
        <f t="shared" si="49"/>
        <v>16.547431173787576</v>
      </c>
      <c r="J488" s="34">
        <f>SUM(J479,J481,J483,J485,J487)</f>
        <v>10041412.190000001</v>
      </c>
      <c r="K488" s="34">
        <f>SUM(K479,K481,K483,K485,K487)</f>
        <v>8615730.17</v>
      </c>
      <c r="L488" s="38">
        <f t="shared" si="50"/>
        <v>16.547431173787576</v>
      </c>
    </row>
    <row r="489" spans="4:12" s="22" customFormat="1" ht="6" customHeight="1" thickTop="1">
      <c r="D489" s="25"/>
      <c r="E489" s="26"/>
      <c r="F489" s="24"/>
      <c r="I489" s="25"/>
      <c r="L489" s="25"/>
    </row>
    <row r="490" spans="4:12" s="22" customFormat="1" ht="9.75" customHeight="1">
      <c r="D490" s="25"/>
      <c r="E490" s="20" t="s">
        <v>160</v>
      </c>
      <c r="F490" s="24"/>
      <c r="I490" s="25"/>
      <c r="L490" s="25"/>
    </row>
    <row r="491" spans="1:12" ht="11.25" hidden="1" outlineLevel="1">
      <c r="A491" s="1" t="s">
        <v>2164</v>
      </c>
      <c r="B491" s="1">
        <v>0</v>
      </c>
      <c r="C491" s="1">
        <v>0</v>
      </c>
      <c r="D491" s="2">
        <f aca="true" t="shared" si="51" ref="D491:D497">IF(C491=0,0,IF(((B491-C491)/C491)*100&lt;-999.9,"-",IF(((B491-C491)/C491)*100&gt;999.9,"-",((B491-C491)/C491)*100)))</f>
        <v>0</v>
      </c>
      <c r="E491" s="3" t="s">
        <v>2165</v>
      </c>
      <c r="F491" s="4" t="s">
        <v>2166</v>
      </c>
      <c r="G491" s="1">
        <v>0</v>
      </c>
      <c r="H491" s="1">
        <v>333.59</v>
      </c>
      <c r="I491" s="2">
        <f aca="true" t="shared" si="52" ref="I491:I497">IF(H491=0,0,IF(((G491-H491)/H491)*100&lt;-999.9,"-",IF(((G491-H491)/H491)*100&gt;999.9,"-",((G491-H491)/H491)*100)))</f>
        <v>-100</v>
      </c>
      <c r="J491" s="1">
        <v>0</v>
      </c>
      <c r="K491" s="1">
        <v>333.59</v>
      </c>
      <c r="L491" s="2">
        <f aca="true" t="shared" si="53" ref="L491:L497">IF(K491=0,0,IF(((J491-K491)/K491)*100&lt;-999.9,"-",IF(((J491-K491)/K491)*100&gt;999.9,"-",((J491-K491)/K491)*100)))</f>
        <v>-100</v>
      </c>
    </row>
    <row r="492" spans="1:12" s="22" customFormat="1" ht="9.75" customHeight="1" collapsed="1">
      <c r="A492" s="22" t="s">
        <v>161</v>
      </c>
      <c r="B492" s="22">
        <v>0</v>
      </c>
      <c r="C492" s="22">
        <v>0</v>
      </c>
      <c r="D492" s="14">
        <f t="shared" si="51"/>
        <v>0</v>
      </c>
      <c r="E492" s="15" t="s">
        <v>141</v>
      </c>
      <c r="F492" s="24"/>
      <c r="G492" s="22">
        <v>0</v>
      </c>
      <c r="H492" s="22">
        <v>333.59</v>
      </c>
      <c r="I492" s="14">
        <f t="shared" si="52"/>
        <v>-100</v>
      </c>
      <c r="J492" s="22">
        <v>0</v>
      </c>
      <c r="K492" s="22">
        <v>333.59</v>
      </c>
      <c r="L492" s="14">
        <f t="shared" si="53"/>
        <v>-100</v>
      </c>
    </row>
    <row r="493" spans="1:12" ht="11.25" hidden="1" outlineLevel="1">
      <c r="A493" s="1" t="s">
        <v>2167</v>
      </c>
      <c r="B493" s="1">
        <v>116280.05</v>
      </c>
      <c r="C493" s="1">
        <v>66662.86</v>
      </c>
      <c r="D493" s="2">
        <f t="shared" si="51"/>
        <v>74.43003495499593</v>
      </c>
      <c r="E493" s="3" t="s">
        <v>2168</v>
      </c>
      <c r="F493" s="4" t="s">
        <v>2169</v>
      </c>
      <c r="G493" s="1">
        <v>452762.09</v>
      </c>
      <c r="H493" s="1">
        <v>429856.05</v>
      </c>
      <c r="I493" s="2">
        <f t="shared" si="52"/>
        <v>5.328769945194453</v>
      </c>
      <c r="J493" s="1">
        <v>452762.09</v>
      </c>
      <c r="K493" s="1">
        <v>429856.05</v>
      </c>
      <c r="L493" s="2">
        <f t="shared" si="53"/>
        <v>5.328769945194453</v>
      </c>
    </row>
    <row r="494" spans="1:12" s="22" customFormat="1" ht="9.75" customHeight="1" collapsed="1">
      <c r="A494" s="22" t="s">
        <v>162</v>
      </c>
      <c r="B494" s="22">
        <v>116280.05</v>
      </c>
      <c r="C494" s="22">
        <v>66662.86</v>
      </c>
      <c r="D494" s="14">
        <f t="shared" si="51"/>
        <v>74.43003495499593</v>
      </c>
      <c r="E494" s="15" t="s">
        <v>163</v>
      </c>
      <c r="F494" s="24"/>
      <c r="G494" s="22">
        <v>452762.09</v>
      </c>
      <c r="H494" s="22">
        <v>429856.05</v>
      </c>
      <c r="I494" s="14">
        <f t="shared" si="52"/>
        <v>5.328769945194453</v>
      </c>
      <c r="J494" s="22">
        <v>452762.09</v>
      </c>
      <c r="K494" s="22">
        <v>429856.05</v>
      </c>
      <c r="L494" s="14">
        <f t="shared" si="53"/>
        <v>5.328769945194453</v>
      </c>
    </row>
    <row r="495" spans="1:12" ht="11.25" hidden="1" outlineLevel="1">
      <c r="A495" s="1" t="s">
        <v>2170</v>
      </c>
      <c r="B495" s="1">
        <v>24402.25</v>
      </c>
      <c r="C495" s="1">
        <v>15027.3</v>
      </c>
      <c r="D495" s="2">
        <f t="shared" si="51"/>
        <v>62.38612392113022</v>
      </c>
      <c r="E495" s="3" t="s">
        <v>2171</v>
      </c>
      <c r="F495" s="4" t="s">
        <v>2172</v>
      </c>
      <c r="G495" s="1">
        <v>288537.04</v>
      </c>
      <c r="H495" s="1">
        <v>208708.04</v>
      </c>
      <c r="I495" s="2">
        <f t="shared" si="52"/>
        <v>38.24912542899639</v>
      </c>
      <c r="J495" s="1">
        <v>288537.04</v>
      </c>
      <c r="K495" s="1">
        <v>208708.04</v>
      </c>
      <c r="L495" s="2">
        <f t="shared" si="53"/>
        <v>38.24912542899639</v>
      </c>
    </row>
    <row r="496" spans="1:12" s="22" customFormat="1" ht="9.75" customHeight="1" collapsed="1">
      <c r="A496" s="22" t="s">
        <v>164</v>
      </c>
      <c r="B496" s="37">
        <v>24402.25</v>
      </c>
      <c r="C496" s="37">
        <v>15027.3</v>
      </c>
      <c r="D496" s="14">
        <f t="shared" si="51"/>
        <v>62.38612392113022</v>
      </c>
      <c r="E496" s="15" t="s">
        <v>165</v>
      </c>
      <c r="F496" s="24"/>
      <c r="G496" s="37">
        <v>288537.04</v>
      </c>
      <c r="H496" s="37">
        <v>208708.04</v>
      </c>
      <c r="I496" s="14">
        <f t="shared" si="52"/>
        <v>38.24912542899639</v>
      </c>
      <c r="J496" s="37">
        <v>288537.04</v>
      </c>
      <c r="K496" s="37">
        <v>208708.04</v>
      </c>
      <c r="L496" s="14">
        <f t="shared" si="53"/>
        <v>38.24912542899639</v>
      </c>
    </row>
    <row r="497" spans="2:12" s="22" customFormat="1" ht="12" customHeight="1" thickBot="1">
      <c r="B497" s="34">
        <f>SUM(B492,B494,B496)</f>
        <v>140682.3</v>
      </c>
      <c r="C497" s="34">
        <f>SUM(C492,C494,C496)</f>
        <v>81690.16</v>
      </c>
      <c r="D497" s="38">
        <f t="shared" si="51"/>
        <v>72.21449927384153</v>
      </c>
      <c r="E497" s="20" t="s">
        <v>166</v>
      </c>
      <c r="F497" s="24"/>
      <c r="G497" s="34">
        <f>SUM(G492,G494,G496)</f>
        <v>741299.13</v>
      </c>
      <c r="H497" s="34">
        <f>SUM(H492,H494,H496)</f>
        <v>638897.68</v>
      </c>
      <c r="I497" s="38">
        <f t="shared" si="52"/>
        <v>16.027832500503045</v>
      </c>
      <c r="J497" s="34">
        <f>SUM(J492,J494,J496)</f>
        <v>741299.13</v>
      </c>
      <c r="K497" s="34">
        <f>SUM(K492,K494,K496)</f>
        <v>638897.68</v>
      </c>
      <c r="L497" s="38">
        <f t="shared" si="53"/>
        <v>16.027832500503045</v>
      </c>
    </row>
    <row r="498" spans="4:12" s="22" customFormat="1" ht="6" customHeight="1" thickTop="1">
      <c r="D498" s="25"/>
      <c r="E498" s="21"/>
      <c r="F498" s="24"/>
      <c r="I498" s="25"/>
      <c r="L498" s="25"/>
    </row>
    <row r="499" spans="4:12" s="22" customFormat="1" ht="9.75" customHeight="1">
      <c r="D499" s="25"/>
      <c r="E499" s="20" t="s">
        <v>167</v>
      </c>
      <c r="F499" s="24"/>
      <c r="I499" s="25"/>
      <c r="L499" s="25"/>
    </row>
    <row r="500" spans="4:12" s="22" customFormat="1" ht="6.75" customHeight="1">
      <c r="D500" s="25"/>
      <c r="E500" s="26"/>
      <c r="F500" s="24"/>
      <c r="I500" s="25"/>
      <c r="L500" s="25"/>
    </row>
    <row r="501" spans="4:12" s="22" customFormat="1" ht="9.75" customHeight="1">
      <c r="D501" s="25"/>
      <c r="E501" s="20" t="s">
        <v>88</v>
      </c>
      <c r="F501" s="24"/>
      <c r="I501" s="25"/>
      <c r="L501" s="25"/>
    </row>
    <row r="502" spans="1:12" ht="11.25" hidden="1" outlineLevel="1">
      <c r="A502" s="1" t="s">
        <v>2173</v>
      </c>
      <c r="B502" s="1">
        <v>1649620.63</v>
      </c>
      <c r="C502" s="1">
        <v>1532945.56</v>
      </c>
      <c r="D502" s="2">
        <f aca="true" t="shared" si="54" ref="D502:D532">IF(C502=0,0,IF(((B502-C502)/C502)*100&lt;-999.9,"-",IF(((B502-C502)/C502)*100&gt;999.9,"-",((B502-C502)/C502)*100)))</f>
        <v>7.611168527080624</v>
      </c>
      <c r="E502" s="3" t="s">
        <v>2174</v>
      </c>
      <c r="F502" s="4" t="s">
        <v>2175</v>
      </c>
      <c r="G502" s="1">
        <v>18798718.05</v>
      </c>
      <c r="H502" s="1">
        <v>17504459.51</v>
      </c>
      <c r="I502" s="2">
        <f aca="true" t="shared" si="55" ref="I502:I532">IF(H502=0,0,IF(((G502-H502)/H502)*100&lt;-999.9,"-",IF(((G502-H502)/H502)*100&gt;999.9,"-",((G502-H502)/H502)*100)))</f>
        <v>7.393878909889283</v>
      </c>
      <c r="J502" s="1">
        <v>18798718.05</v>
      </c>
      <c r="K502" s="1">
        <v>17504459.51</v>
      </c>
      <c r="L502" s="2">
        <f aca="true" t="shared" si="56" ref="L502:L532">IF(K502=0,0,IF(((J502-K502)/K502)*100&lt;-999.9,"-",IF(((J502-K502)/K502)*100&gt;999.9,"-",((J502-K502)/K502)*100)))</f>
        <v>7.393878909889283</v>
      </c>
    </row>
    <row r="503" spans="1:12" s="22" customFormat="1" ht="9.75" customHeight="1" collapsed="1">
      <c r="A503" s="22" t="s">
        <v>168</v>
      </c>
      <c r="B503" s="22">
        <v>1649620.63</v>
      </c>
      <c r="C503" s="22">
        <v>1532945.56</v>
      </c>
      <c r="D503" s="14">
        <f t="shared" si="54"/>
        <v>7.611168527080624</v>
      </c>
      <c r="E503" s="15" t="s">
        <v>169</v>
      </c>
      <c r="F503" s="24"/>
      <c r="G503" s="22">
        <v>18798718.05</v>
      </c>
      <c r="H503" s="22">
        <v>17504459.51</v>
      </c>
      <c r="I503" s="14">
        <f t="shared" si="55"/>
        <v>7.393878909889283</v>
      </c>
      <c r="J503" s="22">
        <v>18798718.05</v>
      </c>
      <c r="K503" s="22">
        <v>17504459.51</v>
      </c>
      <c r="L503" s="14">
        <f t="shared" si="56"/>
        <v>7.393878909889283</v>
      </c>
    </row>
    <row r="504" spans="1:12" ht="11.25" hidden="1" outlineLevel="1">
      <c r="A504" s="1" t="s">
        <v>2176</v>
      </c>
      <c r="B504" s="1">
        <v>1352303.77</v>
      </c>
      <c r="C504" s="1">
        <v>436234.13</v>
      </c>
      <c r="D504" s="2">
        <f t="shared" si="54"/>
        <v>209.99494927185088</v>
      </c>
      <c r="E504" s="3" t="s">
        <v>2177</v>
      </c>
      <c r="F504" s="4" t="s">
        <v>2178</v>
      </c>
      <c r="G504" s="1">
        <v>7920467.5</v>
      </c>
      <c r="H504" s="1">
        <v>4738303.29</v>
      </c>
      <c r="I504" s="2">
        <f t="shared" si="55"/>
        <v>67.15830573183929</v>
      </c>
      <c r="J504" s="1">
        <v>7920467.5</v>
      </c>
      <c r="K504" s="1">
        <v>4738303.29</v>
      </c>
      <c r="L504" s="2">
        <f t="shared" si="56"/>
        <v>67.15830573183929</v>
      </c>
    </row>
    <row r="505" spans="1:12" s="22" customFormat="1" ht="9.75" customHeight="1" collapsed="1">
      <c r="A505" s="22" t="s">
        <v>170</v>
      </c>
      <c r="B505" s="22">
        <v>1352303.77</v>
      </c>
      <c r="C505" s="22">
        <v>436234.13</v>
      </c>
      <c r="D505" s="14">
        <f t="shared" si="54"/>
        <v>209.99494927185088</v>
      </c>
      <c r="E505" s="15" t="s">
        <v>171</v>
      </c>
      <c r="F505" s="24"/>
      <c r="G505" s="22">
        <v>7920467.5</v>
      </c>
      <c r="H505" s="22">
        <v>4738303.29</v>
      </c>
      <c r="I505" s="14">
        <f t="shared" si="55"/>
        <v>67.15830573183929</v>
      </c>
      <c r="J505" s="22">
        <v>7920467.5</v>
      </c>
      <c r="K505" s="22">
        <v>4738303.29</v>
      </c>
      <c r="L505" s="14">
        <f t="shared" si="56"/>
        <v>67.15830573183929</v>
      </c>
    </row>
    <row r="506" spans="1:12" ht="11.25" hidden="1" outlineLevel="1">
      <c r="A506" s="1" t="s">
        <v>2179</v>
      </c>
      <c r="B506" s="1">
        <v>-792017.845</v>
      </c>
      <c r="C506" s="1">
        <v>-675892.72</v>
      </c>
      <c r="D506" s="2">
        <f t="shared" si="54"/>
        <v>17.180999523119585</v>
      </c>
      <c r="E506" s="3" t="s">
        <v>2180</v>
      </c>
      <c r="F506" s="4" t="s">
        <v>2181</v>
      </c>
      <c r="G506" s="1">
        <v>-8466882.715</v>
      </c>
      <c r="H506" s="1">
        <v>-7450320.06</v>
      </c>
      <c r="I506" s="2">
        <f t="shared" si="55"/>
        <v>13.644550124199634</v>
      </c>
      <c r="J506" s="1">
        <v>-8466882.715</v>
      </c>
      <c r="K506" s="1">
        <v>-7450320.06</v>
      </c>
      <c r="L506" s="2">
        <f t="shared" si="56"/>
        <v>13.644550124199634</v>
      </c>
    </row>
    <row r="507" spans="1:12" ht="11.25" hidden="1" outlineLevel="1">
      <c r="A507" s="1" t="s">
        <v>2182</v>
      </c>
      <c r="B507" s="1">
        <v>-32653.95</v>
      </c>
      <c r="C507" s="1">
        <v>-32081.88</v>
      </c>
      <c r="D507" s="2">
        <f t="shared" si="54"/>
        <v>1.7831560993308362</v>
      </c>
      <c r="E507" s="3" t="s">
        <v>2183</v>
      </c>
      <c r="F507" s="4" t="s">
        <v>2184</v>
      </c>
      <c r="G507" s="1">
        <v>-381652.3</v>
      </c>
      <c r="H507" s="1">
        <v>-494811.31</v>
      </c>
      <c r="I507" s="2">
        <f t="shared" si="55"/>
        <v>-22.86912358571594</v>
      </c>
      <c r="J507" s="1">
        <v>-381652.3</v>
      </c>
      <c r="K507" s="1">
        <v>-494811.31</v>
      </c>
      <c r="L507" s="2">
        <f t="shared" si="56"/>
        <v>-22.86912358571594</v>
      </c>
    </row>
    <row r="508" spans="1:12" s="22" customFormat="1" ht="9.75" customHeight="1" collapsed="1">
      <c r="A508" s="22" t="s">
        <v>172</v>
      </c>
      <c r="B508" s="22">
        <v>-824671.7949999999</v>
      </c>
      <c r="C508" s="22">
        <v>-707974.6</v>
      </c>
      <c r="D508" s="14">
        <f t="shared" si="54"/>
        <v>16.48324600910823</v>
      </c>
      <c r="E508" s="15" t="s">
        <v>173</v>
      </c>
      <c r="F508" s="24"/>
      <c r="G508" s="22">
        <v>-8848535.015</v>
      </c>
      <c r="H508" s="22">
        <v>-7945131.369999999</v>
      </c>
      <c r="I508" s="14">
        <f t="shared" si="55"/>
        <v>11.37053124648336</v>
      </c>
      <c r="J508" s="22">
        <v>-8848535.015</v>
      </c>
      <c r="K508" s="22">
        <v>-7945131.369999999</v>
      </c>
      <c r="L508" s="14">
        <f t="shared" si="56"/>
        <v>11.37053124648336</v>
      </c>
    </row>
    <row r="509" spans="1:12" ht="11.25" hidden="1" outlineLevel="1">
      <c r="A509" s="1" t="s">
        <v>2185</v>
      </c>
      <c r="B509" s="1">
        <v>843806.68</v>
      </c>
      <c r="C509" s="1">
        <v>2520286.59</v>
      </c>
      <c r="D509" s="2">
        <f t="shared" si="54"/>
        <v>-66.51941555583169</v>
      </c>
      <c r="E509" s="3" t="s">
        <v>2186</v>
      </c>
      <c r="F509" s="4" t="s">
        <v>2187</v>
      </c>
      <c r="G509" s="1">
        <v>7878311.1</v>
      </c>
      <c r="H509" s="1">
        <v>8263862.8</v>
      </c>
      <c r="I509" s="2">
        <f t="shared" si="55"/>
        <v>-4.665514291936214</v>
      </c>
      <c r="J509" s="1">
        <v>7878311.1</v>
      </c>
      <c r="K509" s="1">
        <v>8263862.8</v>
      </c>
      <c r="L509" s="2">
        <f t="shared" si="56"/>
        <v>-4.665514291936214</v>
      </c>
    </row>
    <row r="510" spans="1:12" s="22" customFormat="1" ht="9.75" customHeight="1" collapsed="1">
      <c r="A510" s="22" t="s">
        <v>174</v>
      </c>
      <c r="B510" s="22">
        <v>843806.68</v>
      </c>
      <c r="C510" s="22">
        <v>2520286.59</v>
      </c>
      <c r="D510" s="14">
        <f t="shared" si="54"/>
        <v>-66.51941555583169</v>
      </c>
      <c r="E510" s="15" t="s">
        <v>175</v>
      </c>
      <c r="F510" s="24"/>
      <c r="G510" s="22">
        <v>7878311.1</v>
      </c>
      <c r="H510" s="22">
        <v>8263862.8</v>
      </c>
      <c r="I510" s="14">
        <f t="shared" si="55"/>
        <v>-4.665514291936214</v>
      </c>
      <c r="J510" s="22">
        <v>7878311.1</v>
      </c>
      <c r="K510" s="22">
        <v>8263862.8</v>
      </c>
      <c r="L510" s="14">
        <f t="shared" si="56"/>
        <v>-4.665514291936214</v>
      </c>
    </row>
    <row r="511" spans="1:12" ht="11.25" hidden="1" outlineLevel="1">
      <c r="A511" s="1" t="s">
        <v>2188</v>
      </c>
      <c r="B511" s="1">
        <v>30666.78</v>
      </c>
      <c r="C511" s="1">
        <v>27517.78</v>
      </c>
      <c r="D511" s="2">
        <f t="shared" si="54"/>
        <v>11.443510341313871</v>
      </c>
      <c r="E511" s="3" t="s">
        <v>2189</v>
      </c>
      <c r="F511" s="4" t="s">
        <v>2190</v>
      </c>
      <c r="G511" s="1">
        <v>352257.22</v>
      </c>
      <c r="H511" s="1">
        <v>420127.71</v>
      </c>
      <c r="I511" s="2">
        <f t="shared" si="55"/>
        <v>-16.15472828488272</v>
      </c>
      <c r="J511" s="1">
        <v>352257.22</v>
      </c>
      <c r="K511" s="1">
        <v>420127.71</v>
      </c>
      <c r="L511" s="2">
        <f t="shared" si="56"/>
        <v>-16.15472828488272</v>
      </c>
    </row>
    <row r="512" spans="1:12" s="22" customFormat="1" ht="9.75" customHeight="1" collapsed="1">
      <c r="A512" s="22" t="s">
        <v>176</v>
      </c>
      <c r="B512" s="22">
        <v>30666.78</v>
      </c>
      <c r="C512" s="22">
        <v>27517.78</v>
      </c>
      <c r="D512" s="14">
        <f t="shared" si="54"/>
        <v>11.443510341313871</v>
      </c>
      <c r="E512" s="15" t="s">
        <v>177</v>
      </c>
      <c r="F512" s="24"/>
      <c r="G512" s="22">
        <v>352257.22</v>
      </c>
      <c r="H512" s="22">
        <v>420127.71</v>
      </c>
      <c r="I512" s="14">
        <f t="shared" si="55"/>
        <v>-16.15472828488272</v>
      </c>
      <c r="J512" s="22">
        <v>352257.22</v>
      </c>
      <c r="K512" s="22">
        <v>420127.71</v>
      </c>
      <c r="L512" s="14">
        <f t="shared" si="56"/>
        <v>-16.15472828488272</v>
      </c>
    </row>
    <row r="513" spans="1:12" ht="11.25" hidden="1" outlineLevel="1">
      <c r="A513" s="1" t="s">
        <v>2191</v>
      </c>
      <c r="B513" s="1">
        <v>566144.78</v>
      </c>
      <c r="C513" s="1">
        <v>220967.78</v>
      </c>
      <c r="D513" s="2">
        <f t="shared" si="54"/>
        <v>156.21146214167513</v>
      </c>
      <c r="E513" s="3" t="s">
        <v>2192</v>
      </c>
      <c r="F513" s="4" t="s">
        <v>2193</v>
      </c>
      <c r="G513" s="1">
        <v>2526559.71</v>
      </c>
      <c r="H513" s="1">
        <v>2477817.59</v>
      </c>
      <c r="I513" s="2">
        <f t="shared" si="55"/>
        <v>1.9671391549044621</v>
      </c>
      <c r="J513" s="1">
        <v>2526559.71</v>
      </c>
      <c r="K513" s="1">
        <v>2477817.59</v>
      </c>
      <c r="L513" s="2">
        <f t="shared" si="56"/>
        <v>1.9671391549044621</v>
      </c>
    </row>
    <row r="514" spans="1:12" s="22" customFormat="1" ht="9.75" customHeight="1" collapsed="1">
      <c r="A514" s="22" t="s">
        <v>178</v>
      </c>
      <c r="B514" s="22">
        <v>566144.78</v>
      </c>
      <c r="C514" s="22">
        <v>220967.78</v>
      </c>
      <c r="D514" s="14">
        <f t="shared" si="54"/>
        <v>156.21146214167513</v>
      </c>
      <c r="E514" s="15" t="s">
        <v>2192</v>
      </c>
      <c r="F514" s="24"/>
      <c r="G514" s="22">
        <v>2526559.71</v>
      </c>
      <c r="H514" s="22">
        <v>2477817.59</v>
      </c>
      <c r="I514" s="14">
        <f t="shared" si="55"/>
        <v>1.9671391549044621</v>
      </c>
      <c r="J514" s="22">
        <v>2526559.71</v>
      </c>
      <c r="K514" s="22">
        <v>2477817.59</v>
      </c>
      <c r="L514" s="14">
        <f t="shared" si="56"/>
        <v>1.9671391549044621</v>
      </c>
    </row>
    <row r="515" spans="1:12" ht="11.25" hidden="1" outlineLevel="1">
      <c r="A515" s="1" t="s">
        <v>2194</v>
      </c>
      <c r="B515" s="1">
        <v>28059.5</v>
      </c>
      <c r="C515" s="1">
        <v>13916.01</v>
      </c>
      <c r="D515" s="2">
        <f t="shared" si="54"/>
        <v>101.63466395899398</v>
      </c>
      <c r="E515" s="3" t="s">
        <v>2195</v>
      </c>
      <c r="F515" s="4" t="s">
        <v>2196</v>
      </c>
      <c r="G515" s="1">
        <v>99572.65</v>
      </c>
      <c r="H515" s="1">
        <v>82727.19</v>
      </c>
      <c r="I515" s="2">
        <f t="shared" si="55"/>
        <v>20.362664318708266</v>
      </c>
      <c r="J515" s="1">
        <v>99572.65</v>
      </c>
      <c r="K515" s="1">
        <v>82727.19</v>
      </c>
      <c r="L515" s="2">
        <f t="shared" si="56"/>
        <v>20.362664318708266</v>
      </c>
    </row>
    <row r="516" spans="1:12" ht="11.25" hidden="1" outlineLevel="1">
      <c r="A516" s="1" t="s">
        <v>2197</v>
      </c>
      <c r="B516" s="1">
        <v>28722.19</v>
      </c>
      <c r="C516" s="1">
        <v>12293.6</v>
      </c>
      <c r="D516" s="2">
        <f t="shared" si="54"/>
        <v>133.635306175571</v>
      </c>
      <c r="E516" s="3" t="s">
        <v>2198</v>
      </c>
      <c r="F516" s="4" t="s">
        <v>2199</v>
      </c>
      <c r="G516" s="1">
        <v>502251</v>
      </c>
      <c r="H516" s="1">
        <v>430086.46</v>
      </c>
      <c r="I516" s="2">
        <f t="shared" si="55"/>
        <v>16.779077397600467</v>
      </c>
      <c r="J516" s="1">
        <v>502251</v>
      </c>
      <c r="K516" s="1">
        <v>430086.46</v>
      </c>
      <c r="L516" s="2">
        <f t="shared" si="56"/>
        <v>16.779077397600467</v>
      </c>
    </row>
    <row r="517" spans="1:12" ht="11.25" hidden="1" outlineLevel="1">
      <c r="A517" s="1" t="s">
        <v>2200</v>
      </c>
      <c r="B517" s="1">
        <v>1699.07</v>
      </c>
      <c r="C517" s="1">
        <v>-20</v>
      </c>
      <c r="D517" s="2" t="str">
        <f t="shared" si="54"/>
        <v>-</v>
      </c>
      <c r="E517" s="3" t="s">
        <v>2201</v>
      </c>
      <c r="F517" s="4" t="s">
        <v>2202</v>
      </c>
      <c r="G517" s="1">
        <v>21289.22</v>
      </c>
      <c r="H517" s="1">
        <v>15463.32</v>
      </c>
      <c r="I517" s="2">
        <f t="shared" si="55"/>
        <v>37.675609118869694</v>
      </c>
      <c r="J517" s="1">
        <v>21289.22</v>
      </c>
      <c r="K517" s="1">
        <v>15463.32</v>
      </c>
      <c r="L517" s="2">
        <f t="shared" si="56"/>
        <v>37.675609118869694</v>
      </c>
    </row>
    <row r="518" spans="1:12" ht="11.25" hidden="1" outlineLevel="1">
      <c r="A518" s="1" t="s">
        <v>2203</v>
      </c>
      <c r="B518" s="1">
        <v>11688.18</v>
      </c>
      <c r="C518" s="1">
        <v>11219.4</v>
      </c>
      <c r="D518" s="2">
        <f t="shared" si="54"/>
        <v>4.178298304722183</v>
      </c>
      <c r="E518" s="3" t="s">
        <v>2204</v>
      </c>
      <c r="F518" s="4" t="s">
        <v>2205</v>
      </c>
      <c r="G518" s="1">
        <v>120149.76</v>
      </c>
      <c r="H518" s="1">
        <v>134948.2</v>
      </c>
      <c r="I518" s="2">
        <f t="shared" si="55"/>
        <v>-10.966015108019237</v>
      </c>
      <c r="J518" s="1">
        <v>120149.76</v>
      </c>
      <c r="K518" s="1">
        <v>134948.2</v>
      </c>
      <c r="L518" s="2">
        <f t="shared" si="56"/>
        <v>-10.966015108019237</v>
      </c>
    </row>
    <row r="519" spans="1:12" ht="11.25" hidden="1" outlineLevel="1">
      <c r="A519" s="1" t="s">
        <v>2206</v>
      </c>
      <c r="B519" s="1">
        <v>0</v>
      </c>
      <c r="C519" s="1">
        <v>150</v>
      </c>
      <c r="D519" s="2">
        <f t="shared" si="54"/>
        <v>-100</v>
      </c>
      <c r="E519" s="3" t="s">
        <v>2207</v>
      </c>
      <c r="F519" s="4" t="s">
        <v>2208</v>
      </c>
      <c r="G519" s="1">
        <v>407607.07</v>
      </c>
      <c r="H519" s="1">
        <v>397647.14</v>
      </c>
      <c r="I519" s="2">
        <f t="shared" si="55"/>
        <v>2.504715612942669</v>
      </c>
      <c r="J519" s="1">
        <v>407607.07</v>
      </c>
      <c r="K519" s="1">
        <v>397647.14</v>
      </c>
      <c r="L519" s="2">
        <f t="shared" si="56"/>
        <v>2.504715612942669</v>
      </c>
    </row>
    <row r="520" spans="1:12" ht="11.25" hidden="1" outlineLevel="1">
      <c r="A520" s="1" t="s">
        <v>2209</v>
      </c>
      <c r="B520" s="1">
        <v>0</v>
      </c>
      <c r="C520" s="1">
        <v>0</v>
      </c>
      <c r="D520" s="2">
        <f t="shared" si="54"/>
        <v>0</v>
      </c>
      <c r="E520" s="3" t="s">
        <v>2210</v>
      </c>
      <c r="F520" s="4" t="s">
        <v>2211</v>
      </c>
      <c r="G520" s="1">
        <v>0</v>
      </c>
      <c r="H520" s="1">
        <v>-9.56</v>
      </c>
      <c r="I520" s="2">
        <f t="shared" si="55"/>
        <v>-100</v>
      </c>
      <c r="J520" s="1">
        <v>0</v>
      </c>
      <c r="K520" s="1">
        <v>-9.56</v>
      </c>
      <c r="L520" s="2">
        <f t="shared" si="56"/>
        <v>-100</v>
      </c>
    </row>
    <row r="521" spans="1:12" ht="11.25" hidden="1" outlineLevel="1">
      <c r="A521" s="1" t="s">
        <v>2212</v>
      </c>
      <c r="B521" s="1">
        <v>139409.49</v>
      </c>
      <c r="C521" s="1">
        <v>80755.01</v>
      </c>
      <c r="D521" s="2">
        <f t="shared" si="54"/>
        <v>72.63262056434641</v>
      </c>
      <c r="E521" s="3" t="s">
        <v>2213</v>
      </c>
      <c r="F521" s="4" t="s">
        <v>2214</v>
      </c>
      <c r="G521" s="1">
        <v>1464994.76</v>
      </c>
      <c r="H521" s="1">
        <v>1212389.17</v>
      </c>
      <c r="I521" s="2">
        <f t="shared" si="55"/>
        <v>20.83535520199344</v>
      </c>
      <c r="J521" s="1">
        <v>1464994.76</v>
      </c>
      <c r="K521" s="1">
        <v>1212389.17</v>
      </c>
      <c r="L521" s="2">
        <f t="shared" si="56"/>
        <v>20.83535520199344</v>
      </c>
    </row>
    <row r="522" spans="1:12" ht="11.25" hidden="1" outlineLevel="1">
      <c r="A522" s="1" t="s">
        <v>2215</v>
      </c>
      <c r="B522" s="1">
        <v>0</v>
      </c>
      <c r="C522" s="1">
        <v>34.03</v>
      </c>
      <c r="D522" s="2">
        <f t="shared" si="54"/>
        <v>-100</v>
      </c>
      <c r="E522" s="3" t="s">
        <v>2216</v>
      </c>
      <c r="F522" s="4" t="s">
        <v>2217</v>
      </c>
      <c r="G522" s="1">
        <v>0</v>
      </c>
      <c r="H522" s="1">
        <v>364.37</v>
      </c>
      <c r="I522" s="2">
        <f t="shared" si="55"/>
        <v>-100</v>
      </c>
      <c r="J522" s="1">
        <v>0</v>
      </c>
      <c r="K522" s="1">
        <v>364.37</v>
      </c>
      <c r="L522" s="2">
        <f t="shared" si="56"/>
        <v>-100</v>
      </c>
    </row>
    <row r="523" spans="1:12" ht="11.25" hidden="1" outlineLevel="1">
      <c r="A523" s="1" t="s">
        <v>2218</v>
      </c>
      <c r="B523" s="1">
        <v>2935.2</v>
      </c>
      <c r="C523" s="1">
        <v>0</v>
      </c>
      <c r="D523" s="2">
        <f t="shared" si="54"/>
        <v>0</v>
      </c>
      <c r="E523" s="3" t="s">
        <v>2219</v>
      </c>
      <c r="F523" s="4" t="s">
        <v>2220</v>
      </c>
      <c r="G523" s="1">
        <v>6557</v>
      </c>
      <c r="H523" s="1">
        <v>8029.46</v>
      </c>
      <c r="I523" s="2">
        <f t="shared" si="55"/>
        <v>-18.3382195066667</v>
      </c>
      <c r="J523" s="1">
        <v>6557</v>
      </c>
      <c r="K523" s="1">
        <v>8029.46</v>
      </c>
      <c r="L523" s="2">
        <f t="shared" si="56"/>
        <v>-18.3382195066667</v>
      </c>
    </row>
    <row r="524" spans="1:12" ht="11.25" hidden="1" outlineLevel="1">
      <c r="A524" s="1" t="s">
        <v>2221</v>
      </c>
      <c r="B524" s="1">
        <v>26.95</v>
      </c>
      <c r="C524" s="1">
        <v>-76.8</v>
      </c>
      <c r="D524" s="2">
        <f t="shared" si="54"/>
        <v>-135.09114583333334</v>
      </c>
      <c r="E524" s="3" t="s">
        <v>2222</v>
      </c>
      <c r="F524" s="4" t="s">
        <v>2223</v>
      </c>
      <c r="G524" s="1">
        <v>-49324.97</v>
      </c>
      <c r="H524" s="1">
        <v>-49590.84</v>
      </c>
      <c r="I524" s="2">
        <f t="shared" si="55"/>
        <v>-0.5361272364009066</v>
      </c>
      <c r="J524" s="1">
        <v>-49324.97</v>
      </c>
      <c r="K524" s="1">
        <v>-49590.84</v>
      </c>
      <c r="L524" s="2">
        <f t="shared" si="56"/>
        <v>-0.5361272364009066</v>
      </c>
    </row>
    <row r="525" spans="1:12" ht="11.25" hidden="1" outlineLevel="1">
      <c r="A525" s="1" t="s">
        <v>2224</v>
      </c>
      <c r="B525" s="1">
        <v>50604</v>
      </c>
      <c r="C525" s="1">
        <v>0</v>
      </c>
      <c r="D525" s="2">
        <f t="shared" si="54"/>
        <v>0</v>
      </c>
      <c r="E525" s="3" t="s">
        <v>2225</v>
      </c>
      <c r="F525" s="4" t="s">
        <v>2226</v>
      </c>
      <c r="G525" s="1">
        <v>593124</v>
      </c>
      <c r="H525" s="1">
        <v>9286.2</v>
      </c>
      <c r="I525" s="2" t="str">
        <f t="shared" si="55"/>
        <v>-</v>
      </c>
      <c r="J525" s="1">
        <v>593124</v>
      </c>
      <c r="K525" s="1">
        <v>9286.2</v>
      </c>
      <c r="L525" s="2" t="str">
        <f t="shared" si="56"/>
        <v>-</v>
      </c>
    </row>
    <row r="526" spans="1:12" s="22" customFormat="1" ht="9.75" customHeight="1" collapsed="1">
      <c r="A526" s="22" t="s">
        <v>179</v>
      </c>
      <c r="B526" s="22">
        <v>263144.58</v>
      </c>
      <c r="C526" s="22">
        <v>118271.25</v>
      </c>
      <c r="D526" s="14">
        <f t="shared" si="54"/>
        <v>122.49243159263136</v>
      </c>
      <c r="E526" s="15" t="s">
        <v>180</v>
      </c>
      <c r="F526" s="24"/>
      <c r="G526" s="22">
        <v>3166220.49</v>
      </c>
      <c r="H526" s="22">
        <v>2241341.11</v>
      </c>
      <c r="I526" s="14">
        <f t="shared" si="55"/>
        <v>41.26455254283006</v>
      </c>
      <c r="J526" s="22">
        <v>3166220.49</v>
      </c>
      <c r="K526" s="22">
        <v>2241341.11</v>
      </c>
      <c r="L526" s="14">
        <f t="shared" si="56"/>
        <v>41.26455254283006</v>
      </c>
    </row>
    <row r="527" spans="1:12" s="22" customFormat="1" ht="9.75" customHeight="1">
      <c r="A527" s="22" t="s">
        <v>181</v>
      </c>
      <c r="B527" s="22">
        <v>0</v>
      </c>
      <c r="C527" s="22">
        <v>0</v>
      </c>
      <c r="D527" s="14">
        <f t="shared" si="54"/>
        <v>0</v>
      </c>
      <c r="E527" s="15" t="s">
        <v>182</v>
      </c>
      <c r="F527" s="24"/>
      <c r="G527" s="22">
        <v>0</v>
      </c>
      <c r="H527" s="22">
        <v>0</v>
      </c>
      <c r="I527" s="14">
        <f t="shared" si="55"/>
        <v>0</v>
      </c>
      <c r="J527" s="22">
        <v>0</v>
      </c>
      <c r="K527" s="22">
        <v>0</v>
      </c>
      <c r="L527" s="14">
        <f t="shared" si="56"/>
        <v>0</v>
      </c>
    </row>
    <row r="528" spans="1:12" ht="11.25" hidden="1" outlineLevel="1">
      <c r="A528" s="1" t="s">
        <v>2227</v>
      </c>
      <c r="B528" s="1">
        <v>65752.92</v>
      </c>
      <c r="C528" s="1">
        <v>436686.63</v>
      </c>
      <c r="D528" s="2">
        <f t="shared" si="54"/>
        <v>-84.94276776918956</v>
      </c>
      <c r="E528" s="3" t="s">
        <v>2228</v>
      </c>
      <c r="F528" s="4" t="s">
        <v>2229</v>
      </c>
      <c r="G528" s="1">
        <v>698220.59</v>
      </c>
      <c r="H528" s="1">
        <v>1218954.71</v>
      </c>
      <c r="I528" s="2">
        <f t="shared" si="55"/>
        <v>-42.71972664185366</v>
      </c>
      <c r="J528" s="1">
        <v>698220.59</v>
      </c>
      <c r="K528" s="1">
        <v>1218954.71</v>
      </c>
      <c r="L528" s="2">
        <f t="shared" si="56"/>
        <v>-42.71972664185366</v>
      </c>
    </row>
    <row r="529" spans="1:12" s="22" customFormat="1" ht="9.75" customHeight="1" collapsed="1">
      <c r="A529" s="22" t="s">
        <v>183</v>
      </c>
      <c r="B529" s="22">
        <v>65752.92</v>
      </c>
      <c r="C529" s="22">
        <v>436686.63</v>
      </c>
      <c r="D529" s="14">
        <f t="shared" si="54"/>
        <v>-84.94276776918956</v>
      </c>
      <c r="E529" s="15" t="s">
        <v>184</v>
      </c>
      <c r="F529" s="24"/>
      <c r="G529" s="22">
        <v>698220.59</v>
      </c>
      <c r="H529" s="22">
        <v>1218954.71</v>
      </c>
      <c r="I529" s="14">
        <f t="shared" si="55"/>
        <v>-42.71972664185366</v>
      </c>
      <c r="J529" s="22">
        <v>698220.59</v>
      </c>
      <c r="K529" s="22">
        <v>1218954.71</v>
      </c>
      <c r="L529" s="14">
        <f t="shared" si="56"/>
        <v>-42.71972664185366</v>
      </c>
    </row>
    <row r="530" spans="1:12" ht="11.25" hidden="1" outlineLevel="1">
      <c r="A530" s="1" t="s">
        <v>2230</v>
      </c>
      <c r="B530" s="1">
        <v>2679.15</v>
      </c>
      <c r="C530" s="1">
        <v>412.68</v>
      </c>
      <c r="D530" s="2">
        <f t="shared" si="54"/>
        <v>549.2076184937482</v>
      </c>
      <c r="E530" s="3" t="s">
        <v>2231</v>
      </c>
      <c r="F530" s="4" t="s">
        <v>2232</v>
      </c>
      <c r="G530" s="1">
        <v>31474.3</v>
      </c>
      <c r="H530" s="1">
        <v>59471.59</v>
      </c>
      <c r="I530" s="2">
        <f t="shared" si="55"/>
        <v>-47.0767470652794</v>
      </c>
      <c r="J530" s="1">
        <v>31474.3</v>
      </c>
      <c r="K530" s="1">
        <v>59471.59</v>
      </c>
      <c r="L530" s="2">
        <f t="shared" si="56"/>
        <v>-47.0767470652794</v>
      </c>
    </row>
    <row r="531" spans="1:12" s="22" customFormat="1" ht="9.75" customHeight="1" collapsed="1">
      <c r="A531" s="22" t="s">
        <v>185</v>
      </c>
      <c r="B531" s="22">
        <v>2679.15</v>
      </c>
      <c r="C531" s="22">
        <v>412.68</v>
      </c>
      <c r="D531" s="14">
        <f t="shared" si="54"/>
        <v>549.2076184937482</v>
      </c>
      <c r="E531" s="15" t="s">
        <v>2231</v>
      </c>
      <c r="F531" s="24"/>
      <c r="G531" s="22">
        <v>31474.3</v>
      </c>
      <c r="H531" s="22">
        <v>59471.59</v>
      </c>
      <c r="I531" s="14">
        <f t="shared" si="55"/>
        <v>-47.0767470652794</v>
      </c>
      <c r="J531" s="22">
        <v>31474.3</v>
      </c>
      <c r="K531" s="22">
        <v>59471.59</v>
      </c>
      <c r="L531" s="14">
        <f t="shared" si="56"/>
        <v>-47.0767470652794</v>
      </c>
    </row>
    <row r="532" spans="2:12" s="22" customFormat="1" ht="12" customHeight="1">
      <c r="B532" s="33">
        <f>SUM(B503,B505,B508,B510,B512,B514,B526,B527,B529,B531)</f>
        <v>3949447.4949999996</v>
      </c>
      <c r="C532" s="33">
        <f>SUM(C503,C505,C508,C510,C512,C514,C526,C527,C529,C531)</f>
        <v>4585347.799999999</v>
      </c>
      <c r="D532" s="19">
        <f t="shared" si="54"/>
        <v>-13.868093168417877</v>
      </c>
      <c r="E532" s="20" t="s">
        <v>186</v>
      </c>
      <c r="F532" s="24"/>
      <c r="G532" s="33">
        <f>SUM(G503,G505,G508,G510,G512,G514,G526,G527,G529,G531)</f>
        <v>32523693.945</v>
      </c>
      <c r="H532" s="33">
        <f>SUM(H503,H505,H508,H510,H512,H514,H526,H527,H529,H531)</f>
        <v>28979206.94</v>
      </c>
      <c r="I532" s="19">
        <f t="shared" si="55"/>
        <v>12.231138734537083</v>
      </c>
      <c r="J532" s="33">
        <f>SUM(J503,J505,J508,J510,J512,J514,J526,J527,J529,J531)</f>
        <v>32523693.945</v>
      </c>
      <c r="K532" s="33">
        <f>SUM(K503,K505,K508,K510,K512,K514,K526,K527,K529,K531)</f>
        <v>28979206.94</v>
      </c>
      <c r="L532" s="19">
        <f t="shared" si="56"/>
        <v>12.231138734537083</v>
      </c>
    </row>
    <row r="533" spans="4:12" s="22" customFormat="1" ht="6" customHeight="1">
      <c r="D533" s="25"/>
      <c r="E533" s="21"/>
      <c r="F533" s="24"/>
      <c r="I533" s="25"/>
      <c r="L533" s="25"/>
    </row>
    <row r="534" spans="4:12" s="22" customFormat="1" ht="9.75" customHeight="1">
      <c r="D534" s="25"/>
      <c r="E534" s="20" t="s">
        <v>88</v>
      </c>
      <c r="F534" s="24"/>
      <c r="I534" s="25"/>
      <c r="L534" s="25"/>
    </row>
    <row r="535" spans="1:12" ht="11.25" hidden="1" outlineLevel="1">
      <c r="A535" s="1" t="s">
        <v>2233</v>
      </c>
      <c r="B535" s="1">
        <v>703961.4</v>
      </c>
      <c r="C535" s="1">
        <v>455740.53</v>
      </c>
      <c r="D535" s="2">
        <f>IF(C535=0,0,IF(((B535-C535)/C535)*100&lt;-999.9,"-",IF(((B535-C535)/C535)*100&gt;999.9,"-",((B535-C535)/C535)*100)))</f>
        <v>54.46539284096589</v>
      </c>
      <c r="E535" s="3" t="s">
        <v>2234</v>
      </c>
      <c r="F535" s="4" t="s">
        <v>2235</v>
      </c>
      <c r="G535" s="1">
        <v>4496584.78</v>
      </c>
      <c r="H535" s="1">
        <v>3161639.17</v>
      </c>
      <c r="I535" s="2">
        <f>IF(H535=0,0,IF(((G535-H535)/H535)*100&lt;-999.9,"-",IF(((G535-H535)/H535)*100&gt;999.9,"-",((G535-H535)/H535)*100)))</f>
        <v>42.22321201821397</v>
      </c>
      <c r="J535" s="1">
        <v>4496584.78</v>
      </c>
      <c r="K535" s="1">
        <v>3161639.17</v>
      </c>
      <c r="L535" s="2">
        <f>IF(K535=0,0,IF(((J535-K535)/K535)*100&lt;-999.9,"-",IF(((J535-K535)/K535)*100&gt;999.9,"-",((J535-K535)/K535)*100)))</f>
        <v>42.22321201821397</v>
      </c>
    </row>
    <row r="536" spans="1:12" ht="11.25" hidden="1" outlineLevel="1">
      <c r="A536" s="1" t="s">
        <v>2236</v>
      </c>
      <c r="B536" s="1">
        <v>7736.04</v>
      </c>
      <c r="C536" s="1">
        <v>11247.52</v>
      </c>
      <c r="D536" s="2">
        <f>IF(C536=0,0,IF(((B536-C536)/C536)*100&lt;-999.9,"-",IF(((B536-C536)/C536)*100&gt;999.9,"-",((B536-C536)/C536)*100)))</f>
        <v>-31.220037839452612</v>
      </c>
      <c r="E536" s="3" t="s">
        <v>2237</v>
      </c>
      <c r="F536" s="4" t="s">
        <v>2238</v>
      </c>
      <c r="G536" s="1">
        <v>68751.34</v>
      </c>
      <c r="H536" s="1">
        <v>288317.3</v>
      </c>
      <c r="I536" s="2">
        <f>IF(H536=0,0,IF(((G536-H536)/H536)*100&lt;-999.9,"-",IF(((G536-H536)/H536)*100&gt;999.9,"-",((G536-H536)/H536)*100)))</f>
        <v>-76.15427863676581</v>
      </c>
      <c r="J536" s="1">
        <v>68751.34</v>
      </c>
      <c r="K536" s="1">
        <v>288317.3</v>
      </c>
      <c r="L536" s="2">
        <f>IF(K536=0,0,IF(((J536-K536)/K536)*100&lt;-999.9,"-",IF(((J536-K536)/K536)*100&gt;999.9,"-",((J536-K536)/K536)*100)))</f>
        <v>-76.15427863676581</v>
      </c>
    </row>
    <row r="537" spans="1:12" ht="11.25" hidden="1" outlineLevel="1">
      <c r="A537" s="1" t="s">
        <v>2239</v>
      </c>
      <c r="B537" s="1">
        <v>175449.44</v>
      </c>
      <c r="C537" s="1">
        <v>215864.91</v>
      </c>
      <c r="D537" s="2">
        <f>IF(C537=0,0,IF(((B537-C537)/C537)*100&lt;-999.9,"-",IF(((B537-C537)/C537)*100&gt;999.9,"-",((B537-C537)/C537)*100)))</f>
        <v>-18.722575151283273</v>
      </c>
      <c r="E537" s="3" t="s">
        <v>2240</v>
      </c>
      <c r="F537" s="4" t="s">
        <v>2241</v>
      </c>
      <c r="G537" s="1">
        <v>962693.06</v>
      </c>
      <c r="H537" s="1">
        <v>1089681.3</v>
      </c>
      <c r="I537" s="2">
        <f>IF(H537=0,0,IF(((G537-H537)/H537)*100&lt;-999.9,"-",IF(((G537-H537)/H537)*100&gt;999.9,"-",((G537-H537)/H537)*100)))</f>
        <v>-11.653704619873718</v>
      </c>
      <c r="J537" s="1">
        <v>962693.06</v>
      </c>
      <c r="K537" s="1">
        <v>1089681.3</v>
      </c>
      <c r="L537" s="2">
        <f>IF(K537=0,0,IF(((J537-K537)/K537)*100&lt;-999.9,"-",IF(((J537-K537)/K537)*100&gt;999.9,"-",((J537-K537)/K537)*100)))</f>
        <v>-11.653704619873718</v>
      </c>
    </row>
    <row r="538" spans="1:12" s="22" customFormat="1" ht="9.75" customHeight="1" collapsed="1">
      <c r="A538" s="22" t="s">
        <v>187</v>
      </c>
      <c r="B538" s="37">
        <v>887146.88</v>
      </c>
      <c r="C538" s="37">
        <v>682852.96</v>
      </c>
      <c r="D538" s="17">
        <f>IF(C538=0,0,IF(((B538-C538)/C538)*100&lt;-999.9,"-",IF(((B538-C538)/C538)*100&gt;999.9,"-",((B538-C538)/C538)*100)))</f>
        <v>29.91770292684974</v>
      </c>
      <c r="E538" s="15" t="s">
        <v>188</v>
      </c>
      <c r="F538" s="24"/>
      <c r="G538" s="37">
        <v>5528029.18</v>
      </c>
      <c r="H538" s="37">
        <v>4539637.77</v>
      </c>
      <c r="I538" s="17">
        <f>IF(H538=0,0,IF(((G538-H538)/H538)*100&lt;-999.9,"-",IF(((G538-H538)/H538)*100&gt;999.9,"-",((G538-H538)/H538)*100)))</f>
        <v>21.77247304909969</v>
      </c>
      <c r="J538" s="37">
        <v>5528029.18</v>
      </c>
      <c r="K538" s="37">
        <v>4539637.77</v>
      </c>
      <c r="L538" s="17">
        <f>IF(K538=0,0,IF(((J538-K538)/K538)*100&lt;-999.9,"-",IF(((J538-K538)/K538)*100&gt;999.9,"-",((J538-K538)/K538)*100)))</f>
        <v>21.77247304909969</v>
      </c>
    </row>
    <row r="539" spans="4:12" s="22" customFormat="1" ht="6" customHeight="1">
      <c r="D539" s="25"/>
      <c r="E539" s="26"/>
      <c r="F539" s="24"/>
      <c r="I539" s="25"/>
      <c r="L539" s="25"/>
    </row>
    <row r="540" spans="2:12" s="22" customFormat="1" ht="10.5" customHeight="1" thickBot="1">
      <c r="B540" s="34">
        <f>B532+B538</f>
        <v>4836594.375</v>
      </c>
      <c r="C540" s="34">
        <f>C532+C538</f>
        <v>5268200.759999999</v>
      </c>
      <c r="D540" s="32">
        <f>IF(C540=0,0,IF(((B540-C540)/C540)*100&lt;-999.9,"-",IF(((B540-C540)/C540)*100&gt;999.9,"-",((B540-C540)/C540)*100)))</f>
        <v>-8.192671552630786</v>
      </c>
      <c r="E540" s="20" t="s">
        <v>189</v>
      </c>
      <c r="F540" s="24"/>
      <c r="G540" s="34">
        <f>G532+G538</f>
        <v>38051723.125</v>
      </c>
      <c r="H540" s="34">
        <f>H532+H538</f>
        <v>33518844.71</v>
      </c>
      <c r="I540" s="32">
        <f>IF(H540=0,0,IF(((G540-H540)/H540)*100&lt;-999.9,"-",IF(((G540-H540)/H540)*100&gt;999.9,"-",((G540-H540)/H540)*100)))</f>
        <v>13.52337305840276</v>
      </c>
      <c r="J540" s="34">
        <f>J532+J538</f>
        <v>38051723.125</v>
      </c>
      <c r="K540" s="34">
        <f>K532+K538</f>
        <v>33518844.71</v>
      </c>
      <c r="L540" s="32">
        <f>IF(K540=0,0,IF(((J540-K540)/K540)*100&lt;-999.9,"-",IF(((J540-K540)/K540)*100&gt;999.9,"-",((J540-K540)/K540)*100)))</f>
        <v>13.52337305840276</v>
      </c>
    </row>
    <row r="541" spans="4:12" s="22" customFormat="1" ht="6" customHeight="1" thickTop="1">
      <c r="D541" s="25"/>
      <c r="E541" s="21"/>
      <c r="F541" s="24"/>
      <c r="I541" s="25"/>
      <c r="L541" s="25"/>
    </row>
    <row r="542" spans="4:12" s="22" customFormat="1" ht="12" customHeight="1">
      <c r="D542" s="25"/>
      <c r="E542" s="40" t="s">
        <v>190</v>
      </c>
      <c r="F542" s="24"/>
      <c r="I542" s="25"/>
      <c r="L542" s="25"/>
    </row>
    <row r="543" spans="4:12" s="22" customFormat="1" ht="3.75" customHeight="1">
      <c r="D543" s="25"/>
      <c r="E543" s="26"/>
      <c r="F543" s="24"/>
      <c r="I543" s="25"/>
      <c r="L543" s="25"/>
    </row>
    <row r="544" spans="4:12" s="22" customFormat="1" ht="9.75" customHeight="1">
      <c r="D544" s="25"/>
      <c r="E544" s="20" t="s">
        <v>2243</v>
      </c>
      <c r="F544" s="24"/>
      <c r="I544" s="25"/>
      <c r="L544" s="25"/>
    </row>
    <row r="545" spans="1:12" s="22" customFormat="1" ht="9.75" customHeight="1">
      <c r="A545" s="22" t="s">
        <v>191</v>
      </c>
      <c r="B545" s="22">
        <v>32235809.080000006</v>
      </c>
      <c r="C545" s="22">
        <v>25141495.29</v>
      </c>
      <c r="D545" s="14">
        <f>IF(C545=0,0,IF(((B545-C545)/C545)*100&lt;-999.9,"-",IF(((B545-C545)/C545)*100&gt;999.9,"-",((B545-C545)/C545)*100)))</f>
        <v>28.21754914800856</v>
      </c>
      <c r="E545" s="15" t="s">
        <v>1984</v>
      </c>
      <c r="F545" s="24"/>
      <c r="G545" s="22">
        <v>335918763.63</v>
      </c>
      <c r="H545" s="22">
        <v>343720836.88</v>
      </c>
      <c r="I545" s="14">
        <f>IF(H545=0,0,IF(((G545-H545)/H545)*100&lt;-999.9,"-",IF(((G545-H545)/H545)*100&gt;999.9,"-",((G545-H545)/H545)*100)))</f>
        <v>-2.2698866093834935</v>
      </c>
      <c r="J545" s="22">
        <v>335918763.63</v>
      </c>
      <c r="K545" s="22">
        <v>343720836.88</v>
      </c>
      <c r="L545" s="14">
        <f>IF(K545=0,0,IF(((J545-K545)/K545)*100&lt;-999.9,"-",IF(((J545-K545)/K545)*100&gt;999.9,"-",((J545-K545)/K545)*100)))</f>
        <v>-2.2698866093834935</v>
      </c>
    </row>
    <row r="546" spans="1:12" s="22" customFormat="1" ht="9.75" customHeight="1">
      <c r="A546" s="22" t="s">
        <v>192</v>
      </c>
      <c r="B546" s="37">
        <v>12785330.575</v>
      </c>
      <c r="C546" s="37">
        <v>11791181.399999997</v>
      </c>
      <c r="D546" s="17">
        <f>IF(C546=0,0,IF(((B546-C546)/C546)*100&lt;-999.9,"-",IF(((B546-C546)/C546)*100&gt;999.9,"-",((B546-C546)/C546)*100)))</f>
        <v>8.431294043190642</v>
      </c>
      <c r="E546" s="15" t="s">
        <v>193</v>
      </c>
      <c r="G546" s="22">
        <v>115223383.53500004</v>
      </c>
      <c r="H546" s="22">
        <v>106806065.27</v>
      </c>
      <c r="I546" s="17">
        <f>IF(H546=0,0,IF(((G546-H546)/H546)*100&lt;-999.9,"-",IF(((G546-H546)/H546)*100&gt;999.9,"-",((G546-H546)/H546)*100)))</f>
        <v>7.880936577638654</v>
      </c>
      <c r="J546" s="22">
        <v>115223383.53500004</v>
      </c>
      <c r="K546" s="22">
        <v>106806065.27</v>
      </c>
      <c r="L546" s="17">
        <f>IF(K546=0,0,IF(((J546-K546)/K546)*100&lt;-999.9,"-",IF(((J546-K546)/K546)*100&gt;999.9,"-",((J546-K546)/K546)*100)))</f>
        <v>7.880936577638654</v>
      </c>
    </row>
    <row r="547" spans="2:12" s="22" customFormat="1" ht="9.75" customHeight="1">
      <c r="B547" s="41">
        <f>SUM(B545,B546)</f>
        <v>45021139.655</v>
      </c>
      <c r="C547" s="41">
        <f>SUM(C545,C546)</f>
        <v>36932676.69</v>
      </c>
      <c r="D547" s="14">
        <f>IF(C547=0,0,IF(((B547-C547)/C547)*100&lt;-999.9,"-",IF(((B547-C547)/C547)*100&gt;999.9,"-",((B547-C547)/C547)*100)))</f>
        <v>21.900559856226344</v>
      </c>
      <c r="E547" s="20" t="s">
        <v>194</v>
      </c>
      <c r="F547" s="24"/>
      <c r="G547" s="41">
        <f>SUM(G545,G546)</f>
        <v>451142147.165</v>
      </c>
      <c r="H547" s="41">
        <f>SUM(H545,H546)</f>
        <v>450526902.15</v>
      </c>
      <c r="I547" s="14">
        <f>IF(H547=0,0,IF(((G547-H547)/H547)*100&lt;-999.9,"-",IF(((G547-H547)/H547)*100&gt;999.9,"-",((G547-H547)/H547)*100)))</f>
        <v>0.13656121578178332</v>
      </c>
      <c r="J547" s="41">
        <f>SUM(J545,J546)</f>
        <v>451142147.165</v>
      </c>
      <c r="K547" s="41">
        <f>SUM(K545,K546)</f>
        <v>450526902.15</v>
      </c>
      <c r="L547" s="14">
        <f>IF(K547=0,0,IF(((J547-K547)/K547)*100&lt;-999.9,"-",IF(((J547-K547)/K547)*100&gt;999.9,"-",((J547-K547)/K547)*100)))</f>
        <v>0.13656121578178332</v>
      </c>
    </row>
    <row r="548" spans="4:12" s="22" customFormat="1" ht="4.5" customHeight="1">
      <c r="D548" s="25"/>
      <c r="E548" s="26"/>
      <c r="F548" s="24"/>
      <c r="I548" s="25"/>
      <c r="L548" s="25"/>
    </row>
    <row r="549" spans="1:12" s="22" customFormat="1" ht="9.75" customHeight="1">
      <c r="A549" s="22" t="s">
        <v>195</v>
      </c>
      <c r="B549" s="37">
        <v>1995740.05</v>
      </c>
      <c r="C549" s="37">
        <v>7123544</v>
      </c>
      <c r="D549" s="17">
        <f>IF(C549=0,0,IF(((B549-C549)/C549)*100&lt;-999.9,"-",IF(((B549-C549)/C549)*100&gt;999.9,"-",((B549-C549)/C549)*100)))</f>
        <v>-71.98388821631481</v>
      </c>
      <c r="E549" s="20" t="s">
        <v>196</v>
      </c>
      <c r="F549" s="24"/>
      <c r="G549" s="37">
        <v>17037152.880000003</v>
      </c>
      <c r="H549" s="37">
        <v>27606827.340000004</v>
      </c>
      <c r="I549" s="17">
        <f>IF(H549=0,0,IF(((G549-H549)/H549)*100&lt;-999.9,"-",IF(((G549-H549)/H549)*100&gt;999.9,"-",((G549-H549)/H549)*100)))</f>
        <v>-38.28645113698168</v>
      </c>
      <c r="J549" s="37">
        <v>17037152.880000003</v>
      </c>
      <c r="K549" s="37">
        <v>27606827.340000004</v>
      </c>
      <c r="L549" s="17">
        <f>IF(K549=0,0,IF(((J549-K549)/K549)*100&lt;-999.9,"-",IF(((J549-K549)/K549)*100&gt;999.9,"-",((J549-K549)/K549)*100)))</f>
        <v>-38.28645113698168</v>
      </c>
    </row>
    <row r="550" spans="4:12" ht="3.75" customHeight="1">
      <c r="D550" s="42"/>
      <c r="I550" s="42"/>
      <c r="L550" s="42"/>
    </row>
    <row r="551" ht="9.75" customHeight="1">
      <c r="E551" s="13" t="s">
        <v>197</v>
      </c>
    </row>
    <row r="552" spans="2:12" ht="12.75" customHeight="1" thickBot="1">
      <c r="B552" s="43">
        <f>B547+B549</f>
        <v>47016879.705</v>
      </c>
      <c r="C552" s="43">
        <f>C547+C549</f>
        <v>44056220.69</v>
      </c>
      <c r="D552" s="32">
        <f>IF(C552=0,0,IF(((B552-C552)/C552)*100&lt;-999.9,"-",IF(((B552-C552)/C552)*100&gt;999.9,"-",((B552-C552)/C552)*100)))</f>
        <v>6.720183821105698</v>
      </c>
      <c r="E552" s="13" t="s">
        <v>198</v>
      </c>
      <c r="G552" s="43">
        <f>G547+G549</f>
        <v>468179300.045</v>
      </c>
      <c r="H552" s="43">
        <f>H547+H549</f>
        <v>478133729.49</v>
      </c>
      <c r="I552" s="32">
        <f>IF(H552=0,0,IF(((G552-H552)/H552)*100&lt;-999.9,"-",IF(((G552-H552)/H552)*100&gt;999.9,"-",((G552-H552)/H552)*100)))</f>
        <v>-2.081934160055568</v>
      </c>
      <c r="J552" s="43">
        <f>J547+J549</f>
        <v>468179300.045</v>
      </c>
      <c r="K552" s="43">
        <f>K547+K549</f>
        <v>478133729.49</v>
      </c>
      <c r="L552" s="32">
        <f>IF(K552=0,0,IF(((J552-K552)/K552)*100&lt;-999.9,"-",IF(((J552-K552)/K552)*100&gt;999.9,"-",((J552-K552)/K552)*100)))</f>
        <v>-2.081934160055568</v>
      </c>
    </row>
    <row r="553" ht="10.5" customHeight="1" thickTop="1"/>
  </sheetData>
  <mergeCells count="15">
    <mergeCell ref="B458:C458"/>
    <mergeCell ref="G458:H458"/>
    <mergeCell ref="J458:K458"/>
    <mergeCell ref="B313:C313"/>
    <mergeCell ref="G313:H313"/>
    <mergeCell ref="J313:K313"/>
    <mergeCell ref="B369:C369"/>
    <mergeCell ref="G369:H369"/>
    <mergeCell ref="J369:K369"/>
    <mergeCell ref="B6:C6"/>
    <mergeCell ref="G6:H6"/>
    <mergeCell ref="J6:K6"/>
    <mergeCell ref="B244:C244"/>
    <mergeCell ref="G244:H244"/>
    <mergeCell ref="J244:K244"/>
  </mergeCells>
  <printOptions/>
  <pageMargins left="0.75" right="0.75" top="0.58" bottom="0.27" header="0.5" footer="0.4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E2">
      <selection activeCell="G20" sqref="G20:G32"/>
    </sheetView>
  </sheetViews>
  <sheetFormatPr defaultColWidth="9.140625" defaultRowHeight="10.5" customHeight="1" outlineLevelRow="1"/>
  <cols>
    <col min="1" max="1" width="16.28125" style="22" hidden="1" customWidth="1"/>
    <col min="2" max="3" width="12.7109375" style="22" hidden="1" customWidth="1"/>
    <col min="4" max="4" width="7.421875" style="44" hidden="1" customWidth="1"/>
    <col min="5" max="5" width="29.28125" style="26" customWidth="1"/>
    <col min="6" max="6" width="8.00390625" style="24" customWidth="1"/>
    <col min="7" max="8" width="12.7109375" style="22" customWidth="1"/>
    <col min="9" max="9" width="7.421875" style="44" customWidth="1"/>
    <col min="10" max="11" width="12.7109375" style="22" customWidth="1"/>
    <col min="12" max="12" width="7.421875" style="44" customWidth="1"/>
    <col min="13" max="13" width="16.28125" style="22" hidden="1" customWidth="1"/>
    <col min="14" max="16384" width="16.28125" style="22" customWidth="1"/>
  </cols>
  <sheetData>
    <row r="1" spans="1:12" ht="10.5" customHeight="1" hidden="1">
      <c r="A1" s="22" t="s">
        <v>199</v>
      </c>
      <c r="B1" s="22" t="s">
        <v>1763</v>
      </c>
      <c r="C1" s="22" t="s">
        <v>1764</v>
      </c>
      <c r="D1" s="44" t="s">
        <v>1765</v>
      </c>
      <c r="E1" s="26" t="s">
        <v>1766</v>
      </c>
      <c r="F1" s="24" t="s">
        <v>200</v>
      </c>
      <c r="G1" s="22" t="s">
        <v>1768</v>
      </c>
      <c r="H1" s="22" t="s">
        <v>1769</v>
      </c>
      <c r="I1" s="44" t="s">
        <v>1765</v>
      </c>
      <c r="J1" s="22" t="s">
        <v>1770</v>
      </c>
      <c r="K1" s="22" t="s">
        <v>1771</v>
      </c>
      <c r="L1" s="44" t="s">
        <v>1765</v>
      </c>
    </row>
    <row r="2" spans="2:12" s="24" customFormat="1" ht="10.5" customHeight="1">
      <c r="B2" s="20" t="s">
        <v>1772</v>
      </c>
      <c r="C2" s="20"/>
      <c r="D2" s="45"/>
      <c r="E2" s="26"/>
      <c r="F2" s="46"/>
      <c r="G2" s="46" t="s">
        <v>201</v>
      </c>
      <c r="H2" s="46"/>
      <c r="I2" s="45"/>
      <c r="K2" s="24" t="str">
        <f>"Run: "&amp;TEXT(NvsEndTime,"MM/DD/YY at HH:MM")</f>
        <v>Run: 03/18/08 at 14:14</v>
      </c>
      <c r="L2" s="45"/>
    </row>
    <row r="3" spans="2:12" s="24" customFormat="1" ht="10.5" customHeight="1">
      <c r="B3" s="20" t="s">
        <v>1774</v>
      </c>
      <c r="C3" s="20"/>
      <c r="D3" s="45"/>
      <c r="E3" s="26"/>
      <c r="F3" s="24" t="s">
        <v>202</v>
      </c>
      <c r="G3" s="46"/>
      <c r="I3" s="45"/>
      <c r="K3" s="24" t="str">
        <f>"Report ID: "&amp;RID</f>
        <v>Report ID: PUD117</v>
      </c>
      <c r="L3" s="45"/>
    </row>
    <row r="4" spans="2:12" s="24" customFormat="1" ht="10.5" customHeight="1">
      <c r="B4" s="47" t="s">
        <v>1776</v>
      </c>
      <c r="D4" s="45"/>
      <c r="E4" s="26"/>
      <c r="F4" s="20"/>
      <c r="I4" s="45"/>
      <c r="L4" s="45"/>
    </row>
    <row r="5" spans="4:12" s="24" customFormat="1" ht="10.5" customHeight="1">
      <c r="D5" s="45"/>
      <c r="E5" s="26"/>
      <c r="I5" s="45"/>
      <c r="L5" s="45"/>
    </row>
    <row r="6" spans="2:12" s="24" customFormat="1" ht="10.5" customHeight="1">
      <c r="B6" s="176" t="s">
        <v>1777</v>
      </c>
      <c r="C6" s="176"/>
      <c r="D6" s="49" t="s">
        <v>1778</v>
      </c>
      <c r="E6" s="26"/>
      <c r="G6" s="176" t="s">
        <v>1779</v>
      </c>
      <c r="H6" s="176"/>
      <c r="I6" s="49" t="s">
        <v>1778</v>
      </c>
      <c r="J6" s="176" t="s">
        <v>1780</v>
      </c>
      <c r="K6" s="176"/>
      <c r="L6" s="49" t="s">
        <v>1778</v>
      </c>
    </row>
    <row r="7" spans="2:13" s="24" customFormat="1" ht="10.5" customHeight="1">
      <c r="B7" s="46" t="s">
        <v>1781</v>
      </c>
      <c r="C7" s="46" t="s">
        <v>1782</v>
      </c>
      <c r="D7" s="49" t="s">
        <v>1783</v>
      </c>
      <c r="E7" s="26"/>
      <c r="F7" s="20"/>
      <c r="G7" s="46" t="s">
        <v>1781</v>
      </c>
      <c r="H7" s="46" t="s">
        <v>1782</v>
      </c>
      <c r="I7" s="49" t="s">
        <v>1783</v>
      </c>
      <c r="J7" s="46" t="s">
        <v>1781</v>
      </c>
      <c r="K7" s="46" t="s">
        <v>1782</v>
      </c>
      <c r="L7" s="49" t="s">
        <v>1783</v>
      </c>
      <c r="M7" s="47" t="s">
        <v>203</v>
      </c>
    </row>
    <row r="8" spans="4:12" s="21" customFormat="1" ht="10.5" customHeight="1">
      <c r="D8" s="44"/>
      <c r="E8" s="26"/>
      <c r="F8" s="20"/>
      <c r="I8" s="50"/>
      <c r="L8" s="44"/>
    </row>
    <row r="9" spans="4:12" s="12" customFormat="1" ht="10.5" customHeight="1">
      <c r="D9" s="2"/>
      <c r="E9" s="13" t="s">
        <v>1785</v>
      </c>
      <c r="F9" s="13"/>
      <c r="I9" s="2"/>
      <c r="L9" s="2"/>
    </row>
    <row r="10" spans="1:12" ht="11.25" hidden="1" outlineLevel="1">
      <c r="A10" s="22" t="s">
        <v>204</v>
      </c>
      <c r="B10" s="22">
        <v>3170721.38</v>
      </c>
      <c r="C10" s="22">
        <v>1841037.14</v>
      </c>
      <c r="D10" s="44">
        <f aca="true" t="shared" si="0" ref="D10:D17">IF(C10=0,0,IF(((B10-C10)/C10)*100&lt;-999.9,"-",IF(((B10-C10)/C10)*100&gt;999.9,"-",((B10-C10)/C10)*100)))</f>
        <v>72.22473741078358</v>
      </c>
      <c r="E10" s="26" t="s">
        <v>205</v>
      </c>
      <c r="F10" s="24" t="s">
        <v>206</v>
      </c>
      <c r="G10" s="22">
        <v>27174584.29</v>
      </c>
      <c r="H10" s="22">
        <v>25136935.1</v>
      </c>
      <c r="I10" s="44">
        <f aca="true" t="shared" si="1" ref="I10:I17">IF(H10=0,0,IF(((G10-H10)/H10)*100&lt;-999.9,"-",IF(((G10-H10)/H10)*100&gt;999.9,"-",((G10-H10)/H10)*100)))</f>
        <v>8.106195850424093</v>
      </c>
      <c r="J10" s="22">
        <v>27174584.29</v>
      </c>
      <c r="K10" s="22">
        <v>25136935.1</v>
      </c>
      <c r="L10" s="44">
        <f aca="true" t="shared" si="2" ref="L10:L17">IF(K10=0,0,IF(((J10-K10)/K10)*100&lt;-999.9,"-",IF(((J10-K10)/K10)*100&gt;999.9,"-",((J10-K10)/K10)*100)))</f>
        <v>8.106195850424093</v>
      </c>
    </row>
    <row r="11" spans="1:12" ht="11.25" hidden="1" outlineLevel="1">
      <c r="A11" s="22" t="s">
        <v>207</v>
      </c>
      <c r="B11" s="22">
        <v>845823.89</v>
      </c>
      <c r="C11" s="22">
        <v>349285.11</v>
      </c>
      <c r="D11" s="44">
        <f t="shared" si="0"/>
        <v>142.1585878653688</v>
      </c>
      <c r="E11" s="26" t="s">
        <v>208</v>
      </c>
      <c r="F11" s="24" t="s">
        <v>209</v>
      </c>
      <c r="G11" s="22">
        <v>3990282.18</v>
      </c>
      <c r="H11" s="22">
        <v>10144209.3</v>
      </c>
      <c r="I11" s="44">
        <f t="shared" si="1"/>
        <v>-60.66443364886015</v>
      </c>
      <c r="J11" s="22">
        <v>3990282.18</v>
      </c>
      <c r="K11" s="22">
        <v>10144209.3</v>
      </c>
      <c r="L11" s="44">
        <f t="shared" si="2"/>
        <v>-60.66443364886015</v>
      </c>
    </row>
    <row r="12" spans="1:12" ht="11.25" hidden="1" outlineLevel="1">
      <c r="A12" s="22" t="s">
        <v>210</v>
      </c>
      <c r="B12" s="22">
        <v>1244061.13</v>
      </c>
      <c r="C12" s="22">
        <v>1102157.28</v>
      </c>
      <c r="D12" s="44">
        <f t="shared" si="0"/>
        <v>12.875099822413718</v>
      </c>
      <c r="E12" s="26" t="s">
        <v>211</v>
      </c>
      <c r="F12" s="24" t="s">
        <v>212</v>
      </c>
      <c r="G12" s="22">
        <v>13452119.43</v>
      </c>
      <c r="H12" s="22">
        <v>13284737.58</v>
      </c>
      <c r="I12" s="44">
        <f t="shared" si="1"/>
        <v>1.2599560133727505</v>
      </c>
      <c r="J12" s="22">
        <v>13452119.43</v>
      </c>
      <c r="K12" s="22">
        <v>13284737.58</v>
      </c>
      <c r="L12" s="44">
        <f t="shared" si="2"/>
        <v>1.2599560133727505</v>
      </c>
    </row>
    <row r="13" spans="1:12" ht="11.25" hidden="1" outlineLevel="1">
      <c r="A13" s="22" t="s">
        <v>213</v>
      </c>
      <c r="B13" s="22">
        <v>28193.5</v>
      </c>
      <c r="C13" s="22">
        <v>28193.5</v>
      </c>
      <c r="D13" s="44">
        <f t="shared" si="0"/>
        <v>0</v>
      </c>
      <c r="E13" s="26" t="s">
        <v>214</v>
      </c>
      <c r="F13" s="24" t="s">
        <v>215</v>
      </c>
      <c r="G13" s="22">
        <v>338322</v>
      </c>
      <c r="H13" s="22">
        <v>338322</v>
      </c>
      <c r="I13" s="44">
        <f t="shared" si="1"/>
        <v>0</v>
      </c>
      <c r="J13" s="22">
        <v>338322</v>
      </c>
      <c r="K13" s="22">
        <v>338322</v>
      </c>
      <c r="L13" s="44">
        <f t="shared" si="2"/>
        <v>0</v>
      </c>
    </row>
    <row r="14" spans="1:12" s="12" customFormat="1" ht="10.5" customHeight="1" collapsed="1">
      <c r="A14" s="12" t="s">
        <v>1818</v>
      </c>
      <c r="B14" s="12">
        <v>5288799.9</v>
      </c>
      <c r="C14" s="12">
        <v>3320673.03</v>
      </c>
      <c r="D14" s="14">
        <f t="shared" si="0"/>
        <v>59.26891483200322</v>
      </c>
      <c r="E14" s="15" t="s">
        <v>1819</v>
      </c>
      <c r="F14" s="13"/>
      <c r="G14" s="12">
        <v>44955307.9</v>
      </c>
      <c r="H14" s="12">
        <v>48904203.980000004</v>
      </c>
      <c r="I14" s="14">
        <f t="shared" si="1"/>
        <v>-8.0747579116408</v>
      </c>
      <c r="J14" s="12">
        <v>44955307.9</v>
      </c>
      <c r="K14" s="12">
        <v>48904203.980000004</v>
      </c>
      <c r="L14" s="14">
        <f t="shared" si="2"/>
        <v>-8.0747579116408</v>
      </c>
    </row>
    <row r="15" spans="1:12" ht="11.25" hidden="1" outlineLevel="1">
      <c r="A15" s="22" t="s">
        <v>216</v>
      </c>
      <c r="B15" s="22">
        <v>1147685.34</v>
      </c>
      <c r="C15" s="22">
        <v>1001418.37</v>
      </c>
      <c r="D15" s="44">
        <f t="shared" si="0"/>
        <v>14.605980315699629</v>
      </c>
      <c r="E15" s="26" t="s">
        <v>217</v>
      </c>
      <c r="F15" s="24" t="s">
        <v>218</v>
      </c>
      <c r="G15" s="22">
        <v>8339202.42</v>
      </c>
      <c r="H15" s="22">
        <v>2023753.28</v>
      </c>
      <c r="I15" s="44">
        <f t="shared" si="1"/>
        <v>312.0661595666444</v>
      </c>
      <c r="J15" s="22">
        <v>8339202.42</v>
      </c>
      <c r="K15" s="22">
        <v>2023753.28</v>
      </c>
      <c r="L15" s="44">
        <f t="shared" si="2"/>
        <v>312.0661595666444</v>
      </c>
    </row>
    <row r="16" spans="1:12" s="12" customFormat="1" ht="10.5" customHeight="1" collapsed="1">
      <c r="A16" s="12" t="s">
        <v>1895</v>
      </c>
      <c r="B16" s="16">
        <v>1147685.34</v>
      </c>
      <c r="C16" s="16">
        <v>1001418.37</v>
      </c>
      <c r="D16" s="17">
        <f t="shared" si="0"/>
        <v>14.605980315699629</v>
      </c>
      <c r="E16" s="15" t="s">
        <v>1896</v>
      </c>
      <c r="F16" s="13"/>
      <c r="G16" s="16">
        <v>8339202.42</v>
      </c>
      <c r="H16" s="16">
        <v>2023753.28</v>
      </c>
      <c r="I16" s="17">
        <f t="shared" si="1"/>
        <v>312.0661595666444</v>
      </c>
      <c r="J16" s="16">
        <v>8339202.42</v>
      </c>
      <c r="K16" s="16">
        <v>2023753.28</v>
      </c>
      <c r="L16" s="17">
        <f t="shared" si="2"/>
        <v>312.0661595666444</v>
      </c>
    </row>
    <row r="17" spans="2:12" s="13" customFormat="1" ht="10.5" customHeight="1">
      <c r="B17" s="18">
        <f>+B14+B16</f>
        <v>6436485.24</v>
      </c>
      <c r="C17" s="18">
        <f>+C14+C16</f>
        <v>4322091.399999999</v>
      </c>
      <c r="D17" s="19">
        <f t="shared" si="0"/>
        <v>48.920618383961084</v>
      </c>
      <c r="E17" s="20" t="s">
        <v>1897</v>
      </c>
      <c r="G17" s="18">
        <f>+G14+G16</f>
        <v>53294510.32</v>
      </c>
      <c r="H17" s="18">
        <f>+H14+H16</f>
        <v>50927957.260000005</v>
      </c>
      <c r="I17" s="17">
        <f t="shared" si="1"/>
        <v>4.6468642909004725</v>
      </c>
      <c r="J17" s="18">
        <f>+J14+J16</f>
        <v>53294510.32</v>
      </c>
      <c r="K17" s="18">
        <f>+K14+K16</f>
        <v>50927957.260000005</v>
      </c>
      <c r="L17" s="17">
        <f t="shared" si="2"/>
        <v>4.6468642909004725</v>
      </c>
    </row>
    <row r="18" spans="4:12" s="21" customFormat="1" ht="10.5" customHeight="1">
      <c r="D18" s="44"/>
      <c r="E18" s="20" t="s">
        <v>2392</v>
      </c>
      <c r="F18" s="20"/>
      <c r="I18" s="50"/>
      <c r="L18" s="44"/>
    </row>
    <row r="19" spans="2:12" s="20" customFormat="1" ht="10.5" customHeight="1">
      <c r="B19" s="21"/>
      <c r="C19" s="21"/>
      <c r="D19" s="44"/>
      <c r="E19" s="20" t="s">
        <v>1898</v>
      </c>
      <c r="G19" s="21"/>
      <c r="H19" s="21"/>
      <c r="I19" s="44"/>
      <c r="J19" s="21"/>
      <c r="K19" s="21"/>
      <c r="L19" s="44"/>
    </row>
    <row r="20" spans="1:12" ht="11.25" outlineLevel="1">
      <c r="A20" s="22" t="s">
        <v>219</v>
      </c>
      <c r="B20" s="22">
        <v>452546</v>
      </c>
      <c r="C20" s="22">
        <v>262046</v>
      </c>
      <c r="D20" s="44">
        <f aca="true" t="shared" si="3" ref="D20:D48">IF(C20=0,0,IF(((B20-C20)/C20)*100&lt;-999.9,"-",IF(((B20-C20)/C20)*100&gt;999.9,"-",((B20-C20)/C20)*100)))</f>
        <v>72.69716004060356</v>
      </c>
      <c r="E20" s="26" t="s">
        <v>220</v>
      </c>
      <c r="F20" s="24" t="s">
        <v>221</v>
      </c>
      <c r="G20" s="22">
        <v>1247590</v>
      </c>
      <c r="H20" s="22">
        <v>889657</v>
      </c>
      <c r="I20" s="44">
        <f aca="true" t="shared" si="4" ref="I20:I48">IF(H20=0,0,IF(((G20-H20)/H20)*100&lt;-999.9,"-",IF(((G20-H20)/H20)*100&gt;999.9,"-",((G20-H20)/H20)*100)))</f>
        <v>40.23269642120503</v>
      </c>
      <c r="J20" s="22">
        <v>1247590</v>
      </c>
      <c r="K20" s="22">
        <v>889657</v>
      </c>
      <c r="L20" s="44">
        <f aca="true" t="shared" si="5" ref="L20:L48">IF(K20=0,0,IF(((J20-K20)/K20)*100&lt;-999.9,"-",IF(((J20-K20)/K20)*100&gt;999.9,"-",((J20-K20)/K20)*100)))</f>
        <v>40.23269642120503</v>
      </c>
    </row>
    <row r="21" spans="1:12" ht="11.25" outlineLevel="1">
      <c r="A21" s="22" t="s">
        <v>222</v>
      </c>
      <c r="B21" s="22">
        <v>84120.29</v>
      </c>
      <c r="C21" s="22">
        <v>60960.43</v>
      </c>
      <c r="D21" s="44">
        <f t="shared" si="3"/>
        <v>37.991628339891946</v>
      </c>
      <c r="E21" s="26" t="s">
        <v>223</v>
      </c>
      <c r="F21" s="24" t="s">
        <v>224</v>
      </c>
      <c r="G21" s="22">
        <v>445588.83</v>
      </c>
      <c r="H21" s="22">
        <v>517635.03</v>
      </c>
      <c r="I21" s="44">
        <f t="shared" si="4"/>
        <v>-13.918339336501242</v>
      </c>
      <c r="J21" s="22">
        <v>445588.83</v>
      </c>
      <c r="K21" s="22">
        <v>517635.03</v>
      </c>
      <c r="L21" s="44">
        <f t="shared" si="5"/>
        <v>-13.918339336501242</v>
      </c>
    </row>
    <row r="22" spans="1:12" ht="11.25" outlineLevel="1">
      <c r="A22" s="22" t="s">
        <v>225</v>
      </c>
      <c r="B22" s="22">
        <v>1578.36</v>
      </c>
      <c r="C22" s="22">
        <v>525.53</v>
      </c>
      <c r="D22" s="44">
        <f t="shared" si="3"/>
        <v>200.33680284665002</v>
      </c>
      <c r="E22" s="26" t="s">
        <v>226</v>
      </c>
      <c r="F22" s="24" t="s">
        <v>227</v>
      </c>
      <c r="G22" s="22">
        <v>21273.06</v>
      </c>
      <c r="H22" s="22">
        <v>15175.16</v>
      </c>
      <c r="I22" s="44">
        <f t="shared" si="4"/>
        <v>40.18343134438122</v>
      </c>
      <c r="J22" s="22">
        <v>21273.06</v>
      </c>
      <c r="K22" s="22">
        <v>15175.16</v>
      </c>
      <c r="L22" s="44">
        <f t="shared" si="5"/>
        <v>40.18343134438122</v>
      </c>
    </row>
    <row r="23" spans="1:12" ht="11.25" outlineLevel="1">
      <c r="A23" s="22" t="s">
        <v>228</v>
      </c>
      <c r="B23" s="22">
        <v>47651.06</v>
      </c>
      <c r="C23" s="22">
        <v>23265.81</v>
      </c>
      <c r="D23" s="44">
        <f t="shared" si="3"/>
        <v>104.81152386269808</v>
      </c>
      <c r="E23" s="26" t="s">
        <v>229</v>
      </c>
      <c r="F23" s="24" t="s">
        <v>230</v>
      </c>
      <c r="G23" s="22">
        <v>313174.43</v>
      </c>
      <c r="H23" s="22">
        <v>418361.62</v>
      </c>
      <c r="I23" s="44">
        <f t="shared" si="4"/>
        <v>-25.142648123410556</v>
      </c>
      <c r="J23" s="22">
        <v>313174.43</v>
      </c>
      <c r="K23" s="22">
        <v>418361.62</v>
      </c>
      <c r="L23" s="44">
        <f t="shared" si="5"/>
        <v>-25.142648123410556</v>
      </c>
    </row>
    <row r="24" spans="1:12" ht="11.25" outlineLevel="1">
      <c r="A24" s="22" t="s">
        <v>2173</v>
      </c>
      <c r="B24" s="22">
        <v>13639.88</v>
      </c>
      <c r="C24" s="22">
        <v>7583.57</v>
      </c>
      <c r="D24" s="44">
        <f t="shared" si="3"/>
        <v>79.86093620814471</v>
      </c>
      <c r="E24" s="26" t="s">
        <v>2174</v>
      </c>
      <c r="F24" s="24" t="s">
        <v>2175</v>
      </c>
      <c r="G24" s="22">
        <v>82909.82</v>
      </c>
      <c r="H24" s="22">
        <v>101010.17</v>
      </c>
      <c r="I24" s="44">
        <f t="shared" si="4"/>
        <v>-17.91933426109469</v>
      </c>
      <c r="J24" s="22">
        <v>82909.82</v>
      </c>
      <c r="K24" s="22">
        <v>101010.17</v>
      </c>
      <c r="L24" s="44">
        <f t="shared" si="5"/>
        <v>-17.91933426109469</v>
      </c>
    </row>
    <row r="25" spans="1:12" ht="11.25" outlineLevel="1">
      <c r="A25" s="22" t="s">
        <v>2176</v>
      </c>
      <c r="B25" s="22">
        <v>501.76</v>
      </c>
      <c r="C25" s="22">
        <v>1353.6</v>
      </c>
      <c r="D25" s="44">
        <f t="shared" si="3"/>
        <v>-62.931442080378254</v>
      </c>
      <c r="E25" s="26" t="s">
        <v>2177</v>
      </c>
      <c r="F25" s="24" t="s">
        <v>2178</v>
      </c>
      <c r="G25" s="22">
        <v>27854.48</v>
      </c>
      <c r="H25" s="22">
        <v>37495.07</v>
      </c>
      <c r="I25" s="44">
        <f t="shared" si="4"/>
        <v>-25.711620221005056</v>
      </c>
      <c r="J25" s="22">
        <v>27854.48</v>
      </c>
      <c r="K25" s="22">
        <v>37495.07</v>
      </c>
      <c r="L25" s="44">
        <f t="shared" si="5"/>
        <v>-25.711620221005056</v>
      </c>
    </row>
    <row r="26" spans="1:12" ht="11.25" outlineLevel="1">
      <c r="A26" s="22" t="s">
        <v>2185</v>
      </c>
      <c r="B26" s="22">
        <v>170722.6</v>
      </c>
      <c r="C26" s="22">
        <v>180097.01</v>
      </c>
      <c r="D26" s="44">
        <f t="shared" si="3"/>
        <v>-5.205200241803016</v>
      </c>
      <c r="E26" s="26" t="s">
        <v>2186</v>
      </c>
      <c r="F26" s="24" t="s">
        <v>2187</v>
      </c>
      <c r="G26" s="22">
        <v>727564.3</v>
      </c>
      <c r="H26" s="22">
        <v>733091.27</v>
      </c>
      <c r="I26" s="44">
        <f t="shared" si="4"/>
        <v>-0.7539265881586575</v>
      </c>
      <c r="J26" s="22">
        <v>727564.3</v>
      </c>
      <c r="K26" s="22">
        <v>733091.27</v>
      </c>
      <c r="L26" s="44">
        <f t="shared" si="5"/>
        <v>-0.7539265881586575</v>
      </c>
    </row>
    <row r="27" spans="1:12" ht="11.25" outlineLevel="1">
      <c r="A27" s="22" t="s">
        <v>2188</v>
      </c>
      <c r="B27" s="22">
        <v>16399.82</v>
      </c>
      <c r="C27" s="22">
        <v>19959.49</v>
      </c>
      <c r="D27" s="44">
        <f t="shared" si="3"/>
        <v>-17.8344737265331</v>
      </c>
      <c r="E27" s="26" t="s">
        <v>2189</v>
      </c>
      <c r="F27" s="24" t="s">
        <v>2190</v>
      </c>
      <c r="G27" s="22">
        <v>211864.93</v>
      </c>
      <c r="H27" s="22">
        <v>288879.39</v>
      </c>
      <c r="I27" s="44">
        <f t="shared" si="4"/>
        <v>-26.65972813082997</v>
      </c>
      <c r="J27" s="22">
        <v>211864.93</v>
      </c>
      <c r="K27" s="22">
        <v>288879.39</v>
      </c>
      <c r="L27" s="44">
        <f t="shared" si="5"/>
        <v>-26.65972813082997</v>
      </c>
    </row>
    <row r="28" spans="1:12" ht="11.25" outlineLevel="1">
      <c r="A28" s="22" t="s">
        <v>2191</v>
      </c>
      <c r="B28" s="22">
        <v>222.14</v>
      </c>
      <c r="C28" s="22">
        <v>0</v>
      </c>
      <c r="D28" s="44">
        <f t="shared" si="3"/>
        <v>0</v>
      </c>
      <c r="E28" s="26" t="s">
        <v>2192</v>
      </c>
      <c r="F28" s="24" t="s">
        <v>2193</v>
      </c>
      <c r="G28" s="22">
        <v>9147.03</v>
      </c>
      <c r="H28" s="22">
        <v>9787.59</v>
      </c>
      <c r="I28" s="44">
        <f t="shared" si="4"/>
        <v>-6.5446141491419185</v>
      </c>
      <c r="J28" s="22">
        <v>9147.03</v>
      </c>
      <c r="K28" s="22">
        <v>9787.59</v>
      </c>
      <c r="L28" s="44">
        <f t="shared" si="5"/>
        <v>-6.5446141491419185</v>
      </c>
    </row>
    <row r="29" spans="1:12" ht="11.25" outlineLevel="1">
      <c r="A29" s="22" t="s">
        <v>2200</v>
      </c>
      <c r="B29" s="22">
        <v>0</v>
      </c>
      <c r="C29" s="22">
        <v>0</v>
      </c>
      <c r="D29" s="44">
        <f t="shared" si="3"/>
        <v>0</v>
      </c>
      <c r="E29" s="26" t="s">
        <v>2201</v>
      </c>
      <c r="F29" s="24" t="s">
        <v>2202</v>
      </c>
      <c r="G29" s="22">
        <v>623.08</v>
      </c>
      <c r="H29" s="22">
        <v>0</v>
      </c>
      <c r="I29" s="44">
        <f t="shared" si="4"/>
        <v>0</v>
      </c>
      <c r="J29" s="22">
        <v>623.08</v>
      </c>
      <c r="K29" s="22">
        <v>0</v>
      </c>
      <c r="L29" s="44">
        <f t="shared" si="5"/>
        <v>0</v>
      </c>
    </row>
    <row r="30" spans="1:12" ht="11.25" outlineLevel="1">
      <c r="A30" s="22" t="s">
        <v>2230</v>
      </c>
      <c r="B30" s="22">
        <v>0</v>
      </c>
      <c r="C30" s="22">
        <v>0</v>
      </c>
      <c r="D30" s="44">
        <f t="shared" si="3"/>
        <v>0</v>
      </c>
      <c r="E30" s="26" t="s">
        <v>2231</v>
      </c>
      <c r="F30" s="24" t="s">
        <v>2232</v>
      </c>
      <c r="G30" s="22">
        <v>120000</v>
      </c>
      <c r="H30" s="22">
        <v>120000</v>
      </c>
      <c r="I30" s="44">
        <f t="shared" si="4"/>
        <v>0</v>
      </c>
      <c r="J30" s="22">
        <v>120000</v>
      </c>
      <c r="K30" s="22">
        <v>120000</v>
      </c>
      <c r="L30" s="44">
        <f t="shared" si="5"/>
        <v>0</v>
      </c>
    </row>
    <row r="31" spans="1:12" ht="11.25" outlineLevel="1">
      <c r="A31" s="22" t="s">
        <v>2233</v>
      </c>
      <c r="B31" s="22">
        <v>938.87</v>
      </c>
      <c r="C31" s="22">
        <v>5.86</v>
      </c>
      <c r="D31" s="44" t="str">
        <f t="shared" si="3"/>
        <v>-</v>
      </c>
      <c r="E31" s="26" t="s">
        <v>2234</v>
      </c>
      <c r="F31" s="24" t="s">
        <v>2235</v>
      </c>
      <c r="G31" s="22">
        <v>14333.48</v>
      </c>
      <c r="H31" s="22">
        <v>10006.67</v>
      </c>
      <c r="I31" s="44">
        <f t="shared" si="4"/>
        <v>43.23925941397088</v>
      </c>
      <c r="J31" s="22">
        <v>14333.48</v>
      </c>
      <c r="K31" s="22">
        <v>10006.67</v>
      </c>
      <c r="L31" s="44">
        <f t="shared" si="5"/>
        <v>43.23925941397088</v>
      </c>
    </row>
    <row r="32" spans="1:12" ht="11.25" outlineLevel="1">
      <c r="A32" s="22" t="s">
        <v>2239</v>
      </c>
      <c r="B32" s="22">
        <v>-437.24</v>
      </c>
      <c r="C32" s="22">
        <v>760.62</v>
      </c>
      <c r="D32" s="44">
        <f t="shared" si="3"/>
        <v>-157.48468354763222</v>
      </c>
      <c r="E32" s="26" t="s">
        <v>2240</v>
      </c>
      <c r="F32" s="24" t="s">
        <v>2241</v>
      </c>
      <c r="G32" s="22">
        <v>25.43</v>
      </c>
      <c r="H32" s="22">
        <v>2627.27</v>
      </c>
      <c r="I32" s="44">
        <f t="shared" si="4"/>
        <v>-99.03207511980116</v>
      </c>
      <c r="J32" s="22">
        <v>25.43</v>
      </c>
      <c r="K32" s="22">
        <v>2627.27</v>
      </c>
      <c r="L32" s="44">
        <f t="shared" si="5"/>
        <v>-99.03207511980116</v>
      </c>
    </row>
    <row r="33" spans="1:12" s="20" customFormat="1" ht="10.5" customHeight="1">
      <c r="A33" s="20" t="s">
        <v>231</v>
      </c>
      <c r="B33" s="21">
        <v>787883.54</v>
      </c>
      <c r="C33" s="21">
        <v>556557.92</v>
      </c>
      <c r="D33" s="14">
        <f t="shared" si="3"/>
        <v>41.563620188892465</v>
      </c>
      <c r="E33" s="15" t="s">
        <v>2243</v>
      </c>
      <c r="F33" s="15"/>
      <c r="G33" s="21">
        <v>3221948.87</v>
      </c>
      <c r="H33" s="21">
        <v>3143726.24</v>
      </c>
      <c r="I33" s="14">
        <f t="shared" si="4"/>
        <v>2.4882137956134467</v>
      </c>
      <c r="J33" s="21">
        <v>3221948.87</v>
      </c>
      <c r="K33" s="21">
        <v>3143726.24</v>
      </c>
      <c r="L33" s="14">
        <f t="shared" si="5"/>
        <v>2.4882137956134467</v>
      </c>
    </row>
    <row r="34" spans="1:12" ht="11.25" hidden="1" outlineLevel="1">
      <c r="A34" s="22" t="s">
        <v>232</v>
      </c>
      <c r="B34" s="22">
        <v>18480.32</v>
      </c>
      <c r="C34" s="22">
        <v>9902.35</v>
      </c>
      <c r="D34" s="44">
        <f t="shared" si="3"/>
        <v>86.62559897398091</v>
      </c>
      <c r="E34" s="26" t="s">
        <v>233</v>
      </c>
      <c r="F34" s="24" t="s">
        <v>234</v>
      </c>
      <c r="G34" s="22">
        <v>167479.86</v>
      </c>
      <c r="H34" s="22">
        <v>101959.39</v>
      </c>
      <c r="I34" s="44">
        <f t="shared" si="4"/>
        <v>64.26133973535933</v>
      </c>
      <c r="J34" s="22">
        <v>167479.86</v>
      </c>
      <c r="K34" s="22">
        <v>101959.39</v>
      </c>
      <c r="L34" s="44">
        <f t="shared" si="5"/>
        <v>64.26133973535933</v>
      </c>
    </row>
    <row r="35" spans="1:12" ht="11.25" hidden="1" outlineLevel="1">
      <c r="A35" s="22" t="s">
        <v>235</v>
      </c>
      <c r="B35" s="22">
        <v>-810.84</v>
      </c>
      <c r="C35" s="22">
        <v>281.28</v>
      </c>
      <c r="D35" s="44">
        <f t="shared" si="3"/>
        <v>-388.26791808873725</v>
      </c>
      <c r="E35" s="26" t="s">
        <v>236</v>
      </c>
      <c r="F35" s="24" t="s">
        <v>237</v>
      </c>
      <c r="G35" s="22">
        <v>3782.05</v>
      </c>
      <c r="H35" s="22">
        <v>18039.6</v>
      </c>
      <c r="I35" s="44">
        <f t="shared" si="4"/>
        <v>-79.0347346947826</v>
      </c>
      <c r="J35" s="22">
        <v>3782.05</v>
      </c>
      <c r="K35" s="22">
        <v>18039.6</v>
      </c>
      <c r="L35" s="44">
        <f t="shared" si="5"/>
        <v>-79.0347346947826</v>
      </c>
    </row>
    <row r="36" spans="1:12" ht="11.25" hidden="1" outlineLevel="1">
      <c r="A36" s="22" t="s">
        <v>238</v>
      </c>
      <c r="B36" s="22">
        <v>-251261.96</v>
      </c>
      <c r="C36" s="22">
        <v>2174.66</v>
      </c>
      <c r="D36" s="44" t="str">
        <f t="shared" si="3"/>
        <v>-</v>
      </c>
      <c r="E36" s="26" t="s">
        <v>239</v>
      </c>
      <c r="F36" s="24" t="s">
        <v>240</v>
      </c>
      <c r="G36" s="22">
        <v>216753.67</v>
      </c>
      <c r="H36" s="22">
        <v>107648.73</v>
      </c>
      <c r="I36" s="44">
        <f t="shared" si="4"/>
        <v>101.352742387207</v>
      </c>
      <c r="J36" s="22">
        <v>216753.67</v>
      </c>
      <c r="K36" s="22">
        <v>107648.73</v>
      </c>
      <c r="L36" s="44">
        <f t="shared" si="5"/>
        <v>101.352742387207</v>
      </c>
    </row>
    <row r="37" spans="1:12" ht="11.25" hidden="1" outlineLevel="1">
      <c r="A37" s="22" t="s">
        <v>241</v>
      </c>
      <c r="B37" s="22">
        <v>53872.09</v>
      </c>
      <c r="C37" s="22">
        <v>128673.35</v>
      </c>
      <c r="D37" s="44">
        <f t="shared" si="3"/>
        <v>-58.13267471469423</v>
      </c>
      <c r="E37" s="26" t="s">
        <v>242</v>
      </c>
      <c r="F37" s="24" t="s">
        <v>243</v>
      </c>
      <c r="G37" s="22">
        <v>350959.69</v>
      </c>
      <c r="H37" s="22">
        <v>572376.46</v>
      </c>
      <c r="I37" s="44">
        <f t="shared" si="4"/>
        <v>-38.68376592566368</v>
      </c>
      <c r="J37" s="22">
        <v>350959.69</v>
      </c>
      <c r="K37" s="22">
        <v>572376.46</v>
      </c>
      <c r="L37" s="44">
        <f t="shared" si="5"/>
        <v>-38.68376592566368</v>
      </c>
    </row>
    <row r="38" spans="1:12" ht="11.25" hidden="1" outlineLevel="1">
      <c r="A38" s="22" t="s">
        <v>244</v>
      </c>
      <c r="B38" s="22">
        <v>72962.22</v>
      </c>
      <c r="C38" s="22">
        <v>17164.23</v>
      </c>
      <c r="D38" s="44">
        <f t="shared" si="3"/>
        <v>325.08297779743106</v>
      </c>
      <c r="E38" s="26" t="s">
        <v>245</v>
      </c>
      <c r="F38" s="24" t="s">
        <v>246</v>
      </c>
      <c r="G38" s="22">
        <v>349280.51</v>
      </c>
      <c r="H38" s="22">
        <v>164855.02</v>
      </c>
      <c r="I38" s="44">
        <f t="shared" si="4"/>
        <v>111.87132184388442</v>
      </c>
      <c r="J38" s="22">
        <v>349280.51</v>
      </c>
      <c r="K38" s="22">
        <v>164855.02</v>
      </c>
      <c r="L38" s="44">
        <f t="shared" si="5"/>
        <v>111.87132184388442</v>
      </c>
    </row>
    <row r="39" spans="1:12" s="20" customFormat="1" ht="10.5" customHeight="1" collapsed="1">
      <c r="A39" s="20" t="s">
        <v>247</v>
      </c>
      <c r="B39" s="21">
        <v>-106758.17</v>
      </c>
      <c r="C39" s="21">
        <v>158195.87</v>
      </c>
      <c r="D39" s="14">
        <f t="shared" si="3"/>
        <v>-167.48480222650565</v>
      </c>
      <c r="E39" s="15" t="s">
        <v>2290</v>
      </c>
      <c r="F39" s="15"/>
      <c r="G39" s="21">
        <v>1088255.78</v>
      </c>
      <c r="H39" s="21">
        <v>964879.2</v>
      </c>
      <c r="I39" s="14">
        <f t="shared" si="4"/>
        <v>12.786738484983415</v>
      </c>
      <c r="J39" s="21">
        <v>1088255.78</v>
      </c>
      <c r="K39" s="21">
        <v>964879.2</v>
      </c>
      <c r="L39" s="14">
        <f t="shared" si="5"/>
        <v>12.786738484983415</v>
      </c>
    </row>
    <row r="40" spans="1:12" ht="11.25" hidden="1" outlineLevel="1">
      <c r="A40" s="22" t="s">
        <v>248</v>
      </c>
      <c r="B40" s="22">
        <v>718830.35</v>
      </c>
      <c r="C40" s="22">
        <v>714948.54</v>
      </c>
      <c r="D40" s="44">
        <f t="shared" si="3"/>
        <v>0.5429495666918823</v>
      </c>
      <c r="E40" s="26" t="s">
        <v>249</v>
      </c>
      <c r="F40" s="24" t="s">
        <v>250</v>
      </c>
      <c r="G40" s="22">
        <v>8593511.1</v>
      </c>
      <c r="H40" s="22">
        <v>8552942.58</v>
      </c>
      <c r="I40" s="44">
        <f t="shared" si="4"/>
        <v>0.4743223705823073</v>
      </c>
      <c r="J40" s="22">
        <v>8593511.1</v>
      </c>
      <c r="K40" s="22">
        <v>8552942.58</v>
      </c>
      <c r="L40" s="44">
        <f t="shared" si="5"/>
        <v>0.4743223705823073</v>
      </c>
    </row>
    <row r="41" spans="1:12" ht="11.25" hidden="1" outlineLevel="1">
      <c r="A41" s="22" t="s">
        <v>2291</v>
      </c>
      <c r="B41" s="22">
        <v>5792.69</v>
      </c>
      <c r="C41" s="22">
        <v>5817.94</v>
      </c>
      <c r="D41" s="44">
        <f t="shared" si="3"/>
        <v>-0.4340024132252997</v>
      </c>
      <c r="E41" s="26" t="s">
        <v>2292</v>
      </c>
      <c r="F41" s="24" t="s">
        <v>2293</v>
      </c>
      <c r="G41" s="22">
        <v>69790.03</v>
      </c>
      <c r="H41" s="22">
        <v>67532.45</v>
      </c>
      <c r="I41" s="44">
        <f t="shared" si="4"/>
        <v>3.342955867882776</v>
      </c>
      <c r="J41" s="22">
        <v>69790.03</v>
      </c>
      <c r="K41" s="22">
        <v>67532.45</v>
      </c>
      <c r="L41" s="44">
        <f t="shared" si="5"/>
        <v>3.342955867882776</v>
      </c>
    </row>
    <row r="42" spans="1:12" ht="11.25" hidden="1" outlineLevel="1">
      <c r="A42" s="22" t="s">
        <v>2294</v>
      </c>
      <c r="B42" s="22">
        <v>2476.6</v>
      </c>
      <c r="C42" s="22">
        <v>2476.6</v>
      </c>
      <c r="D42" s="44">
        <f t="shared" si="3"/>
        <v>0</v>
      </c>
      <c r="E42" s="26" t="s">
        <v>2295</v>
      </c>
      <c r="F42" s="24" t="s">
        <v>2296</v>
      </c>
      <c r="G42" s="22">
        <v>29719.2</v>
      </c>
      <c r="H42" s="22">
        <v>29719.2</v>
      </c>
      <c r="I42" s="44">
        <f t="shared" si="4"/>
        <v>0</v>
      </c>
      <c r="J42" s="22">
        <v>29719.2</v>
      </c>
      <c r="K42" s="22">
        <v>29719.2</v>
      </c>
      <c r="L42" s="44">
        <f t="shared" si="5"/>
        <v>0</v>
      </c>
    </row>
    <row r="43" spans="1:12" ht="11.25" hidden="1" outlineLevel="1">
      <c r="A43" s="22" t="s">
        <v>2297</v>
      </c>
      <c r="B43" s="22">
        <v>19935.16</v>
      </c>
      <c r="C43" s="22">
        <v>19859.68</v>
      </c>
      <c r="D43" s="44">
        <f t="shared" si="3"/>
        <v>0.3800665468929991</v>
      </c>
      <c r="E43" s="26" t="s">
        <v>2298</v>
      </c>
      <c r="F43" s="24" t="s">
        <v>2299</v>
      </c>
      <c r="G43" s="22">
        <v>238693.56</v>
      </c>
      <c r="H43" s="22">
        <v>185831.24</v>
      </c>
      <c r="I43" s="44">
        <f t="shared" si="4"/>
        <v>28.446411916532444</v>
      </c>
      <c r="J43" s="22">
        <v>238693.56</v>
      </c>
      <c r="K43" s="22">
        <v>185831.24</v>
      </c>
      <c r="L43" s="44">
        <f t="shared" si="5"/>
        <v>28.446411916532444</v>
      </c>
    </row>
    <row r="44" spans="1:12" ht="10.5" customHeight="1" collapsed="1">
      <c r="A44" s="22" t="s">
        <v>2303</v>
      </c>
      <c r="B44" s="22">
        <v>747034.8</v>
      </c>
      <c r="C44" s="22">
        <v>743102.76</v>
      </c>
      <c r="D44" s="14">
        <f t="shared" si="3"/>
        <v>0.5291381235079838</v>
      </c>
      <c r="E44" s="15" t="s">
        <v>2304</v>
      </c>
      <c r="F44" s="15"/>
      <c r="G44" s="22">
        <v>8931713.889999999</v>
      </c>
      <c r="H44" s="22">
        <v>8836025.469999999</v>
      </c>
      <c r="I44" s="14">
        <f t="shared" si="4"/>
        <v>1.082935085745061</v>
      </c>
      <c r="J44" s="22">
        <v>8931713.889999999</v>
      </c>
      <c r="K44" s="22">
        <v>8836025.469999999</v>
      </c>
      <c r="L44" s="14">
        <f t="shared" si="5"/>
        <v>1.082935085745061</v>
      </c>
    </row>
    <row r="45" spans="1:12" ht="11.25" hidden="1" outlineLevel="1">
      <c r="A45" s="22" t="s">
        <v>2308</v>
      </c>
      <c r="B45" s="22">
        <v>14625.15</v>
      </c>
      <c r="C45" s="22">
        <v>17210.25</v>
      </c>
      <c r="D45" s="44">
        <f t="shared" si="3"/>
        <v>-15.020699873621826</v>
      </c>
      <c r="E45" s="26" t="s">
        <v>2309</v>
      </c>
      <c r="F45" s="24" t="s">
        <v>2310</v>
      </c>
      <c r="G45" s="22">
        <v>129945.99</v>
      </c>
      <c r="H45" s="22">
        <v>148830.18</v>
      </c>
      <c r="I45" s="44">
        <f t="shared" si="4"/>
        <v>-12.688414406271622</v>
      </c>
      <c r="J45" s="22">
        <v>129945.99</v>
      </c>
      <c r="K45" s="22">
        <v>148830.18</v>
      </c>
      <c r="L45" s="44">
        <f t="shared" si="5"/>
        <v>-12.688414406271622</v>
      </c>
    </row>
    <row r="46" spans="1:12" ht="11.25" hidden="1" outlineLevel="1">
      <c r="A46" s="22" t="s">
        <v>251</v>
      </c>
      <c r="B46" s="22">
        <v>2371100.71</v>
      </c>
      <c r="C46" s="22">
        <v>0</v>
      </c>
      <c r="D46" s="44">
        <f t="shared" si="3"/>
        <v>0</v>
      </c>
      <c r="E46" s="26" t="s">
        <v>252</v>
      </c>
      <c r="F46" s="24" t="s">
        <v>253</v>
      </c>
      <c r="G46" s="22">
        <v>2371100.71</v>
      </c>
      <c r="H46" s="22">
        <v>0</v>
      </c>
      <c r="I46" s="44">
        <f t="shared" si="4"/>
        <v>0</v>
      </c>
      <c r="J46" s="22">
        <v>2371100.71</v>
      </c>
      <c r="K46" s="22">
        <v>0</v>
      </c>
      <c r="L46" s="44">
        <f t="shared" si="5"/>
        <v>0</v>
      </c>
    </row>
    <row r="47" spans="1:12" ht="10.5" customHeight="1" collapsed="1">
      <c r="A47" s="22" t="s">
        <v>2317</v>
      </c>
      <c r="B47" s="22">
        <v>2385725.86</v>
      </c>
      <c r="C47" s="22">
        <v>17210.25</v>
      </c>
      <c r="D47" s="14" t="str">
        <f t="shared" si="3"/>
        <v>-</v>
      </c>
      <c r="E47" s="15" t="s">
        <v>2318</v>
      </c>
      <c r="F47" s="15"/>
      <c r="G47" s="22">
        <v>2501046.7</v>
      </c>
      <c r="H47" s="22">
        <v>148830.18</v>
      </c>
      <c r="I47" s="14" t="str">
        <f t="shared" si="4"/>
        <v>-</v>
      </c>
      <c r="J47" s="22">
        <v>2501046.7</v>
      </c>
      <c r="K47" s="22">
        <v>148830.18</v>
      </c>
      <c r="L47" s="14" t="str">
        <f t="shared" si="5"/>
        <v>-</v>
      </c>
    </row>
    <row r="48" spans="2:12" ht="10.5" customHeight="1">
      <c r="B48" s="23">
        <f>SUM(B33,B39,B44,B47)</f>
        <v>3813886.03</v>
      </c>
      <c r="C48" s="23">
        <f>SUM(C33,C39,C44,C47)</f>
        <v>1475066.8</v>
      </c>
      <c r="D48" s="19">
        <f t="shared" si="3"/>
        <v>158.5568348497844</v>
      </c>
      <c r="E48" s="20" t="s">
        <v>2319</v>
      </c>
      <c r="G48" s="23">
        <f>SUM(G33,G39,G44,G47)</f>
        <v>15742965.239999998</v>
      </c>
      <c r="H48" s="23">
        <f>SUM(H33,H39,H44,H47)</f>
        <v>13093461.09</v>
      </c>
      <c r="I48" s="19">
        <f t="shared" si="4"/>
        <v>20.235323050095065</v>
      </c>
      <c r="J48" s="23">
        <f>SUM(J33,J39,J44,J47)</f>
        <v>15742965.239999998</v>
      </c>
      <c r="K48" s="23">
        <f>SUM(K33,K39,K44,K47)</f>
        <v>13093461.09</v>
      </c>
      <c r="L48" s="19">
        <f t="shared" si="5"/>
        <v>20.235323050095065</v>
      </c>
    </row>
    <row r="50" spans="2:12" s="27" customFormat="1" ht="10.5" customHeight="1">
      <c r="B50" s="28">
        <f>B17-B48</f>
        <v>2622599.2100000004</v>
      </c>
      <c r="C50" s="28">
        <f>C17-C48</f>
        <v>2847024.5999999996</v>
      </c>
      <c r="D50" s="17">
        <f>IF(C50=0,0,IF(((B50-C50)/C50)*100&lt;-999.9,"-",IF(((B50-C50)/C50)*100&gt;999.9,"-",((B50-C50)/C50)*100)))</f>
        <v>-7.882804735863512</v>
      </c>
      <c r="E50" s="29" t="s">
        <v>2320</v>
      </c>
      <c r="F50" s="30"/>
      <c r="G50" s="28">
        <f>G17-G48</f>
        <v>37551545.08</v>
      </c>
      <c r="H50" s="28">
        <f>H17-H48</f>
        <v>37834496.17</v>
      </c>
      <c r="I50" s="17">
        <f>IF(H50=0,0,IF(((G50-H50)/H50)*100&lt;-999.9,"-",IF(((G50-H50)/H50)*100&gt;999.9,"-",((G50-H50)/H50)*100)))</f>
        <v>-0.7478653573940365</v>
      </c>
      <c r="J50" s="28">
        <f>J17-J48</f>
        <v>37551545.08</v>
      </c>
      <c r="K50" s="28">
        <f>K17-K48</f>
        <v>37834496.17</v>
      </c>
      <c r="L50" s="17">
        <f>IF(K50=0,0,IF(((J50-K50)/K50)*100&lt;-999.9,"-",IF(((J50-K50)/K50)*100&gt;999.9,"-",((J50-K50)/K50)*100)))</f>
        <v>-0.7478653573940365</v>
      </c>
    </row>
    <row r="52" ht="10.5" customHeight="1">
      <c r="E52" s="20" t="s">
        <v>254</v>
      </c>
    </row>
    <row r="53" spans="1:12" ht="11.25" hidden="1" outlineLevel="1">
      <c r="A53" s="22" t="s">
        <v>2353</v>
      </c>
      <c r="B53" s="22">
        <v>35642.75</v>
      </c>
      <c r="C53" s="22">
        <v>22720.74</v>
      </c>
      <c r="D53" s="44">
        <f aca="true" t="shared" si="6" ref="D53:D69">IF(C53=0,0,IF(((B53-C53)/C53)*100&lt;-999.9,"-",IF(((B53-C53)/C53)*100&gt;999.9,"-",((B53-C53)/C53)*100)))</f>
        <v>56.87319163020217</v>
      </c>
      <c r="E53" s="26" t="s">
        <v>2354</v>
      </c>
      <c r="F53" s="24" t="s">
        <v>2355</v>
      </c>
      <c r="G53" s="22">
        <v>231608.13</v>
      </c>
      <c r="H53" s="22">
        <v>221420.87</v>
      </c>
      <c r="I53" s="44">
        <f aca="true" t="shared" si="7" ref="I53:I69">IF(H53=0,0,IF(((G53-H53)/H53)*100&lt;-999.9,"-",IF(((G53-H53)/H53)*100&gt;999.9,"-",((G53-H53)/H53)*100)))</f>
        <v>4.600858085328636</v>
      </c>
      <c r="J53" s="22">
        <v>231608.13</v>
      </c>
      <c r="K53" s="22">
        <v>221420.87</v>
      </c>
      <c r="L53" s="44">
        <f aca="true" t="shared" si="8" ref="L53:L69">IF(K53=0,0,IF(((J53-K53)/K53)*100&lt;-999.9,"-",IF(((J53-K53)/K53)*100&gt;999.9,"-",((J53-K53)/K53)*100)))</f>
        <v>4.600858085328636</v>
      </c>
    </row>
    <row r="54" spans="1:12" ht="11.25" hidden="1" outlineLevel="1">
      <c r="A54" s="22" t="s">
        <v>255</v>
      </c>
      <c r="B54" s="22">
        <v>38709.96</v>
      </c>
      <c r="C54" s="22">
        <v>26300.02</v>
      </c>
      <c r="D54" s="44">
        <f t="shared" si="6"/>
        <v>47.18604776726405</v>
      </c>
      <c r="E54" s="26" t="s">
        <v>256</v>
      </c>
      <c r="F54" s="24" t="s">
        <v>257</v>
      </c>
      <c r="G54" s="22">
        <v>423810.85</v>
      </c>
      <c r="H54" s="22">
        <v>411110.91</v>
      </c>
      <c r="I54" s="44">
        <f t="shared" si="7"/>
        <v>3.0891761057861498</v>
      </c>
      <c r="J54" s="22">
        <v>423810.85</v>
      </c>
      <c r="K54" s="22">
        <v>411110.91</v>
      </c>
      <c r="L54" s="44">
        <f t="shared" si="8"/>
        <v>3.0891761057861498</v>
      </c>
    </row>
    <row r="55" spans="1:12" ht="11.25" hidden="1" outlineLevel="1">
      <c r="A55" s="22" t="s">
        <v>2359</v>
      </c>
      <c r="B55" s="22">
        <v>23083.09</v>
      </c>
      <c r="C55" s="22">
        <v>28149.4</v>
      </c>
      <c r="D55" s="44">
        <f t="shared" si="6"/>
        <v>-17.99793246037216</v>
      </c>
      <c r="E55" s="26" t="s">
        <v>2360</v>
      </c>
      <c r="F55" s="24" t="s">
        <v>2361</v>
      </c>
      <c r="G55" s="22">
        <v>316184.64</v>
      </c>
      <c r="H55" s="22">
        <v>314298.64</v>
      </c>
      <c r="I55" s="44">
        <f t="shared" si="7"/>
        <v>0.6000662300034132</v>
      </c>
      <c r="J55" s="22">
        <v>316184.64</v>
      </c>
      <c r="K55" s="22">
        <v>314298.64</v>
      </c>
      <c r="L55" s="44">
        <f t="shared" si="8"/>
        <v>0.6000662300034132</v>
      </c>
    </row>
    <row r="56" spans="1:12" ht="11.25" hidden="1" outlineLevel="1">
      <c r="A56" s="22" t="s">
        <v>258</v>
      </c>
      <c r="B56" s="22">
        <v>34508.91</v>
      </c>
      <c r="C56" s="22">
        <v>1135.22</v>
      </c>
      <c r="D56" s="44" t="str">
        <f t="shared" si="6"/>
        <v>-</v>
      </c>
      <c r="E56" s="26" t="s">
        <v>259</v>
      </c>
      <c r="F56" s="24" t="s">
        <v>260</v>
      </c>
      <c r="G56" s="22">
        <v>633521.37</v>
      </c>
      <c r="H56" s="22">
        <v>608933.32</v>
      </c>
      <c r="I56" s="44">
        <f t="shared" si="7"/>
        <v>4.037888746176683</v>
      </c>
      <c r="J56" s="22">
        <v>633521.37</v>
      </c>
      <c r="K56" s="22">
        <v>608933.32</v>
      </c>
      <c r="L56" s="44">
        <f t="shared" si="8"/>
        <v>4.037888746176683</v>
      </c>
    </row>
    <row r="57" spans="1:12" ht="11.25" hidden="1" outlineLevel="1">
      <c r="A57" s="22" t="s">
        <v>261</v>
      </c>
      <c r="B57" s="22">
        <v>4519.51</v>
      </c>
      <c r="C57" s="22">
        <v>558.21</v>
      </c>
      <c r="D57" s="44">
        <f t="shared" si="6"/>
        <v>709.6433241969868</v>
      </c>
      <c r="E57" s="26" t="s">
        <v>262</v>
      </c>
      <c r="F57" s="24" t="s">
        <v>263</v>
      </c>
      <c r="G57" s="22">
        <v>419520.76</v>
      </c>
      <c r="H57" s="22">
        <v>427461.21</v>
      </c>
      <c r="I57" s="44">
        <f t="shared" si="7"/>
        <v>-1.8575837559623272</v>
      </c>
      <c r="J57" s="22">
        <v>419520.76</v>
      </c>
      <c r="K57" s="22">
        <v>427461.21</v>
      </c>
      <c r="L57" s="44">
        <f t="shared" si="8"/>
        <v>-1.8575837559623272</v>
      </c>
    </row>
    <row r="58" spans="1:12" ht="11.25" hidden="1" outlineLevel="1">
      <c r="A58" s="22" t="s">
        <v>264</v>
      </c>
      <c r="B58" s="22">
        <v>60341.97</v>
      </c>
      <c r="C58" s="22">
        <v>10013.97</v>
      </c>
      <c r="D58" s="44">
        <f t="shared" si="6"/>
        <v>502.5778986755503</v>
      </c>
      <c r="E58" s="26" t="s">
        <v>265</v>
      </c>
      <c r="F58" s="24" t="s">
        <v>266</v>
      </c>
      <c r="G58" s="22">
        <v>755985.8</v>
      </c>
      <c r="H58" s="22">
        <v>707388.18</v>
      </c>
      <c r="I58" s="44">
        <f t="shared" si="7"/>
        <v>6.870007355791554</v>
      </c>
      <c r="J58" s="22">
        <v>755985.8</v>
      </c>
      <c r="K58" s="22">
        <v>707388.18</v>
      </c>
      <c r="L58" s="44">
        <f t="shared" si="8"/>
        <v>6.870007355791554</v>
      </c>
    </row>
    <row r="59" spans="1:12" ht="11.25" hidden="1" outlineLevel="1">
      <c r="A59" s="22" t="s">
        <v>268</v>
      </c>
      <c r="B59" s="22">
        <v>-5374.81</v>
      </c>
      <c r="C59" s="22">
        <v>-5374.81</v>
      </c>
      <c r="D59" s="44">
        <f t="shared" si="6"/>
        <v>0</v>
      </c>
      <c r="E59" s="26" t="s">
        <v>269</v>
      </c>
      <c r="F59" s="24" t="s">
        <v>270</v>
      </c>
      <c r="G59" s="22">
        <v>-64497.72</v>
      </c>
      <c r="H59" s="22">
        <v>-64497.72</v>
      </c>
      <c r="I59" s="44">
        <f t="shared" si="7"/>
        <v>0</v>
      </c>
      <c r="J59" s="22">
        <v>-64497.72</v>
      </c>
      <c r="K59" s="22">
        <v>-64497.72</v>
      </c>
      <c r="L59" s="44">
        <f t="shared" si="8"/>
        <v>0</v>
      </c>
    </row>
    <row r="60" spans="1:12" ht="10.5" customHeight="1" collapsed="1">
      <c r="A60" s="22" t="s">
        <v>271</v>
      </c>
      <c r="B60" s="22">
        <v>191431.38</v>
      </c>
      <c r="C60" s="22">
        <v>83502.75</v>
      </c>
      <c r="D60" s="14">
        <f t="shared" si="6"/>
        <v>129.25158752256664</v>
      </c>
      <c r="E60" s="15" t="s">
        <v>2366</v>
      </c>
      <c r="F60" s="15"/>
      <c r="G60" s="22">
        <v>2716133.83</v>
      </c>
      <c r="H60" s="22">
        <v>2626115.41</v>
      </c>
      <c r="I60" s="14">
        <f t="shared" si="7"/>
        <v>3.427816601555981</v>
      </c>
      <c r="J60" s="22">
        <v>2716133.83</v>
      </c>
      <c r="K60" s="22">
        <v>2626115.41</v>
      </c>
      <c r="L60" s="14">
        <f t="shared" si="8"/>
        <v>3.427816601555981</v>
      </c>
    </row>
    <row r="61" spans="1:12" ht="11.25" hidden="1" outlineLevel="1">
      <c r="A61" s="22" t="s">
        <v>2372</v>
      </c>
      <c r="B61" s="22">
        <v>0</v>
      </c>
      <c r="C61" s="22">
        <v>6563</v>
      </c>
      <c r="D61" s="44">
        <f>IF(C61=0,0,IF(((B61-C61)/C61)*100&lt;-999.9,"-",IF(((B61-C61)/C61)*100&gt;999.9,"-",((B61-C61)/C61)*100)))</f>
        <v>-100</v>
      </c>
      <c r="E61" s="26" t="s">
        <v>2373</v>
      </c>
      <c r="F61" s="24" t="s">
        <v>2374</v>
      </c>
      <c r="G61" s="22">
        <v>26740</v>
      </c>
      <c r="H61" s="22">
        <v>16875</v>
      </c>
      <c r="I61" s="44">
        <f>IF(H61=0,0,IF(((G61-H61)/H61)*100&lt;-999.9,"-",IF(((G61-H61)/H61)*100&gt;999.9,"-",((G61-H61)/H61)*100)))</f>
        <v>58.459259259259255</v>
      </c>
      <c r="J61" s="22">
        <v>26740</v>
      </c>
      <c r="K61" s="22">
        <v>16875</v>
      </c>
      <c r="L61" s="44">
        <f>IF(K61=0,0,IF(((J61-K61)/K61)*100&lt;-999.9,"-",IF(((J61-K61)/K61)*100&gt;999.9,"-",((J61-K61)/K61)*100)))</f>
        <v>58.459259259259255</v>
      </c>
    </row>
    <row r="62" spans="1:12" ht="11.25" hidden="1" outlineLevel="1">
      <c r="A62" s="22" t="s">
        <v>2375</v>
      </c>
      <c r="B62" s="22">
        <v>0</v>
      </c>
      <c r="C62" s="22">
        <v>0</v>
      </c>
      <c r="D62" s="44">
        <f>IF(C62=0,0,IF(((B62-C62)/C62)*100&lt;-999.9,"-",IF(((B62-C62)/C62)*100&gt;999.9,"-",((B62-C62)/C62)*100)))</f>
        <v>0</v>
      </c>
      <c r="E62" s="26" t="s">
        <v>2376</v>
      </c>
      <c r="F62" s="24" t="s">
        <v>2377</v>
      </c>
      <c r="G62" s="22">
        <v>-8927.62</v>
      </c>
      <c r="H62" s="22">
        <v>0</v>
      </c>
      <c r="I62" s="44">
        <f>IF(H62=0,0,IF(((G62-H62)/H62)*100&lt;-999.9,"-",IF(((G62-H62)/H62)*100&gt;999.9,"-",((G62-H62)/H62)*100)))</f>
        <v>0</v>
      </c>
      <c r="J62" s="22">
        <v>-8927.62</v>
      </c>
      <c r="K62" s="22">
        <v>0</v>
      </c>
      <c r="L62" s="44">
        <f>IF(K62=0,0,IF(((J62-K62)/K62)*100&lt;-999.9,"-",IF(((J62-K62)/K62)*100&gt;999.9,"-",((J62-K62)/K62)*100)))</f>
        <v>0</v>
      </c>
    </row>
    <row r="63" spans="1:12" ht="10.5" customHeight="1" collapsed="1">
      <c r="A63" s="22" t="s">
        <v>2379</v>
      </c>
      <c r="B63" s="22">
        <v>0</v>
      </c>
      <c r="C63" s="22">
        <v>6563</v>
      </c>
      <c r="D63" s="14">
        <f t="shared" si="6"/>
        <v>-100</v>
      </c>
      <c r="E63" s="15" t="s">
        <v>2380</v>
      </c>
      <c r="F63" s="15"/>
      <c r="G63" s="22">
        <v>17812.38</v>
      </c>
      <c r="H63" s="22">
        <v>16875</v>
      </c>
      <c r="I63" s="14">
        <f t="shared" si="7"/>
        <v>5.55484444444445</v>
      </c>
      <c r="J63" s="22">
        <v>17812.38</v>
      </c>
      <c r="K63" s="22">
        <v>16875</v>
      </c>
      <c r="L63" s="14">
        <f t="shared" si="8"/>
        <v>5.55484444444445</v>
      </c>
    </row>
    <row r="64" spans="1:12" ht="11.25" hidden="1" outlineLevel="1">
      <c r="A64" s="22" t="s">
        <v>272</v>
      </c>
      <c r="B64" s="22">
        <v>62974</v>
      </c>
      <c r="C64" s="22">
        <v>65953</v>
      </c>
      <c r="D64" s="44">
        <f>IF(C64=0,0,IF(((B64-C64)/C64)*100&lt;-999.9,"-",IF(((B64-C64)/C64)*100&gt;999.9,"-",((B64-C64)/C64)*100)))</f>
        <v>-4.516852910405895</v>
      </c>
      <c r="E64" s="26" t="s">
        <v>273</v>
      </c>
      <c r="F64" s="24" t="s">
        <v>274</v>
      </c>
      <c r="G64" s="22">
        <v>755691</v>
      </c>
      <c r="H64" s="22">
        <v>791431</v>
      </c>
      <c r="I64" s="44">
        <f>IF(H64=0,0,IF(((G64-H64)/H64)*100&lt;-999.9,"-",IF(((G64-H64)/H64)*100&gt;999.9,"-",((G64-H64)/H64)*100)))</f>
        <v>-4.51587061916958</v>
      </c>
      <c r="J64" s="22">
        <v>755691</v>
      </c>
      <c r="K64" s="22">
        <v>791431</v>
      </c>
      <c r="L64" s="44">
        <f>IF(K64=0,0,IF(((J64-K64)/K64)*100&lt;-999.9,"-",IF(((J64-K64)/K64)*100&gt;999.9,"-",((J64-K64)/K64)*100)))</f>
        <v>-4.51587061916958</v>
      </c>
    </row>
    <row r="65" spans="1:12" ht="10.5" customHeight="1" collapsed="1">
      <c r="A65" s="22" t="s">
        <v>275</v>
      </c>
      <c r="B65" s="22">
        <v>62974</v>
      </c>
      <c r="C65" s="22">
        <v>65953</v>
      </c>
      <c r="D65" s="14">
        <f t="shared" si="6"/>
        <v>-4.516852910405895</v>
      </c>
      <c r="E65" s="15" t="s">
        <v>2371</v>
      </c>
      <c r="F65" s="15"/>
      <c r="G65" s="22">
        <v>755691</v>
      </c>
      <c r="H65" s="22">
        <v>791431</v>
      </c>
      <c r="I65" s="14">
        <f t="shared" si="7"/>
        <v>-4.51587061916958</v>
      </c>
      <c r="J65" s="22">
        <v>755691</v>
      </c>
      <c r="K65" s="22">
        <v>791431</v>
      </c>
      <c r="L65" s="14">
        <f t="shared" si="8"/>
        <v>-4.51587061916958</v>
      </c>
    </row>
    <row r="66" spans="1:12" ht="10.5" customHeight="1">
      <c r="A66" s="22" t="s">
        <v>2384</v>
      </c>
      <c r="B66" s="22">
        <v>0</v>
      </c>
      <c r="C66" s="22">
        <v>0</v>
      </c>
      <c r="D66" s="14">
        <f t="shared" si="6"/>
        <v>0</v>
      </c>
      <c r="E66" s="15" t="s">
        <v>2385</v>
      </c>
      <c r="F66" s="15"/>
      <c r="G66" s="22">
        <v>0</v>
      </c>
      <c r="H66" s="22">
        <v>0</v>
      </c>
      <c r="I66" s="14">
        <f t="shared" si="7"/>
        <v>0</v>
      </c>
      <c r="J66" s="22">
        <v>0</v>
      </c>
      <c r="K66" s="22">
        <v>0</v>
      </c>
      <c r="L66" s="14">
        <f t="shared" si="8"/>
        <v>0</v>
      </c>
    </row>
    <row r="67" spans="1:12" ht="11.25" hidden="1" outlineLevel="1">
      <c r="A67" s="22" t="s">
        <v>276</v>
      </c>
      <c r="B67" s="22">
        <v>821268.8</v>
      </c>
      <c r="C67" s="22">
        <v>0</v>
      </c>
      <c r="D67" s="44">
        <f>IF(C67=0,0,IF(((B67-C67)/C67)*100&lt;-999.9,"-",IF(((B67-C67)/C67)*100&gt;999.9,"-",((B67-C67)/C67)*100)))</f>
        <v>0</v>
      </c>
      <c r="E67" s="26" t="s">
        <v>277</v>
      </c>
      <c r="F67" s="24" t="s">
        <v>278</v>
      </c>
      <c r="G67" s="22">
        <v>877837.57</v>
      </c>
      <c r="H67" s="22">
        <v>0</v>
      </c>
      <c r="I67" s="44">
        <f>IF(H67=0,0,IF(((G67-H67)/H67)*100&lt;-999.9,"-",IF(((G67-H67)/H67)*100&gt;999.9,"-",((G67-H67)/H67)*100)))</f>
        <v>0</v>
      </c>
      <c r="J67" s="22">
        <v>877837.57</v>
      </c>
      <c r="K67" s="22">
        <v>0</v>
      </c>
      <c r="L67" s="44">
        <f>IF(K67=0,0,IF(((J67-K67)/K67)*100&lt;-999.9,"-",IF(((J67-K67)/K67)*100&gt;999.9,"-",((J67-K67)/K67)*100)))</f>
        <v>0</v>
      </c>
    </row>
    <row r="68" spans="1:12" ht="10.5" customHeight="1" collapsed="1">
      <c r="A68" s="22" t="s">
        <v>2389</v>
      </c>
      <c r="B68" s="22">
        <v>821268.8</v>
      </c>
      <c r="C68" s="22">
        <v>0</v>
      </c>
      <c r="D68" s="14">
        <f t="shared" si="6"/>
        <v>0</v>
      </c>
      <c r="E68" s="15" t="s">
        <v>2390</v>
      </c>
      <c r="F68" s="15"/>
      <c r="G68" s="22">
        <v>877837.57</v>
      </c>
      <c r="H68" s="22">
        <v>0</v>
      </c>
      <c r="I68" s="14">
        <f t="shared" si="7"/>
        <v>0</v>
      </c>
      <c r="J68" s="22">
        <v>877837.57</v>
      </c>
      <c r="K68" s="22">
        <v>0</v>
      </c>
      <c r="L68" s="14">
        <f t="shared" si="8"/>
        <v>0</v>
      </c>
    </row>
    <row r="69" spans="2:12" ht="10.5" customHeight="1">
      <c r="B69" s="23">
        <f>SUM(B60,B63,B65,B66,B68,)</f>
        <v>1075674.1800000002</v>
      </c>
      <c r="C69" s="23">
        <f>SUM(C60,C63,C65,C66,C68,)</f>
        <v>156018.75</v>
      </c>
      <c r="D69" s="19">
        <f t="shared" si="6"/>
        <v>589.4518639586589</v>
      </c>
      <c r="E69" s="20" t="s">
        <v>279</v>
      </c>
      <c r="G69" s="23">
        <f>SUM(G60,G63,G65,G66,G68,)</f>
        <v>4367474.78</v>
      </c>
      <c r="H69" s="23">
        <f>SUM(H60,H63,H65,H66,H68,)</f>
        <v>3434421.41</v>
      </c>
      <c r="I69" s="19">
        <f t="shared" si="7"/>
        <v>27.16770188082423</v>
      </c>
      <c r="J69" s="23">
        <f>SUM(J60,J63,J65,J66,J68,)</f>
        <v>4367474.78</v>
      </c>
      <c r="K69" s="23">
        <f>SUM(K60,K63,K65,K66,K68,)</f>
        <v>3434421.41</v>
      </c>
      <c r="L69" s="19">
        <f t="shared" si="8"/>
        <v>27.16770188082423</v>
      </c>
    </row>
    <row r="71" spans="2:12" s="27" customFormat="1" ht="10.5" customHeight="1">
      <c r="B71" s="28">
        <f>B50+B69</f>
        <v>3698273.3900000006</v>
      </c>
      <c r="C71" s="28">
        <f>C50+C69</f>
        <v>3003043.3499999996</v>
      </c>
      <c r="D71" s="17">
        <f>IF(C71=0,0,IF(((B71-C71)/C71)*100&lt;-999.9,"-",IF(((B71-C71)/C71)*100&gt;999.9,"-",((B71-C71)/C71)*100)))</f>
        <v>23.15084928760689</v>
      </c>
      <c r="E71" s="29" t="s">
        <v>2393</v>
      </c>
      <c r="F71" s="30"/>
      <c r="G71" s="28">
        <f>G50+G69</f>
        <v>41919019.86</v>
      </c>
      <c r="H71" s="28">
        <f>H50+H69</f>
        <v>41268917.58</v>
      </c>
      <c r="I71" s="17">
        <f>IF(H71=0,0,IF(((G71-H71)/H71)*100&lt;-999.9,"-",IF(((G71-H71)/H71)*100&gt;999.9,"-",((G71-H71)/H71)*100)))</f>
        <v>1.5752830898454622</v>
      </c>
      <c r="J71" s="28">
        <f>J50+J69</f>
        <v>41919019.86</v>
      </c>
      <c r="K71" s="28">
        <f>K50+K69</f>
        <v>41268917.58</v>
      </c>
      <c r="L71" s="17">
        <f>IF(K71=0,0,IF(((J71-K71)/K71)*100&lt;-999.9,"-",IF(((J71-K71)/K71)*100&gt;999.9,"-",((J71-K71)/K71)*100)))</f>
        <v>1.5752830898454622</v>
      </c>
    </row>
    <row r="73" ht="10.5" customHeight="1">
      <c r="E73" s="20" t="s">
        <v>2394</v>
      </c>
    </row>
    <row r="74" spans="1:12" ht="11.25" hidden="1" outlineLevel="1">
      <c r="A74" s="22" t="s">
        <v>280</v>
      </c>
      <c r="B74" s="22">
        <v>301010</v>
      </c>
      <c r="C74" s="22">
        <v>301010</v>
      </c>
      <c r="D74" s="44">
        <f aca="true" t="shared" si="9" ref="D74:D79">IF(C74=0,0,IF(((B74-C74)/C74)*100&lt;-999.9,"-",IF(((B74-C74)/C74)*100&gt;999.9,"-",((B74-C74)/C74)*100)))</f>
        <v>0</v>
      </c>
      <c r="E74" s="26" t="s">
        <v>281</v>
      </c>
      <c r="F74" s="24" t="s">
        <v>282</v>
      </c>
      <c r="G74" s="22">
        <v>3612120.02</v>
      </c>
      <c r="H74" s="22">
        <v>3612120</v>
      </c>
      <c r="I74" s="44">
        <f aca="true" t="shared" si="10" ref="I74:I79">IF(H74=0,0,IF(((G74-H74)/H74)*100&lt;-999.9,"-",IF(((G74-H74)/H74)*100&gt;999.9,"-",((G74-H74)/H74)*100)))</f>
        <v>5.536914614859543E-07</v>
      </c>
      <c r="J74" s="22">
        <v>3612120.02</v>
      </c>
      <c r="K74" s="22">
        <v>3612120</v>
      </c>
      <c r="L74" s="44">
        <f aca="true" t="shared" si="11" ref="L74:L79">IF(K74=0,0,IF(((J74-K74)/K74)*100&lt;-999.9,"-",IF(((J74-K74)/K74)*100&gt;999.9,"-",((J74-K74)/K74)*100)))</f>
        <v>5.536914614859543E-07</v>
      </c>
    </row>
    <row r="75" spans="1:12" ht="11.25" hidden="1" outlineLevel="1">
      <c r="A75" s="22" t="s">
        <v>283</v>
      </c>
      <c r="B75" s="22">
        <v>151695.86</v>
      </c>
      <c r="C75" s="22">
        <v>108806.08</v>
      </c>
      <c r="D75" s="44">
        <f t="shared" si="9"/>
        <v>39.41855087509814</v>
      </c>
      <c r="E75" s="26" t="s">
        <v>284</v>
      </c>
      <c r="F75" s="24" t="s">
        <v>285</v>
      </c>
      <c r="G75" s="22">
        <v>2791071.89</v>
      </c>
      <c r="H75" s="22">
        <v>2733376.08</v>
      </c>
      <c r="I75" s="44">
        <f t="shared" si="10"/>
        <v>2.110789306387727</v>
      </c>
      <c r="J75" s="22">
        <v>2791071.89</v>
      </c>
      <c r="K75" s="22">
        <v>2733376.08</v>
      </c>
      <c r="L75" s="44">
        <f t="shared" si="11"/>
        <v>2.110789306387727</v>
      </c>
    </row>
    <row r="76" spans="1:12" ht="11.25" hidden="1" outlineLevel="1">
      <c r="A76" s="22" t="s">
        <v>286</v>
      </c>
      <c r="B76" s="22">
        <v>138933.55</v>
      </c>
      <c r="C76" s="22">
        <v>169602.44</v>
      </c>
      <c r="D76" s="44">
        <f t="shared" si="9"/>
        <v>-18.082811780302226</v>
      </c>
      <c r="E76" s="26" t="s">
        <v>287</v>
      </c>
      <c r="F76" s="24" t="s">
        <v>288</v>
      </c>
      <c r="G76" s="22">
        <v>2004558.75</v>
      </c>
      <c r="H76" s="22">
        <v>2293882.19</v>
      </c>
      <c r="I76" s="44">
        <f t="shared" si="10"/>
        <v>-12.612829083432569</v>
      </c>
      <c r="J76" s="22">
        <v>2004558.75</v>
      </c>
      <c r="K76" s="22">
        <v>2293882.19</v>
      </c>
      <c r="L76" s="44">
        <f t="shared" si="11"/>
        <v>-12.612829083432569</v>
      </c>
    </row>
    <row r="77" spans="1:12" ht="11.25" hidden="1" outlineLevel="1">
      <c r="A77" s="22" t="s">
        <v>289</v>
      </c>
      <c r="B77" s="22">
        <v>-42380.85</v>
      </c>
      <c r="C77" s="22">
        <v>-84529.4</v>
      </c>
      <c r="D77" s="44">
        <f t="shared" si="9"/>
        <v>-49.862592186860425</v>
      </c>
      <c r="E77" s="26" t="s">
        <v>290</v>
      </c>
      <c r="F77" s="24" t="s">
        <v>291</v>
      </c>
      <c r="G77" s="22">
        <v>2142257.36</v>
      </c>
      <c r="H77" s="22">
        <v>2127675.28</v>
      </c>
      <c r="I77" s="44">
        <f t="shared" si="10"/>
        <v>0.6853527010005058</v>
      </c>
      <c r="J77" s="22">
        <v>2142257.36</v>
      </c>
      <c r="K77" s="22">
        <v>2127675.28</v>
      </c>
      <c r="L77" s="44">
        <f t="shared" si="11"/>
        <v>0.6853527010005058</v>
      </c>
    </row>
    <row r="78" spans="1:12" ht="11.25" hidden="1" outlineLevel="1">
      <c r="A78" s="22" t="s">
        <v>292</v>
      </c>
      <c r="B78" s="22">
        <v>-38520.82</v>
      </c>
      <c r="C78" s="22">
        <v>-76830.33</v>
      </c>
      <c r="D78" s="44">
        <f t="shared" si="9"/>
        <v>-49.862482694008996</v>
      </c>
      <c r="E78" s="26" t="s">
        <v>293</v>
      </c>
      <c r="F78" s="24" t="s">
        <v>294</v>
      </c>
      <c r="G78" s="22">
        <v>1947133.4</v>
      </c>
      <c r="H78" s="22">
        <v>1933879.62</v>
      </c>
      <c r="I78" s="44">
        <f t="shared" si="10"/>
        <v>0.6853466918483683</v>
      </c>
      <c r="J78" s="22">
        <v>1947133.4</v>
      </c>
      <c r="K78" s="22">
        <v>1933879.62</v>
      </c>
      <c r="L78" s="44">
        <f t="shared" si="11"/>
        <v>0.6853466918483683</v>
      </c>
    </row>
    <row r="79" spans="1:12" ht="11.25" hidden="1" outlineLevel="1">
      <c r="A79" s="22" t="s">
        <v>295</v>
      </c>
      <c r="B79" s="22">
        <v>301879.17</v>
      </c>
      <c r="C79" s="22">
        <v>360150.11</v>
      </c>
      <c r="D79" s="44">
        <f t="shared" si="9"/>
        <v>-16.179625767711137</v>
      </c>
      <c r="E79" s="26" t="s">
        <v>296</v>
      </c>
      <c r="F79" s="24" t="s">
        <v>297</v>
      </c>
      <c r="G79" s="22">
        <v>4263529.04</v>
      </c>
      <c r="H79" s="22">
        <v>4932070.96</v>
      </c>
      <c r="I79" s="44">
        <f t="shared" si="10"/>
        <v>-13.554993945180382</v>
      </c>
      <c r="J79" s="22">
        <v>4263529.04</v>
      </c>
      <c r="K79" s="22">
        <v>4932070.96</v>
      </c>
      <c r="L79" s="44">
        <f t="shared" si="11"/>
        <v>-13.554993945180382</v>
      </c>
    </row>
    <row r="80" spans="1:12" ht="10.5" customHeight="1" collapsed="1">
      <c r="A80" s="22" t="s">
        <v>2434</v>
      </c>
      <c r="B80" s="22">
        <v>812616.91</v>
      </c>
      <c r="C80" s="22">
        <v>778208.9</v>
      </c>
      <c r="D80" s="14">
        <f>IF(C80=0,0,IF(((B80-C80)/C80)*100&lt;-999.9,"-",IF(((B80-C80)/C80)*100&gt;999.9,"-",((B80-C80)/C80)*100)))</f>
        <v>4.421436197915496</v>
      </c>
      <c r="E80" s="15" t="s">
        <v>2435</v>
      </c>
      <c r="F80" s="15"/>
      <c r="G80" s="22">
        <v>16760670.46</v>
      </c>
      <c r="H80" s="22">
        <v>17633004.13</v>
      </c>
      <c r="I80" s="14">
        <f>IF(H80=0,0,IF(((G80-H80)/H80)*100&lt;-999.9,"-",IF(((G80-H80)/H80)*100&gt;999.9,"-",((G80-H80)/H80)*100)))</f>
        <v>-4.947164213021699</v>
      </c>
      <c r="J80" s="22">
        <v>16760670.46</v>
      </c>
      <c r="K80" s="22">
        <v>17633004.13</v>
      </c>
      <c r="L80" s="14">
        <f>IF(K80=0,0,IF(((J80-K80)/K80)*100&lt;-999.9,"-",IF(((J80-K80)/K80)*100&gt;999.9,"-",((J80-K80)/K80)*100)))</f>
        <v>-4.947164213021699</v>
      </c>
    </row>
    <row r="81" spans="1:12" ht="11.25" hidden="1" outlineLevel="1">
      <c r="A81" s="22" t="s">
        <v>298</v>
      </c>
      <c r="B81" s="22">
        <v>2062</v>
      </c>
      <c r="C81" s="22">
        <v>2062</v>
      </c>
      <c r="D81" s="44">
        <f aca="true" t="shared" si="12" ref="D81:D109">IF(C81=0,0,IF(((B81-C81)/C81)*100&lt;-999.9,"-",IF(((B81-C81)/C81)*100&gt;999.9,"-",((B81-C81)/C81)*100)))</f>
        <v>0</v>
      </c>
      <c r="E81" s="26" t="s">
        <v>299</v>
      </c>
      <c r="F81" s="24" t="s">
        <v>300</v>
      </c>
      <c r="G81" s="22">
        <v>24743</v>
      </c>
      <c r="H81" s="22">
        <v>24743</v>
      </c>
      <c r="I81" s="44">
        <f aca="true" t="shared" si="13" ref="I81:I109">IF(H81=0,0,IF(((G81-H81)/H81)*100&lt;-999.9,"-",IF(((G81-H81)/H81)*100&gt;999.9,"-",((G81-H81)/H81)*100)))</f>
        <v>0</v>
      </c>
      <c r="J81" s="22">
        <v>24743</v>
      </c>
      <c r="K81" s="22">
        <v>24743</v>
      </c>
      <c r="L81" s="44">
        <f aca="true" t="shared" si="14" ref="L81:L109">IF(K81=0,0,IF(((J81-K81)/K81)*100&lt;-999.9,"-",IF(((J81-K81)/K81)*100&gt;999.9,"-",((J81-K81)/K81)*100)))</f>
        <v>0</v>
      </c>
    </row>
    <row r="82" spans="1:12" ht="11.25" hidden="1" outlineLevel="1">
      <c r="A82" s="22" t="s">
        <v>301</v>
      </c>
      <c r="B82" s="22">
        <v>65358</v>
      </c>
      <c r="C82" s="22">
        <v>68934</v>
      </c>
      <c r="D82" s="44">
        <f t="shared" si="12"/>
        <v>-5.187570719818957</v>
      </c>
      <c r="E82" s="26" t="s">
        <v>302</v>
      </c>
      <c r="F82" s="24" t="s">
        <v>303</v>
      </c>
      <c r="G82" s="22">
        <v>784299</v>
      </c>
      <c r="H82" s="22">
        <v>827212</v>
      </c>
      <c r="I82" s="44">
        <f t="shared" si="13"/>
        <v>-5.187666523212913</v>
      </c>
      <c r="J82" s="22">
        <v>784299</v>
      </c>
      <c r="K82" s="22">
        <v>827212</v>
      </c>
      <c r="L82" s="44">
        <f t="shared" si="14"/>
        <v>-5.187666523212913</v>
      </c>
    </row>
    <row r="83" spans="1:12" ht="11.25" hidden="1" outlineLevel="1">
      <c r="A83" s="22" t="s">
        <v>304</v>
      </c>
      <c r="B83" s="22">
        <v>13600</v>
      </c>
      <c r="C83" s="22">
        <v>14238</v>
      </c>
      <c r="D83" s="44">
        <f t="shared" si="12"/>
        <v>-4.480966427869083</v>
      </c>
      <c r="E83" s="26" t="s">
        <v>305</v>
      </c>
      <c r="F83" s="24" t="s">
        <v>306</v>
      </c>
      <c r="G83" s="22">
        <v>163197</v>
      </c>
      <c r="H83" s="22">
        <v>170853</v>
      </c>
      <c r="I83" s="44">
        <f t="shared" si="13"/>
        <v>-4.48104510895331</v>
      </c>
      <c r="J83" s="22">
        <v>163197</v>
      </c>
      <c r="K83" s="22">
        <v>170853</v>
      </c>
      <c r="L83" s="44">
        <f t="shared" si="14"/>
        <v>-4.48104510895331</v>
      </c>
    </row>
    <row r="84" spans="1:12" ht="11.25" hidden="1" outlineLevel="1">
      <c r="A84" s="22" t="s">
        <v>307</v>
      </c>
      <c r="B84" s="22">
        <v>9574</v>
      </c>
      <c r="C84" s="22">
        <v>9574</v>
      </c>
      <c r="D84" s="44">
        <f t="shared" si="12"/>
        <v>0</v>
      </c>
      <c r="E84" s="26" t="s">
        <v>308</v>
      </c>
      <c r="F84" s="24" t="s">
        <v>309</v>
      </c>
      <c r="G84" s="22">
        <v>114885</v>
      </c>
      <c r="H84" s="22">
        <v>114885</v>
      </c>
      <c r="I84" s="44">
        <f t="shared" si="13"/>
        <v>0</v>
      </c>
      <c r="J84" s="22">
        <v>114885</v>
      </c>
      <c r="K84" s="22">
        <v>114885</v>
      </c>
      <c r="L84" s="44">
        <f t="shared" si="14"/>
        <v>0</v>
      </c>
    </row>
    <row r="85" spans="1:12" ht="11.25" hidden="1" outlineLevel="1">
      <c r="A85" s="22" t="s">
        <v>310</v>
      </c>
      <c r="B85" s="22">
        <v>1213</v>
      </c>
      <c r="C85" s="22">
        <v>1213</v>
      </c>
      <c r="D85" s="44">
        <f t="shared" si="12"/>
        <v>0</v>
      </c>
      <c r="E85" s="26" t="s">
        <v>311</v>
      </c>
      <c r="F85" s="24" t="s">
        <v>312</v>
      </c>
      <c r="G85" s="22">
        <v>14555</v>
      </c>
      <c r="H85" s="22">
        <v>14555</v>
      </c>
      <c r="I85" s="44">
        <f t="shared" si="13"/>
        <v>0</v>
      </c>
      <c r="J85" s="22">
        <v>14555</v>
      </c>
      <c r="K85" s="22">
        <v>14555</v>
      </c>
      <c r="L85" s="44">
        <f t="shared" si="14"/>
        <v>0</v>
      </c>
    </row>
    <row r="86" spans="1:12" ht="11.25" hidden="1" outlineLevel="1">
      <c r="A86" s="22" t="s">
        <v>313</v>
      </c>
      <c r="B86" s="22">
        <v>5397</v>
      </c>
      <c r="C86" s="22">
        <v>5397</v>
      </c>
      <c r="D86" s="44">
        <f t="shared" si="12"/>
        <v>0</v>
      </c>
      <c r="E86" s="26" t="s">
        <v>314</v>
      </c>
      <c r="F86" s="24" t="s">
        <v>315</v>
      </c>
      <c r="G86" s="22">
        <v>64764</v>
      </c>
      <c r="H86" s="22">
        <v>64764</v>
      </c>
      <c r="I86" s="44">
        <f t="shared" si="13"/>
        <v>0</v>
      </c>
      <c r="J86" s="22">
        <v>64764</v>
      </c>
      <c r="K86" s="22">
        <v>64764</v>
      </c>
      <c r="L86" s="44">
        <f t="shared" si="14"/>
        <v>0</v>
      </c>
    </row>
    <row r="87" spans="1:12" ht="11.25" hidden="1" outlineLevel="1">
      <c r="A87" s="22" t="s">
        <v>316</v>
      </c>
      <c r="B87" s="22">
        <v>4906</v>
      </c>
      <c r="C87" s="22">
        <v>4906</v>
      </c>
      <c r="D87" s="44">
        <f t="shared" si="12"/>
        <v>0</v>
      </c>
      <c r="E87" s="26" t="s">
        <v>317</v>
      </c>
      <c r="F87" s="24" t="s">
        <v>318</v>
      </c>
      <c r="G87" s="22">
        <v>58872</v>
      </c>
      <c r="H87" s="22">
        <v>58872</v>
      </c>
      <c r="I87" s="44">
        <f t="shared" si="13"/>
        <v>0</v>
      </c>
      <c r="J87" s="22">
        <v>58872</v>
      </c>
      <c r="K87" s="22">
        <v>58872</v>
      </c>
      <c r="L87" s="44">
        <f t="shared" si="14"/>
        <v>0</v>
      </c>
    </row>
    <row r="88" spans="1:12" ht="11.25" hidden="1" outlineLevel="1">
      <c r="A88" s="22" t="s">
        <v>319</v>
      </c>
      <c r="B88" s="22">
        <v>20431</v>
      </c>
      <c r="C88" s="22">
        <v>20431</v>
      </c>
      <c r="D88" s="44">
        <f t="shared" si="12"/>
        <v>0</v>
      </c>
      <c r="E88" s="26" t="s">
        <v>320</v>
      </c>
      <c r="F88" s="24" t="s">
        <v>321</v>
      </c>
      <c r="G88" s="22">
        <v>245172</v>
      </c>
      <c r="H88" s="22">
        <v>245172</v>
      </c>
      <c r="I88" s="44">
        <f t="shared" si="13"/>
        <v>0</v>
      </c>
      <c r="J88" s="22">
        <v>245172</v>
      </c>
      <c r="K88" s="22">
        <v>245172</v>
      </c>
      <c r="L88" s="44">
        <f t="shared" si="14"/>
        <v>0</v>
      </c>
    </row>
    <row r="89" spans="1:12" ht="11.25" hidden="1" outlineLevel="1">
      <c r="A89" s="22" t="s">
        <v>322</v>
      </c>
      <c r="B89" s="22">
        <v>2148</v>
      </c>
      <c r="C89" s="22">
        <v>2148</v>
      </c>
      <c r="D89" s="44">
        <f t="shared" si="12"/>
        <v>0</v>
      </c>
      <c r="E89" s="26" t="s">
        <v>323</v>
      </c>
      <c r="F89" s="24" t="s">
        <v>324</v>
      </c>
      <c r="G89" s="22">
        <v>25776</v>
      </c>
      <c r="H89" s="22">
        <v>25776</v>
      </c>
      <c r="I89" s="44">
        <f t="shared" si="13"/>
        <v>0</v>
      </c>
      <c r="J89" s="22">
        <v>25776</v>
      </c>
      <c r="K89" s="22">
        <v>25776</v>
      </c>
      <c r="L89" s="44">
        <f t="shared" si="14"/>
        <v>0</v>
      </c>
    </row>
    <row r="90" spans="1:12" ht="11.25" hidden="1" outlineLevel="1">
      <c r="A90" s="22" t="s">
        <v>325</v>
      </c>
      <c r="B90" s="22">
        <v>1952</v>
      </c>
      <c r="C90" s="22">
        <v>1952</v>
      </c>
      <c r="D90" s="44">
        <f t="shared" si="12"/>
        <v>0</v>
      </c>
      <c r="E90" s="26" t="s">
        <v>326</v>
      </c>
      <c r="F90" s="24" t="s">
        <v>327</v>
      </c>
      <c r="G90" s="22">
        <v>23424</v>
      </c>
      <c r="H90" s="22">
        <v>23424</v>
      </c>
      <c r="I90" s="44">
        <f t="shared" si="13"/>
        <v>0</v>
      </c>
      <c r="J90" s="22">
        <v>23424</v>
      </c>
      <c r="K90" s="22">
        <v>23424</v>
      </c>
      <c r="L90" s="44">
        <f t="shared" si="14"/>
        <v>0</v>
      </c>
    </row>
    <row r="91" spans="1:12" ht="11.25" hidden="1" outlineLevel="1">
      <c r="A91" s="22" t="s">
        <v>328</v>
      </c>
      <c r="B91" s="22">
        <v>8130</v>
      </c>
      <c r="C91" s="22">
        <v>8130</v>
      </c>
      <c r="D91" s="44">
        <f t="shared" si="12"/>
        <v>0</v>
      </c>
      <c r="E91" s="26" t="s">
        <v>329</v>
      </c>
      <c r="F91" s="24" t="s">
        <v>330</v>
      </c>
      <c r="G91" s="22">
        <v>97560</v>
      </c>
      <c r="H91" s="22">
        <v>97560</v>
      </c>
      <c r="I91" s="44">
        <f t="shared" si="13"/>
        <v>0</v>
      </c>
      <c r="J91" s="22">
        <v>97560</v>
      </c>
      <c r="K91" s="22">
        <v>97560</v>
      </c>
      <c r="L91" s="44">
        <f t="shared" si="14"/>
        <v>0</v>
      </c>
    </row>
    <row r="92" spans="1:12" ht="11.25" hidden="1" outlineLevel="1">
      <c r="A92" s="22" t="s">
        <v>331</v>
      </c>
      <c r="B92" s="22">
        <v>41883</v>
      </c>
      <c r="C92" s="22">
        <v>41883</v>
      </c>
      <c r="D92" s="44">
        <f t="shared" si="12"/>
        <v>0</v>
      </c>
      <c r="E92" s="26" t="s">
        <v>332</v>
      </c>
      <c r="F92" s="24" t="s">
        <v>333</v>
      </c>
      <c r="G92" s="22">
        <v>502596</v>
      </c>
      <c r="H92" s="22">
        <v>502596</v>
      </c>
      <c r="I92" s="44">
        <f t="shared" si="13"/>
        <v>0</v>
      </c>
      <c r="J92" s="22">
        <v>502596</v>
      </c>
      <c r="K92" s="22">
        <v>502596</v>
      </c>
      <c r="L92" s="44">
        <f t="shared" si="14"/>
        <v>0</v>
      </c>
    </row>
    <row r="93" spans="1:12" ht="11.25" hidden="1" outlineLevel="1">
      <c r="A93" s="22" t="s">
        <v>334</v>
      </c>
      <c r="B93" s="22">
        <v>38073</v>
      </c>
      <c r="C93" s="22">
        <v>38073</v>
      </c>
      <c r="D93" s="44">
        <f t="shared" si="12"/>
        <v>0</v>
      </c>
      <c r="E93" s="26" t="s">
        <v>335</v>
      </c>
      <c r="F93" s="24" t="s">
        <v>336</v>
      </c>
      <c r="G93" s="22">
        <v>456876</v>
      </c>
      <c r="H93" s="22">
        <v>456876</v>
      </c>
      <c r="I93" s="44">
        <f t="shared" si="13"/>
        <v>0</v>
      </c>
      <c r="J93" s="22">
        <v>456876</v>
      </c>
      <c r="K93" s="22">
        <v>456876</v>
      </c>
      <c r="L93" s="44">
        <f t="shared" si="14"/>
        <v>0</v>
      </c>
    </row>
    <row r="94" spans="1:12" ht="11.25" hidden="1" outlineLevel="1">
      <c r="A94" s="22" t="s">
        <v>337</v>
      </c>
      <c r="B94" s="22">
        <v>158540</v>
      </c>
      <c r="C94" s="22">
        <v>158540</v>
      </c>
      <c r="D94" s="44">
        <f t="shared" si="12"/>
        <v>0</v>
      </c>
      <c r="E94" s="26" t="s">
        <v>338</v>
      </c>
      <c r="F94" s="24" t="s">
        <v>339</v>
      </c>
      <c r="G94" s="22">
        <v>1902480</v>
      </c>
      <c r="H94" s="22">
        <v>1902480</v>
      </c>
      <c r="I94" s="44">
        <f t="shared" si="13"/>
        <v>0</v>
      </c>
      <c r="J94" s="22">
        <v>1902480</v>
      </c>
      <c r="K94" s="22">
        <v>1902480</v>
      </c>
      <c r="L94" s="44">
        <f t="shared" si="14"/>
        <v>0</v>
      </c>
    </row>
    <row r="95" spans="1:12" ht="11.25" hidden="1" outlineLevel="1">
      <c r="A95" s="22" t="s">
        <v>340</v>
      </c>
      <c r="B95" s="22">
        <v>2644</v>
      </c>
      <c r="C95" s="22">
        <v>2644</v>
      </c>
      <c r="D95" s="44">
        <f t="shared" si="12"/>
        <v>0</v>
      </c>
      <c r="E95" s="26" t="s">
        <v>341</v>
      </c>
      <c r="F95" s="24" t="s">
        <v>342</v>
      </c>
      <c r="G95" s="22">
        <v>31728</v>
      </c>
      <c r="H95" s="22">
        <v>31728</v>
      </c>
      <c r="I95" s="44">
        <f t="shared" si="13"/>
        <v>0</v>
      </c>
      <c r="J95" s="22">
        <v>31728</v>
      </c>
      <c r="K95" s="22">
        <v>31728</v>
      </c>
      <c r="L95" s="44">
        <f t="shared" si="14"/>
        <v>0</v>
      </c>
    </row>
    <row r="96" spans="1:12" ht="11.25" hidden="1" outlineLevel="1">
      <c r="A96" s="22" t="s">
        <v>343</v>
      </c>
      <c r="B96" s="22">
        <v>2393</v>
      </c>
      <c r="C96" s="22">
        <v>2393</v>
      </c>
      <c r="D96" s="44">
        <f t="shared" si="12"/>
        <v>0</v>
      </c>
      <c r="E96" s="26" t="s">
        <v>344</v>
      </c>
      <c r="F96" s="24" t="s">
        <v>345</v>
      </c>
      <c r="G96" s="22">
        <v>28716</v>
      </c>
      <c r="H96" s="22">
        <v>28716</v>
      </c>
      <c r="I96" s="44">
        <f t="shared" si="13"/>
        <v>0</v>
      </c>
      <c r="J96" s="22">
        <v>28716</v>
      </c>
      <c r="K96" s="22">
        <v>28716</v>
      </c>
      <c r="L96" s="44">
        <f t="shared" si="14"/>
        <v>0</v>
      </c>
    </row>
    <row r="97" spans="1:12" ht="11.25" hidden="1" outlineLevel="1">
      <c r="A97" s="22" t="s">
        <v>346</v>
      </c>
      <c r="B97" s="22">
        <v>9547</v>
      </c>
      <c r="C97" s="22">
        <v>9547</v>
      </c>
      <c r="D97" s="44">
        <f t="shared" si="12"/>
        <v>0</v>
      </c>
      <c r="E97" s="26" t="s">
        <v>347</v>
      </c>
      <c r="F97" s="24" t="s">
        <v>348</v>
      </c>
      <c r="G97" s="22">
        <v>114564</v>
      </c>
      <c r="H97" s="22">
        <v>114564</v>
      </c>
      <c r="I97" s="44">
        <f t="shared" si="13"/>
        <v>0</v>
      </c>
      <c r="J97" s="22">
        <v>114564</v>
      </c>
      <c r="K97" s="22">
        <v>114564</v>
      </c>
      <c r="L97" s="44">
        <f t="shared" si="14"/>
        <v>0</v>
      </c>
    </row>
    <row r="98" spans="1:12" ht="11.25" hidden="1" outlineLevel="1">
      <c r="A98" s="22" t="s">
        <v>349</v>
      </c>
      <c r="B98" s="22">
        <v>4755</v>
      </c>
      <c r="C98" s="22">
        <v>4755</v>
      </c>
      <c r="D98" s="44">
        <f t="shared" si="12"/>
        <v>0</v>
      </c>
      <c r="E98" s="26" t="s">
        <v>350</v>
      </c>
      <c r="F98" s="24" t="s">
        <v>351</v>
      </c>
      <c r="G98" s="22">
        <v>57060</v>
      </c>
      <c r="H98" s="22">
        <v>57060</v>
      </c>
      <c r="I98" s="44">
        <f t="shared" si="13"/>
        <v>0</v>
      </c>
      <c r="J98" s="22">
        <v>57060</v>
      </c>
      <c r="K98" s="22">
        <v>57060</v>
      </c>
      <c r="L98" s="44">
        <f t="shared" si="14"/>
        <v>0</v>
      </c>
    </row>
    <row r="99" spans="1:12" ht="11.25" hidden="1" outlineLevel="1">
      <c r="A99" s="22" t="s">
        <v>352</v>
      </c>
      <c r="B99" s="22">
        <v>4322</v>
      </c>
      <c r="C99" s="22">
        <v>4322</v>
      </c>
      <c r="D99" s="44">
        <f t="shared" si="12"/>
        <v>0</v>
      </c>
      <c r="E99" s="26" t="s">
        <v>353</v>
      </c>
      <c r="F99" s="24" t="s">
        <v>354</v>
      </c>
      <c r="G99" s="22">
        <v>51864</v>
      </c>
      <c r="H99" s="22">
        <v>51864</v>
      </c>
      <c r="I99" s="44">
        <f t="shared" si="13"/>
        <v>0</v>
      </c>
      <c r="J99" s="22">
        <v>51864</v>
      </c>
      <c r="K99" s="22">
        <v>51864</v>
      </c>
      <c r="L99" s="44">
        <f t="shared" si="14"/>
        <v>0</v>
      </c>
    </row>
    <row r="100" spans="1:12" ht="11.25" hidden="1" outlineLevel="1">
      <c r="A100" s="22" t="s">
        <v>355</v>
      </c>
      <c r="B100" s="22">
        <v>18001</v>
      </c>
      <c r="C100" s="22">
        <v>18001</v>
      </c>
      <c r="D100" s="44">
        <f t="shared" si="12"/>
        <v>0</v>
      </c>
      <c r="E100" s="26" t="s">
        <v>356</v>
      </c>
      <c r="F100" s="24" t="s">
        <v>357</v>
      </c>
      <c r="G100" s="22">
        <v>216012</v>
      </c>
      <c r="H100" s="22">
        <v>216012</v>
      </c>
      <c r="I100" s="44">
        <f t="shared" si="13"/>
        <v>0</v>
      </c>
      <c r="J100" s="22">
        <v>216012</v>
      </c>
      <c r="K100" s="22">
        <v>216012</v>
      </c>
      <c r="L100" s="44">
        <f t="shared" si="14"/>
        <v>0</v>
      </c>
    </row>
    <row r="101" spans="1:12" ht="11.25" hidden="1" outlineLevel="1">
      <c r="A101" s="22" t="s">
        <v>358</v>
      </c>
      <c r="B101" s="22">
        <v>-20716</v>
      </c>
      <c r="C101" s="22">
        <v>-23588</v>
      </c>
      <c r="D101" s="44">
        <f t="shared" si="12"/>
        <v>-12.17568255044938</v>
      </c>
      <c r="E101" s="26" t="s">
        <v>359</v>
      </c>
      <c r="F101" s="24" t="s">
        <v>360</v>
      </c>
      <c r="G101" s="22">
        <v>-248592</v>
      </c>
      <c r="H101" s="22">
        <v>-283057</v>
      </c>
      <c r="I101" s="44">
        <f t="shared" si="13"/>
        <v>-12.175992821233885</v>
      </c>
      <c r="J101" s="22">
        <v>-248592</v>
      </c>
      <c r="K101" s="22">
        <v>-283057</v>
      </c>
      <c r="L101" s="44">
        <f t="shared" si="14"/>
        <v>-12.175992821233885</v>
      </c>
    </row>
    <row r="102" spans="1:12" ht="11.25" hidden="1" outlineLevel="1">
      <c r="A102" s="22" t="s">
        <v>361</v>
      </c>
      <c r="B102" s="22">
        <v>-101364</v>
      </c>
      <c r="C102" s="22">
        <v>-101364</v>
      </c>
      <c r="D102" s="44">
        <f t="shared" si="12"/>
        <v>0</v>
      </c>
      <c r="E102" s="26" t="s">
        <v>362</v>
      </c>
      <c r="F102" s="24" t="s">
        <v>363</v>
      </c>
      <c r="G102" s="22">
        <v>-1216368</v>
      </c>
      <c r="H102" s="22">
        <v>-1216368</v>
      </c>
      <c r="I102" s="44">
        <f t="shared" si="13"/>
        <v>0</v>
      </c>
      <c r="J102" s="22">
        <v>-1216368</v>
      </c>
      <c r="K102" s="22">
        <v>-1216368</v>
      </c>
      <c r="L102" s="44">
        <f t="shared" si="14"/>
        <v>0</v>
      </c>
    </row>
    <row r="103" spans="1:12" ht="10.5" customHeight="1" collapsed="1">
      <c r="A103" s="22" t="s">
        <v>364</v>
      </c>
      <c r="B103" s="22">
        <v>292849</v>
      </c>
      <c r="C103" s="22">
        <v>294191</v>
      </c>
      <c r="D103" s="14">
        <f t="shared" si="12"/>
        <v>-0.4561662321417039</v>
      </c>
      <c r="E103" s="15" t="s">
        <v>5</v>
      </c>
      <c r="F103" s="15"/>
      <c r="G103" s="22">
        <v>3514183</v>
      </c>
      <c r="H103" s="22">
        <v>3530287</v>
      </c>
      <c r="I103" s="14">
        <f t="shared" si="13"/>
        <v>-0.4561668782169835</v>
      </c>
      <c r="J103" s="22">
        <v>3514183</v>
      </c>
      <c r="K103" s="22">
        <v>3530287</v>
      </c>
      <c r="L103" s="14">
        <f t="shared" si="14"/>
        <v>-0.4561668782169835</v>
      </c>
    </row>
    <row r="104" spans="1:12" ht="11.25" hidden="1" outlineLevel="1">
      <c r="A104" s="22" t="s">
        <v>2436</v>
      </c>
      <c r="B104" s="22">
        <v>419372.59</v>
      </c>
      <c r="C104" s="22">
        <v>435915.56</v>
      </c>
      <c r="D104" s="44">
        <f t="shared" si="12"/>
        <v>-3.794994149784415</v>
      </c>
      <c r="E104" s="26" t="s">
        <v>2437</v>
      </c>
      <c r="F104" s="24" t="s">
        <v>2438</v>
      </c>
      <c r="G104" s="22">
        <v>5124271.83</v>
      </c>
      <c r="H104" s="22">
        <v>5318348.26</v>
      </c>
      <c r="I104" s="44">
        <f t="shared" si="13"/>
        <v>-3.64918618548684</v>
      </c>
      <c r="J104" s="22">
        <v>5124271.83</v>
      </c>
      <c r="K104" s="22">
        <v>5318348.26</v>
      </c>
      <c r="L104" s="44">
        <f t="shared" si="14"/>
        <v>-3.64918618548684</v>
      </c>
    </row>
    <row r="105" spans="1:12" ht="10.5" customHeight="1" collapsed="1">
      <c r="A105" s="22" t="s">
        <v>2439</v>
      </c>
      <c r="B105" s="22">
        <v>419372.59</v>
      </c>
      <c r="C105" s="22">
        <v>435915.56</v>
      </c>
      <c r="D105" s="14">
        <f t="shared" si="12"/>
        <v>-3.794994149784415</v>
      </c>
      <c r="E105" s="15" t="s">
        <v>2440</v>
      </c>
      <c r="F105" s="15"/>
      <c r="G105" s="22">
        <v>5124271.83</v>
      </c>
      <c r="H105" s="22">
        <v>5318348.26</v>
      </c>
      <c r="I105" s="14">
        <f t="shared" si="13"/>
        <v>-3.64918618548684</v>
      </c>
      <c r="J105" s="22">
        <v>5124271.83</v>
      </c>
      <c r="K105" s="22">
        <v>5318348.26</v>
      </c>
      <c r="L105" s="14">
        <f t="shared" si="14"/>
        <v>-3.64918618548684</v>
      </c>
    </row>
    <row r="106" spans="1:12" ht="10.5" customHeight="1">
      <c r="A106" s="22" t="s">
        <v>12</v>
      </c>
      <c r="B106" s="22">
        <v>0</v>
      </c>
      <c r="C106" s="22">
        <v>0</v>
      </c>
      <c r="D106" s="14">
        <f t="shared" si="12"/>
        <v>0</v>
      </c>
      <c r="E106" s="15" t="s">
        <v>13</v>
      </c>
      <c r="F106" s="15"/>
      <c r="G106" s="22">
        <v>0</v>
      </c>
      <c r="H106" s="22">
        <v>0</v>
      </c>
      <c r="I106" s="14">
        <f t="shared" si="13"/>
        <v>0</v>
      </c>
      <c r="J106" s="22">
        <v>0</v>
      </c>
      <c r="K106" s="22">
        <v>0</v>
      </c>
      <c r="L106" s="14">
        <f t="shared" si="14"/>
        <v>0</v>
      </c>
    </row>
    <row r="107" spans="1:12" ht="11.25" hidden="1" outlineLevel="1">
      <c r="A107" s="22" t="s">
        <v>14</v>
      </c>
      <c r="B107" s="22">
        <v>-14595.48</v>
      </c>
      <c r="C107" s="22">
        <v>0</v>
      </c>
      <c r="D107" s="44">
        <f t="shared" si="12"/>
        <v>0</v>
      </c>
      <c r="E107" s="26" t="s">
        <v>15</v>
      </c>
      <c r="F107" s="24" t="s">
        <v>16</v>
      </c>
      <c r="G107" s="22">
        <v>-14595.48</v>
      </c>
      <c r="H107" s="22">
        <v>0</v>
      </c>
      <c r="I107" s="44">
        <f t="shared" si="13"/>
        <v>0</v>
      </c>
      <c r="J107" s="22">
        <v>-14595.48</v>
      </c>
      <c r="K107" s="22">
        <v>0</v>
      </c>
      <c r="L107" s="44">
        <f t="shared" si="14"/>
        <v>0</v>
      </c>
    </row>
    <row r="108" spans="1:12" ht="10.5" customHeight="1" collapsed="1">
      <c r="A108" s="22" t="s">
        <v>17</v>
      </c>
      <c r="B108" s="22">
        <v>-14595.48</v>
      </c>
      <c r="C108" s="22">
        <v>0</v>
      </c>
      <c r="D108" s="14">
        <f t="shared" si="12"/>
        <v>0</v>
      </c>
      <c r="E108" s="15" t="s">
        <v>18</v>
      </c>
      <c r="F108" s="15"/>
      <c r="G108" s="22">
        <v>-14595.48</v>
      </c>
      <c r="H108" s="22">
        <v>0</v>
      </c>
      <c r="I108" s="14">
        <f t="shared" si="13"/>
        <v>0</v>
      </c>
      <c r="J108" s="22">
        <v>-14595.48</v>
      </c>
      <c r="K108" s="22">
        <v>0</v>
      </c>
      <c r="L108" s="14">
        <f t="shared" si="14"/>
        <v>0</v>
      </c>
    </row>
    <row r="109" spans="2:12" ht="10.5" customHeight="1">
      <c r="B109" s="23">
        <f>SUM(B80,B103,B105,B106,B108)</f>
        <v>1510243.0200000003</v>
      </c>
      <c r="C109" s="23">
        <f>SUM(C80,C103,C105,C106,C108)</f>
        <v>1508315.46</v>
      </c>
      <c r="D109" s="19">
        <f t="shared" si="12"/>
        <v>0.12779554749112554</v>
      </c>
      <c r="E109" s="20" t="s">
        <v>19</v>
      </c>
      <c r="G109" s="23">
        <f>SUM(G80,G103,G105,G106,G108)</f>
        <v>25384529.81</v>
      </c>
      <c r="H109" s="23">
        <f>SUM(H80,H103,H105,H106,H108)</f>
        <v>26481639.39</v>
      </c>
      <c r="I109" s="19">
        <f t="shared" si="13"/>
        <v>-4.142906577053884</v>
      </c>
      <c r="J109" s="23">
        <f>SUM(J80,J103,J105,J106,J108)</f>
        <v>25384529.81</v>
      </c>
      <c r="K109" s="23">
        <f>SUM(K80,K103,K105,K106,K108)</f>
        <v>26481639.39</v>
      </c>
      <c r="L109" s="19">
        <f t="shared" si="14"/>
        <v>-4.142906577053884</v>
      </c>
    </row>
    <row r="111" spans="2:12" ht="10.5" customHeight="1" thickBot="1">
      <c r="B111" s="31">
        <f>B71-B109</f>
        <v>2188030.37</v>
      </c>
      <c r="C111" s="31">
        <f>C71-C109</f>
        <v>1494727.8899999997</v>
      </c>
      <c r="D111" s="32">
        <f>IF(C111=0,0,IF(((B111-C111)/C111)*100&lt;-999.9,"-",IF(((B111-C111)/C111)*100&gt;999.9,"-",((B111-C111)/C111)*100)))</f>
        <v>46.38319018721197</v>
      </c>
      <c r="E111" s="20" t="s">
        <v>20</v>
      </c>
      <c r="G111" s="31">
        <f>G71-G109</f>
        <v>16534490.05</v>
      </c>
      <c r="H111" s="31">
        <f>H71-H109</f>
        <v>14787278.189999998</v>
      </c>
      <c r="I111" s="32">
        <f>IF(H111=0,0,IF(((G111-H111)/H111)*100&lt;-999.9,"-",IF(((G111-H111)/H111)*100&gt;999.9,"-",((G111-H111)/H111)*100)))</f>
        <v>11.815642050891878</v>
      </c>
      <c r="J111" s="31">
        <f>J71-J109</f>
        <v>16534490.05</v>
      </c>
      <c r="K111" s="31">
        <f>K71-K109</f>
        <v>14787278.189999998</v>
      </c>
      <c r="L111" s="32">
        <f>IF(K111=0,0,IF(((J111-K111)/K111)*100&lt;-999.9,"-",IF(((J111-K111)/K111)*100&gt;999.9,"-",((J111-K111)/K111)*100)))</f>
        <v>11.815642050891878</v>
      </c>
    </row>
    <row r="112" ht="10.5" customHeight="1" thickTop="1"/>
  </sheetData>
  <mergeCells count="3">
    <mergeCell ref="B6:C6"/>
    <mergeCell ref="G6:H6"/>
    <mergeCell ref="J6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87"/>
  <sheetViews>
    <sheetView workbookViewId="0" topLeftCell="B88">
      <selection activeCell="G316" sqref="G316:I316"/>
    </sheetView>
  </sheetViews>
  <sheetFormatPr defaultColWidth="9.140625" defaultRowHeight="12.75" outlineLevelRow="1"/>
  <cols>
    <col min="1" max="1" width="16.28125" style="51" hidden="1" customWidth="1"/>
    <col min="2" max="2" width="12.7109375" style="51" customWidth="1"/>
    <col min="3" max="3" width="1.7109375" style="52" customWidth="1"/>
    <col min="4" max="4" width="12.7109375" style="51" customWidth="1"/>
    <col min="5" max="5" width="1.7109375" style="52" customWidth="1"/>
    <col min="6" max="6" width="12.7109375" style="51" customWidth="1"/>
    <col min="7" max="7" width="31.140625" style="51" customWidth="1"/>
    <col min="8" max="8" width="6.140625" style="51" customWidth="1"/>
    <col min="9" max="9" width="12.7109375" style="51" customWidth="1"/>
    <col min="10" max="10" width="1.7109375" style="52" customWidth="1"/>
    <col min="11" max="16384" width="16.28125" style="51" customWidth="1"/>
  </cols>
  <sheetData>
    <row r="1" spans="1:9" ht="0.75" customHeight="1" hidden="1">
      <c r="A1" s="51" t="s">
        <v>365</v>
      </c>
      <c r="B1" s="51" t="s">
        <v>366</v>
      </c>
      <c r="D1" s="51" t="s">
        <v>367</v>
      </c>
      <c r="F1" s="51" t="s">
        <v>1765</v>
      </c>
      <c r="G1" s="51" t="s">
        <v>368</v>
      </c>
      <c r="H1" s="51" t="s">
        <v>369</v>
      </c>
      <c r="I1" s="51" t="s">
        <v>366</v>
      </c>
    </row>
    <row r="2" spans="2:10" s="53" customFormat="1" ht="10.5" customHeight="1">
      <c r="B2" s="54" t="s">
        <v>1772</v>
      </c>
      <c r="C2" s="55"/>
      <c r="D2" s="54"/>
      <c r="E2" s="55"/>
      <c r="F2" s="54"/>
      <c r="G2" s="56" t="s">
        <v>370</v>
      </c>
      <c r="H2" s="56"/>
      <c r="I2" s="54"/>
      <c r="J2" s="55"/>
    </row>
    <row r="3" spans="2:10" s="53" customFormat="1" ht="10.5" customHeight="1">
      <c r="B3" s="54" t="s">
        <v>1774</v>
      </c>
      <c r="C3" s="57"/>
      <c r="D3" s="54"/>
      <c r="E3" s="57"/>
      <c r="F3" s="58"/>
      <c r="G3" s="56" t="s">
        <v>371</v>
      </c>
      <c r="H3" s="54"/>
      <c r="I3" s="58"/>
      <c r="J3" s="57"/>
    </row>
    <row r="4" spans="2:10" s="53" customFormat="1" ht="10.5" customHeight="1">
      <c r="B4" s="59" t="s">
        <v>1776</v>
      </c>
      <c r="C4" s="60"/>
      <c r="E4" s="60"/>
      <c r="G4" s="56"/>
      <c r="J4" s="60"/>
    </row>
    <row r="5" spans="2:10" s="61" customFormat="1" ht="3.75" customHeight="1">
      <c r="B5" s="62"/>
      <c r="C5" s="63"/>
      <c r="D5" s="64"/>
      <c r="E5" s="63"/>
      <c r="F5" s="62"/>
      <c r="I5" s="62"/>
      <c r="J5" s="63"/>
    </row>
    <row r="6" spans="2:10" s="53" customFormat="1" ht="10.5" customHeight="1">
      <c r="B6" s="56" t="s">
        <v>372</v>
      </c>
      <c r="C6" s="55"/>
      <c r="D6" s="56" t="s">
        <v>373</v>
      </c>
      <c r="E6" s="55"/>
      <c r="F6" s="56" t="s">
        <v>374</v>
      </c>
      <c r="G6" s="54"/>
      <c r="H6" s="54"/>
      <c r="I6" s="56" t="s">
        <v>1781</v>
      </c>
      <c r="J6" s="55"/>
    </row>
    <row r="7" spans="2:10" s="65" customFormat="1" ht="9" customHeight="1">
      <c r="B7" s="66"/>
      <c r="C7" s="67"/>
      <c r="D7" s="66"/>
      <c r="E7" s="67"/>
      <c r="F7" s="66"/>
      <c r="G7" s="68" t="s">
        <v>375</v>
      </c>
      <c r="H7" s="69"/>
      <c r="I7" s="66"/>
      <c r="J7" s="67"/>
    </row>
    <row r="8" spans="2:10" s="61" customFormat="1" ht="3" customHeight="1">
      <c r="B8" s="62"/>
      <c r="C8" s="63"/>
      <c r="D8" s="64"/>
      <c r="E8" s="63"/>
      <c r="F8" s="62"/>
      <c r="I8" s="62"/>
      <c r="J8" s="63"/>
    </row>
    <row r="9" spans="2:10" s="70" customFormat="1" ht="9" customHeight="1">
      <c r="B9" s="62"/>
      <c r="C9" s="63"/>
      <c r="D9" s="62"/>
      <c r="E9" s="63"/>
      <c r="F9" s="62"/>
      <c r="G9" s="68" t="s">
        <v>376</v>
      </c>
      <c r="I9" s="62"/>
      <c r="J9" s="63"/>
    </row>
    <row r="10" spans="1:9" ht="9" hidden="1" outlineLevel="1">
      <c r="A10" s="51" t="s">
        <v>377</v>
      </c>
      <c r="B10" s="51">
        <v>67700</v>
      </c>
      <c r="D10" s="51">
        <v>67700</v>
      </c>
      <c r="F10" s="51">
        <f aca="true" t="shared" si="0" ref="F10:F57">B10-D10</f>
        <v>0</v>
      </c>
      <c r="G10" s="51" t="s">
        <v>378</v>
      </c>
      <c r="H10" s="51" t="s">
        <v>379</v>
      </c>
      <c r="I10" s="51">
        <v>67700</v>
      </c>
    </row>
    <row r="11" spans="1:11" ht="9" hidden="1" outlineLevel="1">
      <c r="A11" s="51" t="s">
        <v>380</v>
      </c>
      <c r="B11" s="51">
        <v>3008.83</v>
      </c>
      <c r="D11" s="51">
        <v>3008.83</v>
      </c>
      <c r="F11" s="51">
        <f t="shared" si="0"/>
        <v>0</v>
      </c>
      <c r="G11" s="51" t="s">
        <v>381</v>
      </c>
      <c r="H11" s="51" t="s">
        <v>382</v>
      </c>
      <c r="I11" s="51">
        <v>3008.83</v>
      </c>
      <c r="K11" s="51" t="s">
        <v>383</v>
      </c>
    </row>
    <row r="12" spans="1:12" ht="9" hidden="1" outlineLevel="1">
      <c r="A12" s="51" t="s">
        <v>384</v>
      </c>
      <c r="B12" s="51">
        <v>8981368.31</v>
      </c>
      <c r="D12" s="51">
        <v>8981368.31</v>
      </c>
      <c r="F12" s="51">
        <f t="shared" si="0"/>
        <v>0</v>
      </c>
      <c r="G12" s="51" t="s">
        <v>385</v>
      </c>
      <c r="H12" s="51" t="s">
        <v>386</v>
      </c>
      <c r="I12" s="51">
        <v>8981368.31</v>
      </c>
      <c r="K12" s="51" t="s">
        <v>387</v>
      </c>
      <c r="L12" s="51" t="s">
        <v>388</v>
      </c>
    </row>
    <row r="13" spans="1:12" ht="9" hidden="1" outlineLevel="1">
      <c r="A13" s="51" t="s">
        <v>389</v>
      </c>
      <c r="B13" s="51">
        <v>2809843.64</v>
      </c>
      <c r="D13" s="51">
        <v>2809843.64</v>
      </c>
      <c r="F13" s="51">
        <f t="shared" si="0"/>
        <v>0</v>
      </c>
      <c r="G13" s="51" t="s">
        <v>390</v>
      </c>
      <c r="H13" s="51" t="s">
        <v>391</v>
      </c>
      <c r="I13" s="51">
        <v>2809843.64</v>
      </c>
      <c r="K13" s="51" t="s">
        <v>387</v>
      </c>
      <c r="L13" s="51" t="s">
        <v>388</v>
      </c>
    </row>
    <row r="14" spans="1:12" ht="9" hidden="1" outlineLevel="1">
      <c r="A14" s="51" t="s">
        <v>392</v>
      </c>
      <c r="B14" s="51">
        <v>1577113.05</v>
      </c>
      <c r="D14" s="51">
        <v>1577113.05</v>
      </c>
      <c r="F14" s="51">
        <f t="shared" si="0"/>
        <v>0</v>
      </c>
      <c r="G14" s="51" t="s">
        <v>393</v>
      </c>
      <c r="H14" s="51" t="s">
        <v>394</v>
      </c>
      <c r="I14" s="51">
        <v>1577113.05</v>
      </c>
      <c r="K14" s="51" t="s">
        <v>387</v>
      </c>
      <c r="L14" s="51" t="s">
        <v>395</v>
      </c>
    </row>
    <row r="15" spans="1:11" ht="9" hidden="1" outlineLevel="1">
      <c r="A15" s="51" t="s">
        <v>396</v>
      </c>
      <c r="B15" s="51">
        <v>6649227.3100000005</v>
      </c>
      <c r="D15" s="51">
        <v>5363428.99</v>
      </c>
      <c r="F15" s="51">
        <f t="shared" si="0"/>
        <v>1285798.3200000003</v>
      </c>
      <c r="G15" s="51" t="s">
        <v>397</v>
      </c>
      <c r="H15" s="51" t="s">
        <v>398</v>
      </c>
      <c r="I15" s="51">
        <v>6649227.3100000005</v>
      </c>
      <c r="K15" s="51" t="s">
        <v>399</v>
      </c>
    </row>
    <row r="16" spans="1:11" ht="9" hidden="1" outlineLevel="1">
      <c r="A16" s="51" t="s">
        <v>400</v>
      </c>
      <c r="B16" s="51">
        <v>27498255.02</v>
      </c>
      <c r="D16" s="51">
        <v>27498255.02</v>
      </c>
      <c r="F16" s="51">
        <f t="shared" si="0"/>
        <v>0</v>
      </c>
      <c r="G16" s="51" t="s">
        <v>401</v>
      </c>
      <c r="H16" s="51" t="s">
        <v>402</v>
      </c>
      <c r="I16" s="51">
        <v>27498255.02</v>
      </c>
      <c r="K16" s="51" t="s">
        <v>399</v>
      </c>
    </row>
    <row r="17" spans="1:11" ht="9" hidden="1" outlineLevel="1">
      <c r="A17" s="51" t="s">
        <v>403</v>
      </c>
      <c r="B17" s="51">
        <v>15721905.6</v>
      </c>
      <c r="D17" s="51">
        <v>15721905.6</v>
      </c>
      <c r="F17" s="51">
        <f t="shared" si="0"/>
        <v>0</v>
      </c>
      <c r="G17" s="51" t="s">
        <v>404</v>
      </c>
      <c r="H17" s="51" t="s">
        <v>405</v>
      </c>
      <c r="I17" s="51">
        <v>15721905.6</v>
      </c>
      <c r="K17" s="51" t="s">
        <v>399</v>
      </c>
    </row>
    <row r="18" spans="1:9" ht="9" hidden="1" outlineLevel="1">
      <c r="A18" s="51" t="s">
        <v>406</v>
      </c>
      <c r="B18" s="51">
        <v>9600760.18</v>
      </c>
      <c r="D18" s="51">
        <v>8658080.4</v>
      </c>
      <c r="F18" s="51">
        <f t="shared" si="0"/>
        <v>942679.7799999993</v>
      </c>
      <c r="G18" s="51" t="s">
        <v>407</v>
      </c>
      <c r="H18" s="51" t="s">
        <v>408</v>
      </c>
      <c r="I18" s="51">
        <v>9600760.18</v>
      </c>
    </row>
    <row r="19" spans="1:9" ht="9" hidden="1" outlineLevel="1">
      <c r="A19" s="51" t="s">
        <v>409</v>
      </c>
      <c r="B19" s="51">
        <v>45365.12</v>
      </c>
      <c r="D19" s="51">
        <v>45365.12</v>
      </c>
      <c r="F19" s="51">
        <f t="shared" si="0"/>
        <v>0</v>
      </c>
      <c r="G19" s="51" t="s">
        <v>410</v>
      </c>
      <c r="H19" s="51" t="s">
        <v>411</v>
      </c>
      <c r="I19" s="51">
        <v>45365.12</v>
      </c>
    </row>
    <row r="20" spans="1:9" ht="9" hidden="1" outlineLevel="1">
      <c r="A20" s="51" t="s">
        <v>412</v>
      </c>
      <c r="B20" s="51">
        <v>19471753.76</v>
      </c>
      <c r="D20" s="51">
        <v>19396700.63</v>
      </c>
      <c r="F20" s="51">
        <f t="shared" si="0"/>
        <v>75053.13000000268</v>
      </c>
      <c r="G20" s="51" t="s">
        <v>413</v>
      </c>
      <c r="H20" s="51" t="s">
        <v>414</v>
      </c>
      <c r="I20" s="51">
        <v>19471753.76</v>
      </c>
    </row>
    <row r="21" spans="1:9" ht="9" hidden="1" outlineLevel="1">
      <c r="A21" s="51" t="s">
        <v>415</v>
      </c>
      <c r="B21" s="51">
        <v>407567.95</v>
      </c>
      <c r="D21" s="51">
        <v>407567.95</v>
      </c>
      <c r="F21" s="51">
        <f t="shared" si="0"/>
        <v>0</v>
      </c>
      <c r="G21" s="51" t="s">
        <v>416</v>
      </c>
      <c r="H21" s="51" t="s">
        <v>417</v>
      </c>
      <c r="I21" s="51">
        <v>407567.95</v>
      </c>
    </row>
    <row r="22" spans="1:9" ht="9" hidden="1" outlineLevel="1">
      <c r="A22" s="51" t="s">
        <v>418</v>
      </c>
      <c r="B22" s="51">
        <v>31566366.69</v>
      </c>
      <c r="D22" s="51">
        <v>28684271.05</v>
      </c>
      <c r="F22" s="51">
        <f t="shared" si="0"/>
        <v>2882095.6400000006</v>
      </c>
      <c r="G22" s="51" t="s">
        <v>419</v>
      </c>
      <c r="H22" s="51" t="s">
        <v>420</v>
      </c>
      <c r="I22" s="51">
        <v>31566366.69</v>
      </c>
    </row>
    <row r="23" spans="1:9" ht="9" hidden="1" outlineLevel="1">
      <c r="A23" s="51" t="s">
        <v>421</v>
      </c>
      <c r="B23" s="51">
        <v>28642562.39</v>
      </c>
      <c r="D23" s="51">
        <v>27800538.23</v>
      </c>
      <c r="F23" s="51">
        <f t="shared" si="0"/>
        <v>842024.1600000001</v>
      </c>
      <c r="G23" s="51" t="s">
        <v>422</v>
      </c>
      <c r="H23" s="51" t="s">
        <v>423</v>
      </c>
      <c r="I23" s="51">
        <v>28642562.39</v>
      </c>
    </row>
    <row r="24" spans="1:9" ht="9" hidden="1" outlineLevel="1">
      <c r="A24" s="51" t="s">
        <v>424</v>
      </c>
      <c r="B24" s="51">
        <v>269257.6</v>
      </c>
      <c r="D24" s="51">
        <v>269257.6</v>
      </c>
      <c r="F24" s="51">
        <f t="shared" si="0"/>
        <v>0</v>
      </c>
      <c r="G24" s="51" t="s">
        <v>425</v>
      </c>
      <c r="H24" s="51" t="s">
        <v>426</v>
      </c>
      <c r="I24" s="51">
        <v>269257.6</v>
      </c>
    </row>
    <row r="25" spans="1:11" ht="9" hidden="1" outlineLevel="1">
      <c r="A25" s="51" t="s">
        <v>427</v>
      </c>
      <c r="B25" s="51">
        <v>631195.24</v>
      </c>
      <c r="D25" s="51">
        <v>631195.24</v>
      </c>
      <c r="F25" s="51">
        <f t="shared" si="0"/>
        <v>0</v>
      </c>
      <c r="G25" s="51" t="s">
        <v>428</v>
      </c>
      <c r="H25" s="51" t="s">
        <v>429</v>
      </c>
      <c r="I25" s="51">
        <v>631195.24</v>
      </c>
      <c r="K25" s="51">
        <f>I25+I24+I23+I22+I21+I20+I19+I18</f>
        <v>90634828.93</v>
      </c>
    </row>
    <row r="26" spans="1:9" ht="9" hidden="1" outlineLevel="1">
      <c r="A26" s="51" t="s">
        <v>430</v>
      </c>
      <c r="B26" s="51">
        <v>18550041</v>
      </c>
      <c r="D26" s="51">
        <v>17464038.12</v>
      </c>
      <c r="F26" s="51">
        <f t="shared" si="0"/>
        <v>1086002.879999999</v>
      </c>
      <c r="G26" s="51" t="s">
        <v>431</v>
      </c>
      <c r="H26" s="51" t="s">
        <v>432</v>
      </c>
      <c r="I26" s="51">
        <v>18550041</v>
      </c>
    </row>
    <row r="27" spans="1:9" ht="9" hidden="1" outlineLevel="1">
      <c r="A27" s="51" t="s">
        <v>433</v>
      </c>
      <c r="B27" s="51">
        <v>119208392.24</v>
      </c>
      <c r="D27" s="51">
        <v>111960604.46</v>
      </c>
      <c r="F27" s="51">
        <f t="shared" si="0"/>
        <v>7247787.780000001</v>
      </c>
      <c r="G27" s="51" t="s">
        <v>434</v>
      </c>
      <c r="H27" s="51" t="s">
        <v>435</v>
      </c>
      <c r="I27" s="51">
        <v>119208392.24</v>
      </c>
    </row>
    <row r="28" spans="1:9" ht="9" hidden="1" outlineLevel="1">
      <c r="A28" s="51" t="s">
        <v>436</v>
      </c>
      <c r="B28" s="51">
        <v>98859127.12</v>
      </c>
      <c r="D28" s="51">
        <v>94348435.96</v>
      </c>
      <c r="F28" s="51">
        <f t="shared" si="0"/>
        <v>4510691.160000011</v>
      </c>
      <c r="G28" s="51" t="s">
        <v>437</v>
      </c>
      <c r="H28" s="51" t="s">
        <v>438</v>
      </c>
      <c r="I28" s="51">
        <v>98859127.12</v>
      </c>
    </row>
    <row r="29" spans="1:9" ht="9" hidden="1" outlineLevel="1">
      <c r="A29" s="51" t="s">
        <v>439</v>
      </c>
      <c r="B29" s="51">
        <v>82891089.12</v>
      </c>
      <c r="D29" s="51">
        <v>79832868.63</v>
      </c>
      <c r="F29" s="51">
        <f t="shared" si="0"/>
        <v>3058220.4900000095</v>
      </c>
      <c r="G29" s="51" t="s">
        <v>440</v>
      </c>
      <c r="H29" s="51" t="s">
        <v>441</v>
      </c>
      <c r="I29" s="51">
        <v>82891089.12</v>
      </c>
    </row>
    <row r="30" spans="1:9" ht="9" hidden="1" outlineLevel="1">
      <c r="A30" s="51" t="s">
        <v>442</v>
      </c>
      <c r="B30" s="51">
        <v>89770854.44</v>
      </c>
      <c r="D30" s="51">
        <v>86575807.69</v>
      </c>
      <c r="F30" s="51">
        <f t="shared" si="0"/>
        <v>3195046.75</v>
      </c>
      <c r="G30" s="51" t="s">
        <v>443</v>
      </c>
      <c r="H30" s="51" t="s">
        <v>444</v>
      </c>
      <c r="I30" s="51">
        <v>89770854.44</v>
      </c>
    </row>
    <row r="31" spans="1:9" ht="9" hidden="1" outlineLevel="1">
      <c r="A31" s="51" t="s">
        <v>445</v>
      </c>
      <c r="B31" s="51">
        <v>113786581.9</v>
      </c>
      <c r="D31" s="51">
        <v>109927011.12</v>
      </c>
      <c r="F31" s="51">
        <f t="shared" si="0"/>
        <v>3859570.780000001</v>
      </c>
      <c r="G31" s="51" t="s">
        <v>446</v>
      </c>
      <c r="H31" s="51" t="s">
        <v>447</v>
      </c>
      <c r="I31" s="51">
        <v>113786581.9</v>
      </c>
    </row>
    <row r="32" spans="1:9" ht="9" hidden="1" outlineLevel="1">
      <c r="A32" s="51" t="s">
        <v>448</v>
      </c>
      <c r="B32" s="51">
        <v>6842748.37</v>
      </c>
      <c r="D32" s="51">
        <v>4630182.92</v>
      </c>
      <c r="F32" s="51">
        <f t="shared" si="0"/>
        <v>2212565.45</v>
      </c>
      <c r="G32" s="51" t="s">
        <v>449</v>
      </c>
      <c r="H32" s="51" t="s">
        <v>450</v>
      </c>
      <c r="I32" s="51">
        <v>6842748.37</v>
      </c>
    </row>
    <row r="33" spans="1:9" ht="9" hidden="1" outlineLevel="1">
      <c r="A33" s="51" t="s">
        <v>451</v>
      </c>
      <c r="B33" s="51">
        <v>109017487.61</v>
      </c>
      <c r="D33" s="51">
        <v>108948707.63</v>
      </c>
      <c r="F33" s="51">
        <f t="shared" si="0"/>
        <v>68779.98000000417</v>
      </c>
      <c r="G33" s="51" t="s">
        <v>452</v>
      </c>
      <c r="H33" s="51" t="s">
        <v>453</v>
      </c>
      <c r="I33" s="51">
        <v>109017487.61</v>
      </c>
    </row>
    <row r="34" spans="1:9" ht="9" hidden="1" outlineLevel="1">
      <c r="A34" s="51" t="s">
        <v>454</v>
      </c>
      <c r="B34" s="51">
        <v>81339269.91</v>
      </c>
      <c r="D34" s="51">
        <v>77880167.69</v>
      </c>
      <c r="F34" s="51">
        <f t="shared" si="0"/>
        <v>3459102.219999999</v>
      </c>
      <c r="G34" s="51" t="s">
        <v>455</v>
      </c>
      <c r="H34" s="51" t="s">
        <v>456</v>
      </c>
      <c r="I34" s="51">
        <v>81339269.91</v>
      </c>
    </row>
    <row r="35" spans="1:9" ht="9" hidden="1" outlineLevel="1">
      <c r="A35" s="51" t="s">
        <v>457</v>
      </c>
      <c r="B35" s="51">
        <v>24213302.35</v>
      </c>
      <c r="D35" s="51">
        <v>24228784.9</v>
      </c>
      <c r="F35" s="51">
        <f t="shared" si="0"/>
        <v>-15482.54999999702</v>
      </c>
      <c r="G35" s="51" t="s">
        <v>458</v>
      </c>
      <c r="H35" s="51" t="s">
        <v>459</v>
      </c>
      <c r="I35" s="51">
        <v>24213302.35</v>
      </c>
    </row>
    <row r="36" spans="1:9" ht="9" hidden="1" outlineLevel="1">
      <c r="A36" s="51" t="s">
        <v>460</v>
      </c>
      <c r="B36" s="51">
        <v>526415.42</v>
      </c>
      <c r="D36" s="51">
        <v>526415.42</v>
      </c>
      <c r="F36" s="51">
        <f t="shared" si="0"/>
        <v>0</v>
      </c>
      <c r="G36" s="51" t="s">
        <v>461</v>
      </c>
      <c r="H36" s="51" t="s">
        <v>462</v>
      </c>
      <c r="I36" s="51">
        <v>526415.42</v>
      </c>
    </row>
    <row r="37" spans="1:11" ht="9" hidden="1" outlineLevel="1">
      <c r="A37" s="51" t="s">
        <v>463</v>
      </c>
      <c r="B37" s="51">
        <v>21440175.26</v>
      </c>
      <c r="D37" s="51">
        <v>20870684.23</v>
      </c>
      <c r="F37" s="51">
        <f t="shared" si="0"/>
        <v>569491.0300000012</v>
      </c>
      <c r="G37" s="51" t="s">
        <v>464</v>
      </c>
      <c r="H37" s="51" t="s">
        <v>465</v>
      </c>
      <c r="I37" s="51">
        <v>21440175.26</v>
      </c>
      <c r="K37" s="51">
        <f>I37+I36+I35+I34+I33+I32+I31+I30+I29+I28+I27+I26</f>
        <v>766445484.74</v>
      </c>
    </row>
    <row r="38" spans="1:9" ht="9" hidden="1" outlineLevel="1">
      <c r="A38" s="51" t="s">
        <v>466</v>
      </c>
      <c r="B38" s="51">
        <v>2875792.6</v>
      </c>
      <c r="D38" s="51">
        <v>2875792.6</v>
      </c>
      <c r="F38" s="51">
        <f t="shared" si="0"/>
        <v>0</v>
      </c>
      <c r="G38" s="51" t="s">
        <v>467</v>
      </c>
      <c r="H38" s="51" t="s">
        <v>468</v>
      </c>
      <c r="I38" s="51">
        <v>2875792.6</v>
      </c>
    </row>
    <row r="39" spans="1:9" ht="9" hidden="1" outlineLevel="1">
      <c r="A39" s="51" t="s">
        <v>469</v>
      </c>
      <c r="B39" s="51">
        <v>59911357.39</v>
      </c>
      <c r="D39" s="51">
        <v>59911357.39</v>
      </c>
      <c r="F39" s="51">
        <f t="shared" si="0"/>
        <v>0</v>
      </c>
      <c r="G39" s="51" t="s">
        <v>470</v>
      </c>
      <c r="H39" s="51" t="s">
        <v>471</v>
      </c>
      <c r="I39" s="51">
        <v>59911357.39</v>
      </c>
    </row>
    <row r="40" spans="1:9" ht="9" hidden="1" outlineLevel="1">
      <c r="A40" s="51" t="s">
        <v>472</v>
      </c>
      <c r="B40" s="51">
        <v>10110492.21</v>
      </c>
      <c r="D40" s="51">
        <v>9151386.32</v>
      </c>
      <c r="F40" s="51">
        <f t="shared" si="0"/>
        <v>959105.8900000006</v>
      </c>
      <c r="G40" s="51" t="s">
        <v>473</v>
      </c>
      <c r="H40" s="51" t="s">
        <v>474</v>
      </c>
      <c r="I40" s="51">
        <v>10110492.21</v>
      </c>
    </row>
    <row r="41" spans="1:9" ht="9" hidden="1" outlineLevel="1">
      <c r="A41" s="51" t="s">
        <v>475</v>
      </c>
      <c r="B41" s="51">
        <v>592421.31</v>
      </c>
      <c r="D41" s="51">
        <v>445035.01</v>
      </c>
      <c r="F41" s="51">
        <f t="shared" si="0"/>
        <v>147386.30000000005</v>
      </c>
      <c r="G41" s="51" t="s">
        <v>476</v>
      </c>
      <c r="H41" s="51" t="s">
        <v>477</v>
      </c>
      <c r="I41" s="51">
        <v>592421.31</v>
      </c>
    </row>
    <row r="42" spans="1:9" ht="9" hidden="1" outlineLevel="1">
      <c r="A42" s="51" t="s">
        <v>478</v>
      </c>
      <c r="B42" s="51">
        <v>1393523.41</v>
      </c>
      <c r="D42" s="51">
        <v>853720.9</v>
      </c>
      <c r="F42" s="51">
        <f t="shared" si="0"/>
        <v>539802.5099999999</v>
      </c>
      <c r="G42" s="51" t="s">
        <v>479</v>
      </c>
      <c r="H42" s="51" t="s">
        <v>480</v>
      </c>
      <c r="I42" s="51">
        <v>1393523.41</v>
      </c>
    </row>
    <row r="43" spans="1:9" ht="9" hidden="1" outlineLevel="1">
      <c r="A43" s="51" t="s">
        <v>481</v>
      </c>
      <c r="B43" s="51">
        <v>306619.91</v>
      </c>
      <c r="D43" s="51">
        <v>52039.48</v>
      </c>
      <c r="F43" s="51">
        <f t="shared" si="0"/>
        <v>254580.42999999996</v>
      </c>
      <c r="G43" s="51" t="s">
        <v>482</v>
      </c>
      <c r="H43" s="51" t="s">
        <v>483</v>
      </c>
      <c r="I43" s="51">
        <v>306619.91</v>
      </c>
    </row>
    <row r="44" spans="1:9" ht="9" hidden="1" outlineLevel="1">
      <c r="A44" s="51" t="s">
        <v>484</v>
      </c>
      <c r="B44" s="51">
        <v>1507234.43</v>
      </c>
      <c r="D44" s="51">
        <v>1507234.43</v>
      </c>
      <c r="F44" s="51">
        <f t="shared" si="0"/>
        <v>0</v>
      </c>
      <c r="G44" s="51" t="s">
        <v>485</v>
      </c>
      <c r="H44" s="51" t="s">
        <v>486</v>
      </c>
      <c r="I44" s="51">
        <v>1507234.43</v>
      </c>
    </row>
    <row r="45" spans="1:9" ht="9" hidden="1" outlineLevel="1">
      <c r="A45" s="51" t="s">
        <v>487</v>
      </c>
      <c r="B45" s="51">
        <v>508149.85</v>
      </c>
      <c r="D45" s="51">
        <v>410149.35</v>
      </c>
      <c r="F45" s="51">
        <f t="shared" si="0"/>
        <v>98000.5</v>
      </c>
      <c r="G45" s="51" t="s">
        <v>488</v>
      </c>
      <c r="H45" s="51" t="s">
        <v>489</v>
      </c>
      <c r="I45" s="51">
        <v>508149.85</v>
      </c>
    </row>
    <row r="46" spans="1:9" ht="9" hidden="1" outlineLevel="1">
      <c r="A46" s="51" t="s">
        <v>490</v>
      </c>
      <c r="B46" s="51">
        <v>1007306.49</v>
      </c>
      <c r="D46" s="51">
        <v>1007306.49</v>
      </c>
      <c r="F46" s="51">
        <f t="shared" si="0"/>
        <v>0</v>
      </c>
      <c r="G46" s="51" t="s">
        <v>491</v>
      </c>
      <c r="H46" s="51" t="s">
        <v>492</v>
      </c>
      <c r="I46" s="51">
        <v>1007306.49</v>
      </c>
    </row>
    <row r="47" spans="1:9" ht="9" hidden="1" outlineLevel="1">
      <c r="A47" s="51" t="s">
        <v>493</v>
      </c>
      <c r="B47" s="51">
        <v>110988.87</v>
      </c>
      <c r="D47" s="51">
        <v>110988.87</v>
      </c>
      <c r="F47" s="51">
        <f t="shared" si="0"/>
        <v>0</v>
      </c>
      <c r="G47" s="51" t="s">
        <v>494</v>
      </c>
      <c r="H47" s="51" t="s">
        <v>495</v>
      </c>
      <c r="I47" s="51">
        <v>110988.87</v>
      </c>
    </row>
    <row r="48" spans="1:9" ht="9" hidden="1" outlineLevel="1">
      <c r="A48" s="51" t="s">
        <v>496</v>
      </c>
      <c r="B48" s="51">
        <v>557373.3</v>
      </c>
      <c r="D48" s="51">
        <v>557373.3</v>
      </c>
      <c r="F48" s="51">
        <f t="shared" si="0"/>
        <v>0</v>
      </c>
      <c r="G48" s="51" t="s">
        <v>497</v>
      </c>
      <c r="H48" s="51" t="s">
        <v>498</v>
      </c>
      <c r="I48" s="51">
        <v>557373.3</v>
      </c>
    </row>
    <row r="49" spans="1:9" ht="9" hidden="1" outlineLevel="1">
      <c r="A49" s="51" t="s">
        <v>499</v>
      </c>
      <c r="B49" s="51">
        <v>435354.54</v>
      </c>
      <c r="D49" s="51">
        <v>347202.58</v>
      </c>
      <c r="F49" s="51">
        <f t="shared" si="0"/>
        <v>88151.95999999996</v>
      </c>
      <c r="G49" s="51" t="s">
        <v>500</v>
      </c>
      <c r="H49" s="51" t="s">
        <v>501</v>
      </c>
      <c r="I49" s="51">
        <v>435354.54</v>
      </c>
    </row>
    <row r="50" spans="1:9" ht="9" hidden="1" outlineLevel="1">
      <c r="A50" s="51" t="s">
        <v>502</v>
      </c>
      <c r="B50" s="51">
        <v>30236.2</v>
      </c>
      <c r="D50" s="51">
        <v>30236.2</v>
      </c>
      <c r="F50" s="51">
        <f t="shared" si="0"/>
        <v>0</v>
      </c>
      <c r="G50" s="51" t="s">
        <v>503</v>
      </c>
      <c r="H50" s="51" t="s">
        <v>504</v>
      </c>
      <c r="I50" s="51">
        <v>30236.2</v>
      </c>
    </row>
    <row r="51" spans="1:9" ht="9" hidden="1" outlineLevel="1">
      <c r="A51" s="51" t="s">
        <v>505</v>
      </c>
      <c r="B51" s="51">
        <v>15731505.18</v>
      </c>
      <c r="D51" s="51">
        <v>15913547.32</v>
      </c>
      <c r="F51" s="51">
        <f t="shared" si="0"/>
        <v>-182042.1400000006</v>
      </c>
      <c r="G51" s="51" t="s">
        <v>506</v>
      </c>
      <c r="H51" s="51" t="s">
        <v>507</v>
      </c>
      <c r="I51" s="51">
        <v>15731505.18</v>
      </c>
    </row>
    <row r="52" spans="1:9" ht="9" hidden="1" outlineLevel="1">
      <c r="A52" s="51" t="s">
        <v>508</v>
      </c>
      <c r="B52" s="51">
        <v>876332.47</v>
      </c>
      <c r="D52" s="51">
        <v>876332.47</v>
      </c>
      <c r="F52" s="51">
        <f t="shared" si="0"/>
        <v>0</v>
      </c>
      <c r="G52" s="51" t="s">
        <v>509</v>
      </c>
      <c r="H52" s="51" t="s">
        <v>510</v>
      </c>
      <c r="I52" s="51">
        <v>876332.47</v>
      </c>
    </row>
    <row r="53" spans="1:9" ht="9" hidden="1" outlineLevel="1">
      <c r="A53" s="51" t="s">
        <v>511</v>
      </c>
      <c r="B53" s="51">
        <v>1547504.33</v>
      </c>
      <c r="D53" s="51">
        <v>1529378.42</v>
      </c>
      <c r="F53" s="51">
        <f t="shared" si="0"/>
        <v>18125.91000000015</v>
      </c>
      <c r="G53" s="51" t="s">
        <v>512</v>
      </c>
      <c r="H53" s="51" t="s">
        <v>513</v>
      </c>
      <c r="I53" s="51">
        <v>1547504.33</v>
      </c>
    </row>
    <row r="54" spans="1:9" ht="9" hidden="1" outlineLevel="1">
      <c r="A54" s="51" t="s">
        <v>514</v>
      </c>
      <c r="B54" s="51">
        <v>1746820.6</v>
      </c>
      <c r="D54" s="51">
        <v>1739810.04</v>
      </c>
      <c r="F54" s="51">
        <f t="shared" si="0"/>
        <v>7010.560000000056</v>
      </c>
      <c r="G54" s="51" t="s">
        <v>515</v>
      </c>
      <c r="H54" s="51" t="s">
        <v>516</v>
      </c>
      <c r="I54" s="51">
        <v>1746820.6</v>
      </c>
    </row>
    <row r="55" spans="1:9" ht="9" hidden="1" outlineLevel="1">
      <c r="A55" s="51" t="s">
        <v>517</v>
      </c>
      <c r="B55" s="51">
        <v>911458.63</v>
      </c>
      <c r="D55" s="51">
        <v>886955.51</v>
      </c>
      <c r="F55" s="51">
        <f t="shared" si="0"/>
        <v>24503.119999999995</v>
      </c>
      <c r="G55" s="51" t="s">
        <v>518</v>
      </c>
      <c r="H55" s="51" t="s">
        <v>519</v>
      </c>
      <c r="I55" s="51">
        <v>911458.63</v>
      </c>
    </row>
    <row r="56" spans="1:9" ht="9" hidden="1" outlineLevel="1">
      <c r="A56" s="51" t="s">
        <v>520</v>
      </c>
      <c r="B56" s="51">
        <v>30250114.3</v>
      </c>
      <c r="D56" s="51">
        <v>29518990.3</v>
      </c>
      <c r="F56" s="51">
        <f t="shared" si="0"/>
        <v>731124</v>
      </c>
      <c r="G56" s="51" t="s">
        <v>521</v>
      </c>
      <c r="H56" s="51" t="s">
        <v>522</v>
      </c>
      <c r="I56" s="51">
        <v>30250114.3</v>
      </c>
    </row>
    <row r="57" spans="1:9" ht="9" hidden="1" outlineLevel="1">
      <c r="A57" s="51" t="s">
        <v>523</v>
      </c>
      <c r="B57" s="51">
        <v>54587.48</v>
      </c>
      <c r="D57" s="51">
        <v>54587.48</v>
      </c>
      <c r="F57" s="51">
        <f t="shared" si="0"/>
        <v>0</v>
      </c>
      <c r="G57" s="51" t="s">
        <v>524</v>
      </c>
      <c r="H57" s="51" t="s">
        <v>525</v>
      </c>
      <c r="I57" s="51">
        <v>54587.48</v>
      </c>
    </row>
    <row r="58" spans="1:10" s="70" customFormat="1" ht="9" customHeight="1" collapsed="1">
      <c r="A58" s="70" t="s">
        <v>526</v>
      </c>
      <c r="B58" s="62">
        <v>1050853908.93</v>
      </c>
      <c r="C58" s="63"/>
      <c r="D58" s="62">
        <v>1012888732.89</v>
      </c>
      <c r="E58" s="63"/>
      <c r="F58" s="62">
        <f>B58-D58</f>
        <v>37965176.03999996</v>
      </c>
      <c r="G58" s="71" t="s">
        <v>527</v>
      </c>
      <c r="I58" s="62">
        <v>1050853908.93</v>
      </c>
      <c r="J58" s="63"/>
    </row>
    <row r="59" spans="1:9" ht="9" hidden="1" outlineLevel="1">
      <c r="A59" s="51" t="s">
        <v>528</v>
      </c>
      <c r="B59" s="51">
        <v>46919493.184</v>
      </c>
      <c r="D59" s="51">
        <v>75746462.559</v>
      </c>
      <c r="F59" s="51">
        <f>B59-D59</f>
        <v>-28826969.375</v>
      </c>
      <c r="G59" s="51" t="s">
        <v>529</v>
      </c>
      <c r="H59" s="51" t="s">
        <v>530</v>
      </c>
      <c r="I59" s="51">
        <v>46919493.184</v>
      </c>
    </row>
    <row r="60" spans="1:10" s="70" customFormat="1" ht="9" customHeight="1" collapsed="1">
      <c r="A60" s="70" t="s">
        <v>531</v>
      </c>
      <c r="B60" s="72">
        <v>46919493.184</v>
      </c>
      <c r="C60" s="63"/>
      <c r="D60" s="72">
        <v>75746462.559</v>
      </c>
      <c r="E60" s="63"/>
      <c r="F60" s="72">
        <f>B60-D60</f>
        <v>-28826969.375</v>
      </c>
      <c r="G60" s="71" t="s">
        <v>532</v>
      </c>
      <c r="I60" s="72">
        <v>46919493.184</v>
      </c>
      <c r="J60" s="63"/>
    </row>
    <row r="61" spans="2:10" s="70" customFormat="1" ht="9" customHeight="1">
      <c r="B61" s="62">
        <f>SUM(B58,B60)</f>
        <v>1097773402.1139998</v>
      </c>
      <c r="C61" s="63"/>
      <c r="D61" s="62">
        <f>SUM(D58,D60)</f>
        <v>1088635195.449</v>
      </c>
      <c r="E61" s="63"/>
      <c r="F61" s="62">
        <f>SUM(F58,F60)</f>
        <v>9138206.664999962</v>
      </c>
      <c r="G61" s="68" t="s">
        <v>533</v>
      </c>
      <c r="I61" s="62">
        <f>SUM(I58,I60)</f>
        <v>1097773402.1139998</v>
      </c>
      <c r="J61" s="63"/>
    </row>
    <row r="62" spans="1:9" ht="9" hidden="1" outlineLevel="1">
      <c r="A62" s="51" t="s">
        <v>534</v>
      </c>
      <c r="B62" s="51">
        <v>-24836158.02</v>
      </c>
      <c r="D62" s="51">
        <v>-24926500.99</v>
      </c>
      <c r="F62" s="51">
        <f>B62-D62</f>
        <v>90342.96999999881</v>
      </c>
      <c r="G62" s="51" t="s">
        <v>535</v>
      </c>
      <c r="H62" s="51" t="s">
        <v>536</v>
      </c>
      <c r="I62" s="51">
        <v>-24836158.02</v>
      </c>
    </row>
    <row r="63" spans="1:9" ht="9" hidden="1" outlineLevel="1">
      <c r="A63" s="51" t="s">
        <v>537</v>
      </c>
      <c r="B63" s="51">
        <v>-251183225.35</v>
      </c>
      <c r="D63" s="51">
        <v>-249818777.82</v>
      </c>
      <c r="F63" s="51">
        <f>B63-D63</f>
        <v>-1364447.5300000012</v>
      </c>
      <c r="G63" s="51" t="s">
        <v>538</v>
      </c>
      <c r="H63" s="51" t="s">
        <v>539</v>
      </c>
      <c r="I63" s="51">
        <v>-251183225.35</v>
      </c>
    </row>
    <row r="64" spans="1:9" ht="9" hidden="1" outlineLevel="1">
      <c r="A64" s="51" t="s">
        <v>540</v>
      </c>
      <c r="B64" s="51">
        <v>-74051542.29</v>
      </c>
      <c r="D64" s="51">
        <v>-73643576.51</v>
      </c>
      <c r="F64" s="51">
        <f>B64-D64</f>
        <v>-407965.7800000012</v>
      </c>
      <c r="G64" s="51" t="s">
        <v>541</v>
      </c>
      <c r="H64" s="51" t="s">
        <v>542</v>
      </c>
      <c r="I64" s="51">
        <v>-74051542.29</v>
      </c>
    </row>
    <row r="65" spans="1:9" ht="9" hidden="1" outlineLevel="1">
      <c r="A65" s="51" t="s">
        <v>543</v>
      </c>
      <c r="B65" s="51">
        <v>-40601110.45</v>
      </c>
      <c r="D65" s="51">
        <v>-40166257.02</v>
      </c>
      <c r="F65" s="51">
        <f>B65-D65</f>
        <v>-434853.4299999997</v>
      </c>
      <c r="G65" s="51" t="s">
        <v>544</v>
      </c>
      <c r="H65" s="51" t="s">
        <v>545</v>
      </c>
      <c r="I65" s="51">
        <v>-40601110.45</v>
      </c>
    </row>
    <row r="66" spans="1:10" s="70" customFormat="1" ht="9" customHeight="1" collapsed="1">
      <c r="A66" s="70" t="s">
        <v>546</v>
      </c>
      <c r="B66" s="62">
        <v>-390672036.11</v>
      </c>
      <c r="C66" s="63"/>
      <c r="D66" s="62">
        <v>-388555112.34000003</v>
      </c>
      <c r="E66" s="63"/>
      <c r="F66" s="62">
        <f>B66-D66</f>
        <v>-2116923.769999981</v>
      </c>
      <c r="G66" s="71" t="s">
        <v>547</v>
      </c>
      <c r="I66" s="62">
        <v>-390672036.11</v>
      </c>
      <c r="J66" s="63"/>
    </row>
    <row r="67" spans="2:10" s="70" customFormat="1" ht="9" customHeight="1">
      <c r="B67" s="73">
        <f>B61+B66</f>
        <v>707101366.0039998</v>
      </c>
      <c r="C67" s="63"/>
      <c r="D67" s="73">
        <f>D61+D66</f>
        <v>700080083.1089998</v>
      </c>
      <c r="E67" s="63"/>
      <c r="F67" s="73">
        <f>F61+F66</f>
        <v>7021282.894999981</v>
      </c>
      <c r="G67" s="74" t="s">
        <v>548</v>
      </c>
      <c r="H67" s="75"/>
      <c r="I67" s="73">
        <f>I61+I66</f>
        <v>707101366.0039998</v>
      </c>
      <c r="J67" s="63"/>
    </row>
    <row r="68" spans="2:10" s="70" customFormat="1" ht="3" customHeight="1">
      <c r="B68" s="62"/>
      <c r="C68" s="63"/>
      <c r="D68" s="62"/>
      <c r="E68" s="63"/>
      <c r="F68" s="62"/>
      <c r="I68" s="62"/>
      <c r="J68" s="63"/>
    </row>
    <row r="69" spans="2:10" s="70" customFormat="1" ht="9" customHeight="1">
      <c r="B69" s="62"/>
      <c r="C69" s="63"/>
      <c r="D69" s="62"/>
      <c r="E69" s="63"/>
      <c r="F69" s="62"/>
      <c r="G69" s="68" t="s">
        <v>549</v>
      </c>
      <c r="I69" s="62"/>
      <c r="J69" s="63"/>
    </row>
    <row r="70" spans="1:9" ht="9" hidden="1" outlineLevel="1">
      <c r="A70" s="51" t="s">
        <v>550</v>
      </c>
      <c r="B70" s="51">
        <v>616.43</v>
      </c>
      <c r="D70" s="51">
        <v>1193.13</v>
      </c>
      <c r="F70" s="51">
        <f aca="true" t="shared" si="1" ref="F70:F79">B70-D70</f>
        <v>-576.7000000000002</v>
      </c>
      <c r="G70" s="51" t="s">
        <v>551</v>
      </c>
      <c r="H70" s="51" t="s">
        <v>552</v>
      </c>
      <c r="I70" s="51">
        <v>616.43</v>
      </c>
    </row>
    <row r="71" spans="1:9" ht="9" hidden="1" outlineLevel="1">
      <c r="A71" s="51" t="s">
        <v>553</v>
      </c>
      <c r="B71" s="51">
        <v>7232392.25</v>
      </c>
      <c r="D71" s="51">
        <v>7064190.93</v>
      </c>
      <c r="F71" s="51">
        <f t="shared" si="1"/>
        <v>168201.3200000003</v>
      </c>
      <c r="G71" s="51" t="s">
        <v>554</v>
      </c>
      <c r="H71" s="51" t="s">
        <v>555</v>
      </c>
      <c r="I71" s="51">
        <v>7232392.25</v>
      </c>
    </row>
    <row r="72" spans="1:10" s="70" customFormat="1" ht="8.25" customHeight="1" collapsed="1">
      <c r="A72" s="70" t="s">
        <v>556</v>
      </c>
      <c r="B72" s="62">
        <v>7233008.68</v>
      </c>
      <c r="C72" s="63"/>
      <c r="D72" s="62">
        <v>7065384.06</v>
      </c>
      <c r="E72" s="63"/>
      <c r="F72" s="62">
        <f t="shared" si="1"/>
        <v>167624.6200000001</v>
      </c>
      <c r="G72" s="71" t="s">
        <v>557</v>
      </c>
      <c r="I72" s="62">
        <v>7233008.68</v>
      </c>
      <c r="J72" s="63"/>
    </row>
    <row r="73" spans="1:9" ht="9" hidden="1" outlineLevel="1">
      <c r="A73" s="51" t="s">
        <v>558</v>
      </c>
      <c r="B73" s="51">
        <v>3945.79</v>
      </c>
      <c r="D73" s="51">
        <v>4095.79</v>
      </c>
      <c r="F73" s="51">
        <f t="shared" si="1"/>
        <v>-150</v>
      </c>
      <c r="G73" s="51" t="s">
        <v>559</v>
      </c>
      <c r="H73" s="51" t="s">
        <v>560</v>
      </c>
      <c r="I73" s="51">
        <v>3945.79</v>
      </c>
    </row>
    <row r="74" spans="1:9" ht="9" hidden="1" outlineLevel="1">
      <c r="A74" s="51" t="s">
        <v>561</v>
      </c>
      <c r="B74" s="51">
        <v>17785.86</v>
      </c>
      <c r="D74" s="51">
        <v>18142.29</v>
      </c>
      <c r="F74" s="51">
        <f t="shared" si="1"/>
        <v>-356.4300000000003</v>
      </c>
      <c r="G74" s="51" t="s">
        <v>562</v>
      </c>
      <c r="H74" s="51" t="s">
        <v>563</v>
      </c>
      <c r="I74" s="51">
        <v>17785.86</v>
      </c>
    </row>
    <row r="75" spans="1:9" ht="9" hidden="1" outlineLevel="1">
      <c r="A75" s="51" t="s">
        <v>564</v>
      </c>
      <c r="B75" s="51">
        <v>0</v>
      </c>
      <c r="D75" s="51">
        <v>0</v>
      </c>
      <c r="F75" s="51">
        <f t="shared" si="1"/>
        <v>0</v>
      </c>
      <c r="G75" s="51" t="s">
        <v>565</v>
      </c>
      <c r="H75" s="51" t="s">
        <v>566</v>
      </c>
      <c r="I75" s="51">
        <v>0</v>
      </c>
    </row>
    <row r="76" spans="1:10" s="70" customFormat="1" ht="8.25" customHeight="1" collapsed="1">
      <c r="A76" s="70" t="s">
        <v>567</v>
      </c>
      <c r="B76" s="62">
        <v>21731.65</v>
      </c>
      <c r="C76" s="63"/>
      <c r="D76" s="62">
        <v>22238.08</v>
      </c>
      <c r="E76" s="63"/>
      <c r="F76" s="62">
        <f t="shared" si="1"/>
        <v>-506.4300000000003</v>
      </c>
      <c r="G76" s="71" t="s">
        <v>568</v>
      </c>
      <c r="I76" s="62">
        <v>21731.65</v>
      </c>
      <c r="J76" s="63"/>
    </row>
    <row r="77" spans="1:9" ht="9" hidden="1" outlineLevel="1">
      <c r="A77" s="51" t="s">
        <v>569</v>
      </c>
      <c r="B77" s="51">
        <v>-84369</v>
      </c>
      <c r="D77" s="51">
        <v>-82612</v>
      </c>
      <c r="F77" s="51">
        <f t="shared" si="1"/>
        <v>-1757</v>
      </c>
      <c r="G77" s="51" t="s">
        <v>570</v>
      </c>
      <c r="H77" s="51" t="s">
        <v>571</v>
      </c>
      <c r="I77" s="51">
        <v>-84369</v>
      </c>
    </row>
    <row r="78" spans="1:10" ht="9" customHeight="1" collapsed="1">
      <c r="A78" s="51" t="s">
        <v>572</v>
      </c>
      <c r="B78" s="62">
        <v>-84369</v>
      </c>
      <c r="C78" s="63"/>
      <c r="D78" s="62">
        <v>-82612</v>
      </c>
      <c r="E78" s="63"/>
      <c r="F78" s="62">
        <f t="shared" si="1"/>
        <v>-1757</v>
      </c>
      <c r="G78" s="71" t="s">
        <v>573</v>
      </c>
      <c r="I78" s="62">
        <v>-84369</v>
      </c>
      <c r="J78" s="63"/>
    </row>
    <row r="79" spans="2:10" ht="9" customHeight="1">
      <c r="B79" s="73">
        <f>SUM(B72,B76,B78)</f>
        <v>7170371.33</v>
      </c>
      <c r="C79" s="63"/>
      <c r="D79" s="73">
        <f>SUM(D72,D76,D78)</f>
        <v>7005010.14</v>
      </c>
      <c r="E79" s="63"/>
      <c r="F79" s="73">
        <f t="shared" si="1"/>
        <v>165361.1900000004</v>
      </c>
      <c r="G79" s="65" t="s">
        <v>574</v>
      </c>
      <c r="I79" s="73">
        <f>SUM(I72,I76,I78)</f>
        <v>7170371.33</v>
      </c>
      <c r="J79" s="63"/>
    </row>
    <row r="80" spans="2:10" ht="3" customHeight="1">
      <c r="B80" s="62"/>
      <c r="C80" s="63"/>
      <c r="D80" s="62"/>
      <c r="E80" s="63"/>
      <c r="F80" s="62"/>
      <c r="I80" s="62"/>
      <c r="J80" s="63"/>
    </row>
    <row r="81" spans="2:10" ht="9" customHeight="1">
      <c r="B81" s="62"/>
      <c r="C81" s="63"/>
      <c r="D81" s="62"/>
      <c r="E81" s="63"/>
      <c r="F81" s="62"/>
      <c r="G81" s="65" t="s">
        <v>575</v>
      </c>
      <c r="I81" s="62"/>
      <c r="J81" s="63"/>
    </row>
    <row r="82" spans="1:9" ht="9" hidden="1" outlineLevel="1">
      <c r="A82" s="51" t="s">
        <v>576</v>
      </c>
      <c r="B82" s="51">
        <v>1448537.44</v>
      </c>
      <c r="D82" s="51">
        <v>1443209.42</v>
      </c>
      <c r="F82" s="51">
        <f aca="true" t="shared" si="2" ref="F82:F106">B82-D82</f>
        <v>5328.020000000019</v>
      </c>
      <c r="G82" s="51" t="s">
        <v>577</v>
      </c>
      <c r="H82" s="51" t="s">
        <v>578</v>
      </c>
      <c r="I82" s="51">
        <v>1448537.44</v>
      </c>
    </row>
    <row r="83" spans="1:9" ht="9" hidden="1" outlineLevel="1">
      <c r="A83" s="51" t="s">
        <v>579</v>
      </c>
      <c r="B83" s="51">
        <v>10958826.28</v>
      </c>
      <c r="D83" s="51">
        <v>10955547.33</v>
      </c>
      <c r="F83" s="51">
        <f t="shared" si="2"/>
        <v>3278.949999999255</v>
      </c>
      <c r="G83" s="51" t="s">
        <v>580</v>
      </c>
      <c r="H83" s="51" t="s">
        <v>581</v>
      </c>
      <c r="I83" s="51">
        <v>10958826.28</v>
      </c>
    </row>
    <row r="84" spans="1:9" ht="9" hidden="1" outlineLevel="1">
      <c r="A84" s="51" t="s">
        <v>582</v>
      </c>
      <c r="B84" s="51">
        <v>-14175</v>
      </c>
      <c r="D84" s="51">
        <v>6250</v>
      </c>
      <c r="F84" s="51">
        <f t="shared" si="2"/>
        <v>-20425</v>
      </c>
      <c r="G84" s="51" t="s">
        <v>583</v>
      </c>
      <c r="H84" s="51" t="s">
        <v>584</v>
      </c>
      <c r="I84" s="51">
        <v>-14175</v>
      </c>
    </row>
    <row r="85" spans="1:10" ht="9" customHeight="1" collapsed="1">
      <c r="A85" s="51" t="s">
        <v>585</v>
      </c>
      <c r="B85" s="62">
        <v>12393188.719999999</v>
      </c>
      <c r="C85" s="63"/>
      <c r="D85" s="62">
        <v>12405006.75</v>
      </c>
      <c r="E85" s="63"/>
      <c r="F85" s="62">
        <f t="shared" si="2"/>
        <v>-11818.030000001192</v>
      </c>
      <c r="G85" s="71" t="s">
        <v>586</v>
      </c>
      <c r="I85" s="62">
        <v>12393188.719999999</v>
      </c>
      <c r="J85" s="63"/>
    </row>
    <row r="86" spans="1:9" ht="9" hidden="1" outlineLevel="1">
      <c r="A86" s="51" t="s">
        <v>587</v>
      </c>
      <c r="B86" s="51">
        <v>2129862.95</v>
      </c>
      <c r="D86" s="51">
        <v>2122030.27</v>
      </c>
      <c r="F86" s="51">
        <f t="shared" si="2"/>
        <v>7832.680000000168</v>
      </c>
      <c r="G86" s="51" t="s">
        <v>588</v>
      </c>
      <c r="H86" s="51" t="s">
        <v>589</v>
      </c>
      <c r="I86" s="51">
        <v>2129862.95</v>
      </c>
    </row>
    <row r="87" spans="1:9" ht="9" hidden="1" outlineLevel="1">
      <c r="A87" s="51" t="s">
        <v>590</v>
      </c>
      <c r="B87" s="51">
        <v>241441.53</v>
      </c>
      <c r="D87" s="51">
        <v>246912.62</v>
      </c>
      <c r="F87" s="51">
        <f t="shared" si="2"/>
        <v>-5471.0899999999965</v>
      </c>
      <c r="G87" s="51" t="s">
        <v>591</v>
      </c>
      <c r="H87" s="51" t="s">
        <v>592</v>
      </c>
      <c r="I87" s="51">
        <v>241441.53</v>
      </c>
    </row>
    <row r="88" spans="1:10" ht="9" customHeight="1" collapsed="1">
      <c r="A88" s="51" t="s">
        <v>593</v>
      </c>
      <c r="B88" s="62">
        <v>2371304.48</v>
      </c>
      <c r="C88" s="63"/>
      <c r="D88" s="62">
        <v>2368942.89</v>
      </c>
      <c r="E88" s="63"/>
      <c r="F88" s="62">
        <f t="shared" si="2"/>
        <v>2361.589999999851</v>
      </c>
      <c r="G88" s="71" t="s">
        <v>594</v>
      </c>
      <c r="I88" s="62">
        <v>2371304.48</v>
      </c>
      <c r="J88" s="63"/>
    </row>
    <row r="89" spans="1:9" ht="9" hidden="1" outlineLevel="1">
      <c r="A89" s="51" t="s">
        <v>595</v>
      </c>
      <c r="B89" s="51">
        <v>115000000</v>
      </c>
      <c r="D89" s="51">
        <v>115000000</v>
      </c>
      <c r="F89" s="51">
        <f t="shared" si="2"/>
        <v>0</v>
      </c>
      <c r="G89" s="51" t="s">
        <v>596</v>
      </c>
      <c r="H89" s="51" t="s">
        <v>597</v>
      </c>
      <c r="I89" s="51">
        <v>115000000</v>
      </c>
    </row>
    <row r="90" spans="1:9" ht="9" hidden="1" outlineLevel="1">
      <c r="A90" s="51" t="s">
        <v>598</v>
      </c>
      <c r="B90" s="51">
        <v>654378</v>
      </c>
      <c r="D90" s="51">
        <v>161296</v>
      </c>
      <c r="F90" s="51">
        <f t="shared" si="2"/>
        <v>493082</v>
      </c>
      <c r="G90" s="51" t="s">
        <v>599</v>
      </c>
      <c r="H90" s="51" t="s">
        <v>600</v>
      </c>
      <c r="I90" s="51">
        <v>654378</v>
      </c>
    </row>
    <row r="91" spans="1:10" ht="9" customHeight="1" collapsed="1">
      <c r="A91" s="51" t="s">
        <v>601</v>
      </c>
      <c r="B91" s="62">
        <v>115654378</v>
      </c>
      <c r="C91" s="63"/>
      <c r="D91" s="62">
        <v>115161296</v>
      </c>
      <c r="E91" s="63"/>
      <c r="F91" s="62">
        <f t="shared" si="2"/>
        <v>493082</v>
      </c>
      <c r="G91" s="71" t="s">
        <v>602</v>
      </c>
      <c r="I91" s="62">
        <v>115654378</v>
      </c>
      <c r="J91" s="63"/>
    </row>
    <row r="92" spans="1:9" ht="9" hidden="1" outlineLevel="1">
      <c r="A92" s="51" t="s">
        <v>603</v>
      </c>
      <c r="B92" s="51">
        <v>5323298.76</v>
      </c>
      <c r="D92" s="51">
        <v>5323298.76</v>
      </c>
      <c r="F92" s="51">
        <f t="shared" si="2"/>
        <v>0</v>
      </c>
      <c r="G92" s="51" t="s">
        <v>604</v>
      </c>
      <c r="H92" s="51" t="s">
        <v>605</v>
      </c>
      <c r="I92" s="51">
        <v>5323298.76</v>
      </c>
    </row>
    <row r="93" spans="1:9" ht="9" hidden="1" outlineLevel="1">
      <c r="A93" s="51" t="s">
        <v>606</v>
      </c>
      <c r="B93" s="51">
        <v>4220387.5</v>
      </c>
      <c r="D93" s="51">
        <v>4220387.5</v>
      </c>
      <c r="F93" s="51">
        <f t="shared" si="2"/>
        <v>0</v>
      </c>
      <c r="G93" s="51" t="s">
        <v>607</v>
      </c>
      <c r="H93" s="51" t="s">
        <v>608</v>
      </c>
      <c r="I93" s="51">
        <v>4220387.5</v>
      </c>
    </row>
    <row r="94" spans="1:10" ht="9" customHeight="1" collapsed="1">
      <c r="A94" s="51" t="s">
        <v>609</v>
      </c>
      <c r="B94" s="62">
        <v>9543686.26</v>
      </c>
      <c r="C94" s="63"/>
      <c r="D94" s="62">
        <v>9543686.26</v>
      </c>
      <c r="E94" s="63"/>
      <c r="F94" s="62">
        <f t="shared" si="2"/>
        <v>0</v>
      </c>
      <c r="G94" s="71" t="s">
        <v>610</v>
      </c>
      <c r="I94" s="62">
        <v>9543686.26</v>
      </c>
      <c r="J94" s="63"/>
    </row>
    <row r="95" spans="1:9" ht="9" hidden="1" outlineLevel="1">
      <c r="A95" s="51" t="s">
        <v>611</v>
      </c>
      <c r="B95" s="51">
        <v>203333.33</v>
      </c>
      <c r="D95" s="51">
        <v>3495000</v>
      </c>
      <c r="F95" s="51">
        <f t="shared" si="2"/>
        <v>-3291666.67</v>
      </c>
      <c r="G95" s="51" t="s">
        <v>612</v>
      </c>
      <c r="H95" s="51" t="s">
        <v>613</v>
      </c>
      <c r="I95" s="51">
        <v>203333.33</v>
      </c>
    </row>
    <row r="96" spans="1:9" ht="9" hidden="1" outlineLevel="1">
      <c r="A96" s="51" t="s">
        <v>614</v>
      </c>
      <c r="B96" s="51">
        <v>343750</v>
      </c>
      <c r="D96" s="51">
        <v>3930000</v>
      </c>
      <c r="F96" s="51">
        <f t="shared" si="2"/>
        <v>-3586250</v>
      </c>
      <c r="G96" s="51" t="s">
        <v>615</v>
      </c>
      <c r="H96" s="51" t="s">
        <v>616</v>
      </c>
      <c r="I96" s="51">
        <v>343750</v>
      </c>
    </row>
    <row r="97" spans="1:10" ht="9" customHeight="1" collapsed="1">
      <c r="A97" s="51" t="s">
        <v>617</v>
      </c>
      <c r="B97" s="62">
        <v>547083.33</v>
      </c>
      <c r="C97" s="63"/>
      <c r="D97" s="62">
        <v>7425000</v>
      </c>
      <c r="E97" s="63"/>
      <c r="F97" s="62">
        <f t="shared" si="2"/>
        <v>-6877916.67</v>
      </c>
      <c r="G97" s="71" t="s">
        <v>618</v>
      </c>
      <c r="I97" s="62">
        <v>547083.33</v>
      </c>
      <c r="J97" s="63"/>
    </row>
    <row r="98" spans="1:9" ht="9" hidden="1" outlineLevel="1">
      <c r="A98" s="51" t="s">
        <v>619</v>
      </c>
      <c r="B98" s="51">
        <v>47522.92</v>
      </c>
      <c r="D98" s="51">
        <v>367270</v>
      </c>
      <c r="F98" s="51">
        <f t="shared" si="2"/>
        <v>-319747.08</v>
      </c>
      <c r="G98" s="51" t="s">
        <v>620</v>
      </c>
      <c r="H98" s="51" t="s">
        <v>621</v>
      </c>
      <c r="I98" s="51">
        <v>47522.92</v>
      </c>
    </row>
    <row r="99" spans="1:9" ht="9" hidden="1" outlineLevel="1">
      <c r="A99" s="51" t="s">
        <v>622</v>
      </c>
      <c r="B99" s="51">
        <v>223893.75</v>
      </c>
      <c r="D99" s="51">
        <v>1343362.5</v>
      </c>
      <c r="F99" s="51">
        <f t="shared" si="2"/>
        <v>-1119468.75</v>
      </c>
      <c r="G99" s="51" t="s">
        <v>623</v>
      </c>
      <c r="H99" s="51" t="s">
        <v>624</v>
      </c>
      <c r="I99" s="51">
        <v>223893.75</v>
      </c>
    </row>
    <row r="100" spans="1:9" ht="9" hidden="1" outlineLevel="1">
      <c r="A100" s="51" t="s">
        <v>625</v>
      </c>
      <c r="B100" s="51">
        <v>328898.96</v>
      </c>
      <c r="D100" s="51">
        <v>2071643.75</v>
      </c>
      <c r="F100" s="51">
        <f t="shared" si="2"/>
        <v>-1742744.79</v>
      </c>
      <c r="G100" s="51" t="s">
        <v>626</v>
      </c>
      <c r="H100" s="51" t="s">
        <v>627</v>
      </c>
      <c r="I100" s="51">
        <v>328898.96</v>
      </c>
    </row>
    <row r="101" spans="1:9" ht="9" hidden="1" outlineLevel="1">
      <c r="A101" s="51" t="s">
        <v>628</v>
      </c>
      <c r="B101" s="51">
        <v>500583.33</v>
      </c>
      <c r="D101" s="51">
        <v>3003500</v>
      </c>
      <c r="F101" s="51">
        <f t="shared" si="2"/>
        <v>-2502916.67</v>
      </c>
      <c r="G101" s="51" t="s">
        <v>629</v>
      </c>
      <c r="H101" s="51" t="s">
        <v>630</v>
      </c>
      <c r="I101" s="51">
        <v>500583.33</v>
      </c>
    </row>
    <row r="102" spans="1:10" ht="9" customHeight="1" collapsed="1">
      <c r="A102" s="51" t="s">
        <v>631</v>
      </c>
      <c r="B102" s="62">
        <v>1100898.96</v>
      </c>
      <c r="C102" s="63"/>
      <c r="D102" s="62">
        <v>6785776.25</v>
      </c>
      <c r="E102" s="63"/>
      <c r="F102" s="62">
        <f t="shared" si="2"/>
        <v>-5684877.29</v>
      </c>
      <c r="G102" s="71" t="s">
        <v>632</v>
      </c>
      <c r="I102" s="62">
        <v>1100898.96</v>
      </c>
      <c r="J102" s="63"/>
    </row>
    <row r="103" spans="1:9" ht="9" hidden="1" outlineLevel="1">
      <c r="A103" s="51" t="s">
        <v>633</v>
      </c>
      <c r="B103" s="51">
        <v>306122.22</v>
      </c>
      <c r="D103" s="51">
        <v>304997.15</v>
      </c>
      <c r="F103" s="51">
        <f t="shared" si="2"/>
        <v>1125.0699999999488</v>
      </c>
      <c r="G103" s="51" t="s">
        <v>634</v>
      </c>
      <c r="H103" s="51" t="s">
        <v>635</v>
      </c>
      <c r="I103" s="51">
        <v>306122.22</v>
      </c>
    </row>
    <row r="104" spans="1:10" ht="9" customHeight="1" collapsed="1">
      <c r="A104" s="51" t="s">
        <v>636</v>
      </c>
      <c r="B104" s="62">
        <v>306122.22</v>
      </c>
      <c r="C104" s="63"/>
      <c r="D104" s="62">
        <v>304997.15</v>
      </c>
      <c r="E104" s="63"/>
      <c r="F104" s="62">
        <f t="shared" si="2"/>
        <v>1125.0699999999488</v>
      </c>
      <c r="G104" s="71" t="s">
        <v>637</v>
      </c>
      <c r="I104" s="62">
        <v>306122.22</v>
      </c>
      <c r="J104" s="63"/>
    </row>
    <row r="105" spans="1:10" ht="9" customHeight="1">
      <c r="A105" s="51" t="s">
        <v>638</v>
      </c>
      <c r="B105" s="62">
        <v>0</v>
      </c>
      <c r="C105" s="63"/>
      <c r="D105" s="62">
        <v>0</v>
      </c>
      <c r="E105" s="63"/>
      <c r="F105" s="62">
        <f t="shared" si="2"/>
        <v>0</v>
      </c>
      <c r="G105" s="71" t="s">
        <v>639</v>
      </c>
      <c r="I105" s="62">
        <v>0</v>
      </c>
      <c r="J105" s="63"/>
    </row>
    <row r="106" spans="2:10" ht="9" customHeight="1">
      <c r="B106" s="73">
        <f>SUM(B85,B88,B91,B94,B97,B102,B104,B105)</f>
        <v>141916661.97000003</v>
      </c>
      <c r="C106" s="63"/>
      <c r="D106" s="73">
        <f>SUM(D85,D88,D91,D94,D97,D102,D104,D105)</f>
        <v>153994705.3</v>
      </c>
      <c r="E106" s="63"/>
      <c r="F106" s="73">
        <f t="shared" si="2"/>
        <v>-12078043.329999983</v>
      </c>
      <c r="G106" s="65" t="s">
        <v>640</v>
      </c>
      <c r="I106" s="73">
        <f>SUM(I85,I88,I91,I94,I97,I102,I104,I105)</f>
        <v>141916661.97000003</v>
      </c>
      <c r="J106" s="63"/>
    </row>
    <row r="107" spans="2:10" ht="3" customHeight="1">
      <c r="B107" s="62"/>
      <c r="C107" s="63"/>
      <c r="D107" s="62"/>
      <c r="E107" s="63"/>
      <c r="F107" s="62"/>
      <c r="I107" s="62"/>
      <c r="J107" s="63"/>
    </row>
    <row r="108" spans="2:10" ht="9" customHeight="1">
      <c r="B108" s="62"/>
      <c r="C108" s="63"/>
      <c r="D108" s="62"/>
      <c r="E108" s="63"/>
      <c r="F108" s="62"/>
      <c r="G108" s="65" t="s">
        <v>641</v>
      </c>
      <c r="I108" s="62"/>
      <c r="J108" s="63"/>
    </row>
    <row r="109" spans="1:10" ht="9" customHeight="1">
      <c r="A109" s="51" t="s">
        <v>642</v>
      </c>
      <c r="B109" s="62">
        <v>0</v>
      </c>
      <c r="C109" s="63"/>
      <c r="D109" s="62">
        <v>0</v>
      </c>
      <c r="E109" s="63"/>
      <c r="F109" s="62">
        <f aca="true" t="shared" si="3" ref="F109:F126">B109-D109</f>
        <v>0</v>
      </c>
      <c r="G109" s="71" t="s">
        <v>643</v>
      </c>
      <c r="I109" s="62">
        <v>0</v>
      </c>
      <c r="J109" s="63"/>
    </row>
    <row r="110" spans="1:9" ht="9" hidden="1" outlineLevel="1">
      <c r="A110" s="51" t="s">
        <v>644</v>
      </c>
      <c r="B110" s="51">
        <v>5357819.03</v>
      </c>
      <c r="D110" s="51">
        <v>9434582.05</v>
      </c>
      <c r="F110" s="51">
        <f t="shared" si="3"/>
        <v>-4076763.0200000005</v>
      </c>
      <c r="G110" s="51" t="s">
        <v>645</v>
      </c>
      <c r="H110" s="51" t="s">
        <v>646</v>
      </c>
      <c r="I110" s="51">
        <v>5357819.03</v>
      </c>
    </row>
    <row r="111" spans="1:9" ht="9" hidden="1" outlineLevel="1">
      <c r="A111" s="51" t="s">
        <v>647</v>
      </c>
      <c r="B111" s="51">
        <v>56982291</v>
      </c>
      <c r="D111" s="51">
        <v>0</v>
      </c>
      <c r="F111" s="51">
        <f t="shared" si="3"/>
        <v>56982291</v>
      </c>
      <c r="G111" s="51" t="s">
        <v>648</v>
      </c>
      <c r="H111" s="51" t="s">
        <v>649</v>
      </c>
      <c r="I111" s="51">
        <v>56982291</v>
      </c>
    </row>
    <row r="112" spans="1:10" ht="9" customHeight="1" collapsed="1">
      <c r="A112" s="51" t="s">
        <v>650</v>
      </c>
      <c r="B112" s="62">
        <v>62340110.03</v>
      </c>
      <c r="C112" s="63"/>
      <c r="D112" s="62">
        <v>9434582.05</v>
      </c>
      <c r="E112" s="63"/>
      <c r="F112" s="62">
        <f t="shared" si="3"/>
        <v>52905527.980000004</v>
      </c>
      <c r="G112" s="71" t="s">
        <v>651</v>
      </c>
      <c r="I112" s="62">
        <v>62340110.03</v>
      </c>
      <c r="J112" s="63"/>
    </row>
    <row r="113" spans="1:9" ht="9" hidden="1" outlineLevel="1">
      <c r="A113" s="51" t="s">
        <v>652</v>
      </c>
      <c r="B113" s="51">
        <v>8701592.98</v>
      </c>
      <c r="D113" s="51">
        <v>8384808.88</v>
      </c>
      <c r="F113" s="51">
        <f t="shared" si="3"/>
        <v>316784.10000000056</v>
      </c>
      <c r="G113" s="51" t="s">
        <v>653</v>
      </c>
      <c r="H113" s="51" t="s">
        <v>654</v>
      </c>
      <c r="I113" s="51">
        <v>8701592.98</v>
      </c>
    </row>
    <row r="114" spans="1:9" ht="9" hidden="1" outlineLevel="1">
      <c r="A114" s="51" t="s">
        <v>655</v>
      </c>
      <c r="B114" s="51">
        <v>-2238643.1</v>
      </c>
      <c r="D114" s="51">
        <v>0</v>
      </c>
      <c r="F114" s="51">
        <f t="shared" si="3"/>
        <v>-2238643.1</v>
      </c>
      <c r="G114" s="51" t="s">
        <v>656</v>
      </c>
      <c r="H114" s="51" t="s">
        <v>657</v>
      </c>
      <c r="I114" s="51">
        <v>-2238643.1</v>
      </c>
    </row>
    <row r="115" spans="1:9" ht="9" hidden="1" outlineLevel="1">
      <c r="A115" s="51" t="s">
        <v>658</v>
      </c>
      <c r="B115" s="51">
        <v>28925</v>
      </c>
      <c r="D115" s="51">
        <v>-5606</v>
      </c>
      <c r="F115" s="51">
        <f t="shared" si="3"/>
        <v>34531</v>
      </c>
      <c r="G115" s="51" t="s">
        <v>659</v>
      </c>
      <c r="H115" s="51" t="s">
        <v>660</v>
      </c>
      <c r="I115" s="51">
        <v>28925</v>
      </c>
    </row>
    <row r="116" spans="1:9" ht="9" hidden="1" outlineLevel="1">
      <c r="A116" s="51" t="s">
        <v>661</v>
      </c>
      <c r="B116" s="51">
        <v>41880</v>
      </c>
      <c r="D116" s="51">
        <v>41880</v>
      </c>
      <c r="F116" s="51">
        <f t="shared" si="3"/>
        <v>0</v>
      </c>
      <c r="G116" s="51" t="s">
        <v>662</v>
      </c>
      <c r="H116" s="51" t="s">
        <v>663</v>
      </c>
      <c r="I116" s="51">
        <v>41880</v>
      </c>
    </row>
    <row r="117" spans="1:10" ht="9" customHeight="1" collapsed="1">
      <c r="A117" s="51" t="s">
        <v>664</v>
      </c>
      <c r="B117" s="62">
        <v>6533754.88</v>
      </c>
      <c r="C117" s="63"/>
      <c r="D117" s="62">
        <v>8421082.879999999</v>
      </c>
      <c r="E117" s="63"/>
      <c r="F117" s="62">
        <f t="shared" si="3"/>
        <v>-1887327.999999999</v>
      </c>
      <c r="G117" s="71" t="s">
        <v>665</v>
      </c>
      <c r="I117" s="62">
        <v>6533754.88</v>
      </c>
      <c r="J117" s="63"/>
    </row>
    <row r="118" spans="1:10" ht="9" customHeight="1">
      <c r="A118" s="51" t="s">
        <v>666</v>
      </c>
      <c r="B118" s="62">
        <v>0</v>
      </c>
      <c r="C118" s="63"/>
      <c r="D118" s="62">
        <v>0</v>
      </c>
      <c r="E118" s="63"/>
      <c r="F118" s="62">
        <f t="shared" si="3"/>
        <v>0</v>
      </c>
      <c r="G118" s="71" t="s">
        <v>667</v>
      </c>
      <c r="I118" s="62">
        <v>0</v>
      </c>
      <c r="J118" s="63"/>
    </row>
    <row r="119" spans="1:9" ht="9" hidden="1" outlineLevel="1">
      <c r="A119" s="51" t="s">
        <v>668</v>
      </c>
      <c r="B119" s="51">
        <v>78876564.43</v>
      </c>
      <c r="D119" s="51">
        <v>79853338.33</v>
      </c>
      <c r="F119" s="51">
        <f t="shared" si="3"/>
        <v>-976773.8999999911</v>
      </c>
      <c r="G119" s="51" t="s">
        <v>669</v>
      </c>
      <c r="H119" s="51" t="s">
        <v>670</v>
      </c>
      <c r="I119" s="51">
        <v>78876564.43</v>
      </c>
    </row>
    <row r="120" spans="1:9" ht="9" hidden="1" outlineLevel="1">
      <c r="A120" s="51" t="s">
        <v>671</v>
      </c>
      <c r="B120" s="51">
        <v>-54743647.9</v>
      </c>
      <c r="D120" s="51">
        <v>0</v>
      </c>
      <c r="F120" s="51">
        <f t="shared" si="3"/>
        <v>-54743647.9</v>
      </c>
      <c r="G120" s="51" t="s">
        <v>672</v>
      </c>
      <c r="H120" s="51" t="s">
        <v>673</v>
      </c>
      <c r="I120" s="51">
        <v>-54743647.9</v>
      </c>
    </row>
    <row r="121" spans="1:9" ht="9" hidden="1" outlineLevel="1">
      <c r="A121" s="51" t="s">
        <v>674</v>
      </c>
      <c r="B121" s="51">
        <v>0</v>
      </c>
      <c r="D121" s="51">
        <v>0</v>
      </c>
      <c r="F121" s="51">
        <f t="shared" si="3"/>
        <v>0</v>
      </c>
      <c r="G121" s="51" t="s">
        <v>675</v>
      </c>
      <c r="H121" s="51" t="s">
        <v>676</v>
      </c>
      <c r="I121" s="51">
        <v>0</v>
      </c>
    </row>
    <row r="122" spans="1:9" ht="9" hidden="1" outlineLevel="1">
      <c r="A122" s="51" t="s">
        <v>677</v>
      </c>
      <c r="B122" s="51">
        <v>45000000</v>
      </c>
      <c r="D122" s="51">
        <v>45000000</v>
      </c>
      <c r="F122" s="51">
        <f t="shared" si="3"/>
        <v>0</v>
      </c>
      <c r="G122" s="51" t="s">
        <v>678</v>
      </c>
      <c r="H122" s="51" t="s">
        <v>679</v>
      </c>
      <c r="I122" s="51">
        <v>45000000</v>
      </c>
    </row>
    <row r="123" spans="1:9" ht="9" hidden="1" outlineLevel="1">
      <c r="A123" s="51" t="s">
        <v>680</v>
      </c>
      <c r="B123" s="51">
        <v>43000000</v>
      </c>
      <c r="D123" s="51">
        <v>43000000</v>
      </c>
      <c r="F123" s="51">
        <f t="shared" si="3"/>
        <v>0</v>
      </c>
      <c r="G123" s="51" t="s">
        <v>681</v>
      </c>
      <c r="H123" s="51" t="s">
        <v>682</v>
      </c>
      <c r="I123" s="51">
        <v>43000000</v>
      </c>
    </row>
    <row r="124" spans="1:9" ht="9" hidden="1" outlineLevel="1">
      <c r="A124" s="51" t="s">
        <v>683</v>
      </c>
      <c r="B124" s="51">
        <v>59000000</v>
      </c>
      <c r="D124" s="51">
        <v>59000000</v>
      </c>
      <c r="F124" s="51">
        <f t="shared" si="3"/>
        <v>0</v>
      </c>
      <c r="G124" s="51" t="s">
        <v>684</v>
      </c>
      <c r="H124" s="51" t="s">
        <v>685</v>
      </c>
      <c r="I124" s="51">
        <v>59000000</v>
      </c>
    </row>
    <row r="125" spans="1:9" ht="9" hidden="1" outlineLevel="1">
      <c r="A125" s="51" t="s">
        <v>686</v>
      </c>
      <c r="B125" s="51">
        <v>56000000</v>
      </c>
      <c r="D125" s="51">
        <v>56000000</v>
      </c>
      <c r="F125" s="51">
        <f t="shared" si="3"/>
        <v>0</v>
      </c>
      <c r="G125" s="51" t="s">
        <v>687</v>
      </c>
      <c r="H125" s="51" t="s">
        <v>688</v>
      </c>
      <c r="I125" s="51">
        <v>56000000</v>
      </c>
    </row>
    <row r="126" spans="1:9" ht="9" hidden="1" outlineLevel="1">
      <c r="A126" s="51" t="s">
        <v>689</v>
      </c>
      <c r="B126" s="51">
        <v>793687</v>
      </c>
      <c r="D126" s="51">
        <v>1316333</v>
      </c>
      <c r="F126" s="51">
        <f t="shared" si="3"/>
        <v>-522646</v>
      </c>
      <c r="G126" s="51" t="s">
        <v>690</v>
      </c>
      <c r="H126" s="51" t="s">
        <v>691</v>
      </c>
      <c r="I126" s="51">
        <v>793687</v>
      </c>
    </row>
    <row r="127" spans="1:10" ht="9" customHeight="1" collapsed="1">
      <c r="A127" s="51" t="s">
        <v>692</v>
      </c>
      <c r="B127" s="62">
        <v>227926603.53</v>
      </c>
      <c r="C127" s="63"/>
      <c r="D127" s="62">
        <v>284169671.33</v>
      </c>
      <c r="E127" s="63"/>
      <c r="F127" s="62">
        <f>B127-D127</f>
        <v>-56243067.79999998</v>
      </c>
      <c r="G127" s="71" t="s">
        <v>693</v>
      </c>
      <c r="I127" s="62">
        <v>227926603.53</v>
      </c>
      <c r="J127" s="63"/>
    </row>
    <row r="128" spans="2:10" ht="9" customHeight="1">
      <c r="B128" s="62"/>
      <c r="C128" s="63"/>
      <c r="D128" s="62"/>
      <c r="E128" s="63"/>
      <c r="F128" s="62"/>
      <c r="G128" s="70" t="s">
        <v>694</v>
      </c>
      <c r="I128" s="62"/>
      <c r="J128" s="63"/>
    </row>
    <row r="129" spans="1:9" ht="9" hidden="1" outlineLevel="1">
      <c r="A129" s="51" t="s">
        <v>695</v>
      </c>
      <c r="B129" s="51">
        <v>29032929.04</v>
      </c>
      <c r="D129" s="51">
        <v>20777966.8</v>
      </c>
      <c r="F129" s="51">
        <f aca="true" t="shared" si="4" ref="F129:F155">B129-D129</f>
        <v>8254962.239999998</v>
      </c>
      <c r="G129" s="51" t="s">
        <v>696</v>
      </c>
      <c r="H129" s="51" t="s">
        <v>697</v>
      </c>
      <c r="I129" s="51">
        <v>29032929.04</v>
      </c>
    </row>
    <row r="130" spans="1:9" ht="9" hidden="1" outlineLevel="1">
      <c r="A130" s="51" t="s">
        <v>698</v>
      </c>
      <c r="B130" s="51">
        <v>47661000</v>
      </c>
      <c r="D130" s="51">
        <v>42400000</v>
      </c>
      <c r="F130" s="51">
        <f t="shared" si="4"/>
        <v>5261000</v>
      </c>
      <c r="G130" s="51" t="s">
        <v>699</v>
      </c>
      <c r="H130" s="51" t="s">
        <v>700</v>
      </c>
      <c r="I130" s="51">
        <v>47661000</v>
      </c>
    </row>
    <row r="131" spans="1:9" ht="9" hidden="1" outlineLevel="1">
      <c r="A131" s="51" t="s">
        <v>701</v>
      </c>
      <c r="B131" s="51">
        <v>3032347.75</v>
      </c>
      <c r="D131" s="51">
        <v>3927599.57</v>
      </c>
      <c r="F131" s="51">
        <f t="shared" si="4"/>
        <v>-895251.8199999998</v>
      </c>
      <c r="G131" s="51" t="s">
        <v>702</v>
      </c>
      <c r="H131" s="51" t="s">
        <v>703</v>
      </c>
      <c r="I131" s="51">
        <v>3032347.75</v>
      </c>
    </row>
    <row r="132" spans="1:9" ht="9" hidden="1" outlineLevel="1">
      <c r="A132" s="51" t="s">
        <v>704</v>
      </c>
      <c r="B132" s="51">
        <v>1203708.4</v>
      </c>
      <c r="D132" s="51">
        <v>884101.14</v>
      </c>
      <c r="F132" s="51">
        <f t="shared" si="4"/>
        <v>319607.2599999999</v>
      </c>
      <c r="G132" s="51" t="s">
        <v>705</v>
      </c>
      <c r="H132" s="51" t="s">
        <v>706</v>
      </c>
      <c r="I132" s="51">
        <v>1203708.4</v>
      </c>
    </row>
    <row r="133" spans="1:9" ht="9" hidden="1" outlineLevel="1">
      <c r="A133" s="51" t="s">
        <v>707</v>
      </c>
      <c r="B133" s="51">
        <v>106717.16</v>
      </c>
      <c r="D133" s="51">
        <v>80250.12</v>
      </c>
      <c r="F133" s="51">
        <f t="shared" si="4"/>
        <v>26467.040000000008</v>
      </c>
      <c r="G133" s="51" t="s">
        <v>708</v>
      </c>
      <c r="H133" s="51" t="s">
        <v>709</v>
      </c>
      <c r="I133" s="51">
        <v>106717.16</v>
      </c>
    </row>
    <row r="134" spans="1:9" ht="9" hidden="1" outlineLevel="1">
      <c r="A134" s="51" t="s">
        <v>710</v>
      </c>
      <c r="B134" s="51">
        <v>1265534.63</v>
      </c>
      <c r="D134" s="51">
        <v>1232595.91</v>
      </c>
      <c r="F134" s="51">
        <f t="shared" si="4"/>
        <v>32938.71999999997</v>
      </c>
      <c r="G134" s="51" t="s">
        <v>711</v>
      </c>
      <c r="H134" s="51" t="s">
        <v>712</v>
      </c>
      <c r="I134" s="51">
        <v>1265534.63</v>
      </c>
    </row>
    <row r="135" spans="1:10" ht="9" customHeight="1" collapsed="1">
      <c r="A135" s="51" t="s">
        <v>713</v>
      </c>
      <c r="B135" s="62">
        <v>82302236.97999999</v>
      </c>
      <c r="C135" s="63"/>
      <c r="D135" s="62">
        <v>69302513.54</v>
      </c>
      <c r="E135" s="63"/>
      <c r="F135" s="62">
        <f t="shared" si="4"/>
        <v>12999723.439999983</v>
      </c>
      <c r="G135" s="76" t="s">
        <v>714</v>
      </c>
      <c r="I135" s="62">
        <v>82302236.97999999</v>
      </c>
      <c r="J135" s="63"/>
    </row>
    <row r="136" spans="1:9" ht="9" hidden="1" outlineLevel="1">
      <c r="A136" s="51" t="s">
        <v>715</v>
      </c>
      <c r="B136" s="51">
        <v>174528.58</v>
      </c>
      <c r="D136" s="51">
        <v>152888.53</v>
      </c>
      <c r="F136" s="51">
        <f t="shared" si="4"/>
        <v>21640.04999999999</v>
      </c>
      <c r="G136" s="51" t="s">
        <v>716</v>
      </c>
      <c r="H136" s="51" t="s">
        <v>717</v>
      </c>
      <c r="I136" s="51">
        <v>174528.58</v>
      </c>
    </row>
    <row r="137" spans="1:9" ht="9" hidden="1" outlineLevel="1">
      <c r="A137" s="51" t="s">
        <v>718</v>
      </c>
      <c r="B137" s="51">
        <v>290</v>
      </c>
      <c r="D137" s="51">
        <v>436</v>
      </c>
      <c r="F137" s="51">
        <f t="shared" si="4"/>
        <v>-146</v>
      </c>
      <c r="G137" s="51" t="s">
        <v>719</v>
      </c>
      <c r="H137" s="51" t="s">
        <v>720</v>
      </c>
      <c r="I137" s="51">
        <v>290</v>
      </c>
    </row>
    <row r="138" spans="1:9" ht="9" hidden="1" outlineLevel="1">
      <c r="A138" s="51" t="s">
        <v>721</v>
      </c>
      <c r="B138" s="51">
        <v>1974.91</v>
      </c>
      <c r="D138" s="51">
        <v>1775.31</v>
      </c>
      <c r="F138" s="51">
        <f t="shared" si="4"/>
        <v>199.60000000000014</v>
      </c>
      <c r="G138" s="51" t="s">
        <v>722</v>
      </c>
      <c r="H138" s="51" t="s">
        <v>723</v>
      </c>
      <c r="I138" s="51">
        <v>1974.91</v>
      </c>
    </row>
    <row r="139" spans="1:9" ht="9" hidden="1" outlineLevel="1">
      <c r="A139" s="51" t="s">
        <v>724</v>
      </c>
      <c r="B139" s="51">
        <v>343669.27</v>
      </c>
      <c r="D139" s="51">
        <v>368009.97</v>
      </c>
      <c r="F139" s="51">
        <f t="shared" si="4"/>
        <v>-24340.699999999953</v>
      </c>
      <c r="G139" s="51" t="s">
        <v>725</v>
      </c>
      <c r="H139" s="51" t="s">
        <v>726</v>
      </c>
      <c r="I139" s="51">
        <v>343669.27</v>
      </c>
    </row>
    <row r="140" spans="1:10" ht="9" customHeight="1" collapsed="1">
      <c r="A140" s="51" t="s">
        <v>727</v>
      </c>
      <c r="B140" s="62">
        <v>520462.76</v>
      </c>
      <c r="C140" s="63"/>
      <c r="D140" s="62">
        <v>523109.81</v>
      </c>
      <c r="E140" s="63"/>
      <c r="F140" s="62">
        <f t="shared" si="4"/>
        <v>-2647.0499999999884</v>
      </c>
      <c r="G140" s="76" t="s">
        <v>728</v>
      </c>
      <c r="I140" s="62">
        <v>520462.76</v>
      </c>
      <c r="J140" s="63"/>
    </row>
    <row r="141" spans="1:9" ht="9" hidden="1" outlineLevel="1">
      <c r="A141" s="51" t="s">
        <v>729</v>
      </c>
      <c r="B141" s="51">
        <v>6537602.9</v>
      </c>
      <c r="D141" s="51">
        <v>5801494.08</v>
      </c>
      <c r="F141" s="51">
        <f t="shared" si="4"/>
        <v>736108.8200000003</v>
      </c>
      <c r="G141" s="51" t="s">
        <v>730</v>
      </c>
      <c r="H141" s="51" t="s">
        <v>731</v>
      </c>
      <c r="I141" s="51">
        <v>6537602.9</v>
      </c>
    </row>
    <row r="142" spans="1:9" ht="9" hidden="1" outlineLevel="1">
      <c r="A142" s="51" t="s">
        <v>732</v>
      </c>
      <c r="B142" s="51">
        <v>790692.4</v>
      </c>
      <c r="D142" s="51">
        <v>754822.45</v>
      </c>
      <c r="F142" s="51">
        <f t="shared" si="4"/>
        <v>35869.95000000007</v>
      </c>
      <c r="G142" s="51" t="s">
        <v>733</v>
      </c>
      <c r="H142" s="51" t="s">
        <v>734</v>
      </c>
      <c r="I142" s="51">
        <v>790692.4</v>
      </c>
    </row>
    <row r="143" spans="1:9" ht="9" hidden="1" outlineLevel="1">
      <c r="A143" s="51" t="s">
        <v>735</v>
      </c>
      <c r="B143" s="51">
        <v>-42.17</v>
      </c>
      <c r="D143" s="51">
        <v>8653.65</v>
      </c>
      <c r="F143" s="51">
        <f t="shared" si="4"/>
        <v>-8695.82</v>
      </c>
      <c r="G143" s="51" t="s">
        <v>736</v>
      </c>
      <c r="H143" s="51" t="s">
        <v>737</v>
      </c>
      <c r="I143" s="51">
        <v>-42.17</v>
      </c>
    </row>
    <row r="144" spans="1:9" ht="9" hidden="1" outlineLevel="1">
      <c r="A144" s="51" t="s">
        <v>738</v>
      </c>
      <c r="B144" s="51">
        <v>162654.77</v>
      </c>
      <c r="D144" s="51">
        <v>0</v>
      </c>
      <c r="F144" s="51">
        <f t="shared" si="4"/>
        <v>162654.77</v>
      </c>
      <c r="G144" s="51" t="s">
        <v>739</v>
      </c>
      <c r="H144" s="51" t="s">
        <v>740</v>
      </c>
      <c r="I144" s="51">
        <v>162654.77</v>
      </c>
    </row>
    <row r="145" spans="1:10" ht="9" customHeight="1" collapsed="1">
      <c r="A145" s="51" t="s">
        <v>741</v>
      </c>
      <c r="B145" s="62">
        <v>7490907.9</v>
      </c>
      <c r="C145" s="63"/>
      <c r="D145" s="62">
        <v>6564970.18</v>
      </c>
      <c r="E145" s="63"/>
      <c r="F145" s="62">
        <f t="shared" si="4"/>
        <v>925937.7200000007</v>
      </c>
      <c r="G145" s="76" t="s">
        <v>742</v>
      </c>
      <c r="I145" s="62">
        <v>7490907.9</v>
      </c>
      <c r="J145" s="63"/>
    </row>
    <row r="146" spans="1:9" ht="9" hidden="1" outlineLevel="1">
      <c r="A146" s="51" t="s">
        <v>743</v>
      </c>
      <c r="B146" s="51">
        <v>-1348241</v>
      </c>
      <c r="D146" s="51">
        <v>-2055619.56</v>
      </c>
      <c r="F146" s="51">
        <f t="shared" si="4"/>
        <v>707378.56</v>
      </c>
      <c r="G146" s="51" t="s">
        <v>744</v>
      </c>
      <c r="H146" s="51" t="s">
        <v>745</v>
      </c>
      <c r="I146" s="51">
        <v>-1348241</v>
      </c>
    </row>
    <row r="147" spans="1:9" ht="9" hidden="1" outlineLevel="1">
      <c r="A147" s="51" t="s">
        <v>746</v>
      </c>
      <c r="B147" s="51">
        <v>-269000</v>
      </c>
      <c r="D147" s="51">
        <v>-257000</v>
      </c>
      <c r="F147" s="51">
        <f t="shared" si="4"/>
        <v>-12000</v>
      </c>
      <c r="G147" s="51" t="s">
        <v>747</v>
      </c>
      <c r="H147" s="51" t="s">
        <v>748</v>
      </c>
      <c r="I147" s="51">
        <v>-269000</v>
      </c>
    </row>
    <row r="148" spans="1:9" ht="9" hidden="1" outlineLevel="1">
      <c r="A148" s="51" t="s">
        <v>749</v>
      </c>
      <c r="B148" s="51">
        <v>-800000</v>
      </c>
      <c r="D148" s="51">
        <v>-301763.99</v>
      </c>
      <c r="F148" s="51">
        <f t="shared" si="4"/>
        <v>-498236.01</v>
      </c>
      <c r="G148" s="51" t="s">
        <v>750</v>
      </c>
      <c r="H148" s="51" t="s">
        <v>751</v>
      </c>
      <c r="I148" s="51">
        <v>-800000</v>
      </c>
    </row>
    <row r="149" spans="1:10" ht="9" customHeight="1" collapsed="1">
      <c r="A149" s="51" t="s">
        <v>752</v>
      </c>
      <c r="B149" s="62">
        <v>-2417241</v>
      </c>
      <c r="C149" s="63"/>
      <c r="D149" s="62">
        <v>-2614383.55</v>
      </c>
      <c r="E149" s="63"/>
      <c r="F149" s="62">
        <f t="shared" si="4"/>
        <v>197142.5499999998</v>
      </c>
      <c r="G149" s="71" t="s">
        <v>573</v>
      </c>
      <c r="I149" s="62">
        <v>-2417241</v>
      </c>
      <c r="J149" s="63"/>
    </row>
    <row r="150" spans="1:9" ht="9" hidden="1" outlineLevel="1">
      <c r="A150" s="51" t="s">
        <v>753</v>
      </c>
      <c r="B150" s="51">
        <v>11366024.2</v>
      </c>
      <c r="D150" s="51">
        <v>11290023.93</v>
      </c>
      <c r="F150" s="51">
        <f t="shared" si="4"/>
        <v>76000.26999999955</v>
      </c>
      <c r="G150" s="51" t="s">
        <v>754</v>
      </c>
      <c r="H150" s="51" t="s">
        <v>755</v>
      </c>
      <c r="I150" s="51">
        <v>11366024.2</v>
      </c>
    </row>
    <row r="151" spans="1:9" ht="9" hidden="1" outlineLevel="1">
      <c r="A151" s="51" t="s">
        <v>756</v>
      </c>
      <c r="B151" s="51">
        <v>-198305.45</v>
      </c>
      <c r="D151" s="51">
        <v>-272152.81</v>
      </c>
      <c r="F151" s="51">
        <f t="shared" si="4"/>
        <v>73847.35999999999</v>
      </c>
      <c r="G151" s="51" t="s">
        <v>757</v>
      </c>
      <c r="H151" s="51" t="s">
        <v>758</v>
      </c>
      <c r="I151" s="51">
        <v>-198305.45</v>
      </c>
    </row>
    <row r="152" spans="1:9" ht="9" hidden="1" outlineLevel="1">
      <c r="A152" s="51" t="s">
        <v>759</v>
      </c>
      <c r="B152" s="51">
        <v>0</v>
      </c>
      <c r="D152" s="51">
        <v>-235.62</v>
      </c>
      <c r="F152" s="51">
        <f t="shared" si="4"/>
        <v>235.62</v>
      </c>
      <c r="G152" s="51" t="s">
        <v>760</v>
      </c>
      <c r="H152" s="51" t="s">
        <v>761</v>
      </c>
      <c r="I152" s="51">
        <v>0</v>
      </c>
    </row>
    <row r="153" spans="1:9" ht="9" hidden="1" outlineLevel="1">
      <c r="A153" s="51" t="s">
        <v>762</v>
      </c>
      <c r="B153" s="51">
        <v>0</v>
      </c>
      <c r="D153" s="51">
        <v>-12791.08</v>
      </c>
      <c r="F153" s="51">
        <f t="shared" si="4"/>
        <v>12791.08</v>
      </c>
      <c r="G153" s="51" t="s">
        <v>763</v>
      </c>
      <c r="H153" s="51" t="s">
        <v>764</v>
      </c>
      <c r="I153" s="51">
        <v>0</v>
      </c>
    </row>
    <row r="154" spans="1:9" ht="9" hidden="1" outlineLevel="1">
      <c r="A154" s="51" t="s">
        <v>765</v>
      </c>
      <c r="B154" s="51">
        <v>0</v>
      </c>
      <c r="D154" s="51">
        <v>72508.59</v>
      </c>
      <c r="F154" s="51">
        <f t="shared" si="4"/>
        <v>-72508.59</v>
      </c>
      <c r="G154" s="51" t="s">
        <v>766</v>
      </c>
      <c r="H154" s="51" t="s">
        <v>767</v>
      </c>
      <c r="I154" s="51">
        <v>0</v>
      </c>
    </row>
    <row r="155" spans="1:9" ht="9" hidden="1" outlineLevel="1">
      <c r="A155" s="51" t="s">
        <v>768</v>
      </c>
      <c r="B155" s="51">
        <v>0</v>
      </c>
      <c r="D155" s="51">
        <v>1582.14</v>
      </c>
      <c r="F155" s="51">
        <f t="shared" si="4"/>
        <v>-1582.14</v>
      </c>
      <c r="G155" s="51" t="s">
        <v>769</v>
      </c>
      <c r="H155" s="51" t="s">
        <v>770</v>
      </c>
      <c r="I155" s="51">
        <v>0</v>
      </c>
    </row>
    <row r="156" spans="1:10" ht="9" customHeight="1" collapsed="1">
      <c r="A156" s="51" t="s">
        <v>771</v>
      </c>
      <c r="B156" s="62">
        <v>11167718.75</v>
      </c>
      <c r="C156" s="63"/>
      <c r="D156" s="62">
        <v>11078935.15</v>
      </c>
      <c r="E156" s="63"/>
      <c r="F156" s="62">
        <f>B156-D156</f>
        <v>88783.59999999963</v>
      </c>
      <c r="G156" s="71" t="s">
        <v>772</v>
      </c>
      <c r="I156" s="62">
        <v>11167718.75</v>
      </c>
      <c r="J156" s="63"/>
    </row>
    <row r="157" spans="1:9" ht="9" hidden="1" outlineLevel="1">
      <c r="A157" s="51" t="s">
        <v>773</v>
      </c>
      <c r="B157" s="51">
        <v>161184.96</v>
      </c>
      <c r="D157" s="51">
        <v>193421.95</v>
      </c>
      <c r="F157" s="51">
        <f aca="true" t="shared" si="5" ref="F157:F170">B157-D157</f>
        <v>-32236.99000000002</v>
      </c>
      <c r="G157" s="51" t="s">
        <v>774</v>
      </c>
      <c r="H157" s="51" t="s">
        <v>775</v>
      </c>
      <c r="I157" s="51">
        <v>161184.96</v>
      </c>
    </row>
    <row r="158" spans="1:9" ht="9" hidden="1" outlineLevel="1">
      <c r="A158" s="51" t="s">
        <v>776</v>
      </c>
      <c r="B158" s="51">
        <v>198907.02</v>
      </c>
      <c r="D158" s="51">
        <v>238688.42</v>
      </c>
      <c r="F158" s="51">
        <f t="shared" si="5"/>
        <v>-39781.40000000002</v>
      </c>
      <c r="G158" s="51" t="s">
        <v>777</v>
      </c>
      <c r="H158" s="51" t="s">
        <v>778</v>
      </c>
      <c r="I158" s="51">
        <v>198907.02</v>
      </c>
    </row>
    <row r="159" spans="1:9" ht="9" hidden="1" outlineLevel="1">
      <c r="A159" s="51" t="s">
        <v>779</v>
      </c>
      <c r="B159" s="51">
        <v>58747.8</v>
      </c>
      <c r="D159" s="51">
        <v>68539.11</v>
      </c>
      <c r="F159" s="51">
        <f t="shared" si="5"/>
        <v>-9791.309999999998</v>
      </c>
      <c r="G159" s="51" t="s">
        <v>780</v>
      </c>
      <c r="H159" s="51" t="s">
        <v>781</v>
      </c>
      <c r="I159" s="51">
        <v>58747.8</v>
      </c>
    </row>
    <row r="160" spans="1:9" ht="9" hidden="1" outlineLevel="1">
      <c r="A160" s="51" t="s">
        <v>782</v>
      </c>
      <c r="B160" s="51">
        <v>0</v>
      </c>
      <c r="D160" s="51">
        <v>12046.88</v>
      </c>
      <c r="F160" s="51">
        <f t="shared" si="5"/>
        <v>-12046.88</v>
      </c>
      <c r="G160" s="51" t="s">
        <v>783</v>
      </c>
      <c r="H160" s="51" t="s">
        <v>784</v>
      </c>
      <c r="I160" s="51">
        <v>0</v>
      </c>
    </row>
    <row r="161" spans="1:9" ht="9" hidden="1" outlineLevel="1">
      <c r="A161" s="51" t="s">
        <v>785</v>
      </c>
      <c r="B161" s="51">
        <v>218935.45</v>
      </c>
      <c r="D161" s="51">
        <v>335123.33</v>
      </c>
      <c r="F161" s="51">
        <f t="shared" si="5"/>
        <v>-116187.88</v>
      </c>
      <c r="G161" s="51" t="s">
        <v>786</v>
      </c>
      <c r="H161" s="51" t="s">
        <v>787</v>
      </c>
      <c r="I161" s="51">
        <v>218935.45</v>
      </c>
    </row>
    <row r="162" spans="1:9" ht="9" hidden="1" outlineLevel="1">
      <c r="A162" s="51" t="s">
        <v>788</v>
      </c>
      <c r="B162" s="51">
        <v>0</v>
      </c>
      <c r="D162" s="51">
        <v>0</v>
      </c>
      <c r="F162" s="51">
        <f t="shared" si="5"/>
        <v>0</v>
      </c>
      <c r="G162" s="51" t="s">
        <v>789</v>
      </c>
      <c r="H162" s="51" t="s">
        <v>790</v>
      </c>
      <c r="I162" s="51">
        <v>0</v>
      </c>
    </row>
    <row r="163" spans="1:9" ht="9" hidden="1" outlineLevel="1">
      <c r="A163" s="51" t="s">
        <v>791</v>
      </c>
      <c r="B163" s="51">
        <v>0</v>
      </c>
      <c r="D163" s="51">
        <v>0</v>
      </c>
      <c r="F163" s="51">
        <f t="shared" si="5"/>
        <v>0</v>
      </c>
      <c r="G163" s="51" t="s">
        <v>792</v>
      </c>
      <c r="H163" s="51" t="s">
        <v>793</v>
      </c>
      <c r="I163" s="51">
        <v>0</v>
      </c>
    </row>
    <row r="164" spans="1:10" ht="9" customHeight="1" collapsed="1">
      <c r="A164" s="51" t="s">
        <v>794</v>
      </c>
      <c r="B164" s="62">
        <v>637775.23</v>
      </c>
      <c r="C164" s="63"/>
      <c r="D164" s="62">
        <v>847819.69</v>
      </c>
      <c r="E164" s="63"/>
      <c r="F164" s="62">
        <f t="shared" si="5"/>
        <v>-210044.45999999996</v>
      </c>
      <c r="G164" s="71" t="s">
        <v>795</v>
      </c>
      <c r="I164" s="62">
        <v>637775.23</v>
      </c>
      <c r="J164" s="63"/>
    </row>
    <row r="165" spans="1:9" ht="9" hidden="1" outlineLevel="1">
      <c r="A165" s="51" t="s">
        <v>796</v>
      </c>
      <c r="B165" s="51">
        <v>15850.59</v>
      </c>
      <c r="D165" s="51">
        <v>13562.04</v>
      </c>
      <c r="F165" s="51">
        <f t="shared" si="5"/>
        <v>2288.5499999999993</v>
      </c>
      <c r="G165" s="51" t="s">
        <v>797</v>
      </c>
      <c r="H165" s="51" t="s">
        <v>798</v>
      </c>
      <c r="I165" s="51">
        <v>15850.59</v>
      </c>
    </row>
    <row r="166" spans="1:9" ht="9" hidden="1" outlineLevel="1">
      <c r="A166" s="51" t="s">
        <v>799</v>
      </c>
      <c r="B166" s="51">
        <v>4959690.63</v>
      </c>
      <c r="D166" s="51">
        <v>5311903.57</v>
      </c>
      <c r="F166" s="51">
        <f t="shared" si="5"/>
        <v>-352212.9400000004</v>
      </c>
      <c r="G166" s="51" t="s">
        <v>800</v>
      </c>
      <c r="H166" s="51" t="s">
        <v>801</v>
      </c>
      <c r="I166" s="51">
        <v>4959690.63</v>
      </c>
    </row>
    <row r="167" spans="1:9" ht="9" hidden="1" outlineLevel="1">
      <c r="A167" s="51" t="s">
        <v>802</v>
      </c>
      <c r="B167" s="51">
        <v>167986.22</v>
      </c>
      <c r="D167" s="51">
        <v>125278.22</v>
      </c>
      <c r="F167" s="51">
        <f t="shared" si="5"/>
        <v>42708</v>
      </c>
      <c r="G167" s="51" t="s">
        <v>803</v>
      </c>
      <c r="H167" s="51" t="s">
        <v>804</v>
      </c>
      <c r="I167" s="51">
        <v>167986.22</v>
      </c>
    </row>
    <row r="168" spans="1:9" ht="9" hidden="1" outlineLevel="1">
      <c r="A168" s="51" t="s">
        <v>805</v>
      </c>
      <c r="B168" s="51">
        <v>140.87</v>
      </c>
      <c r="D168" s="51">
        <v>157.44</v>
      </c>
      <c r="F168" s="51">
        <f t="shared" si="5"/>
        <v>-16.569999999999993</v>
      </c>
      <c r="G168" s="51" t="s">
        <v>806</v>
      </c>
      <c r="H168" s="51" t="s">
        <v>807</v>
      </c>
      <c r="I168" s="51">
        <v>140.87</v>
      </c>
    </row>
    <row r="169" spans="1:10" ht="9" customHeight="1" collapsed="1">
      <c r="A169" s="51" t="s">
        <v>808</v>
      </c>
      <c r="B169" s="62">
        <v>5143668.31</v>
      </c>
      <c r="C169" s="63"/>
      <c r="D169" s="62">
        <v>5450901.2700000005</v>
      </c>
      <c r="E169" s="63"/>
      <c r="F169" s="62">
        <f t="shared" si="5"/>
        <v>-307232.9600000009</v>
      </c>
      <c r="G169" s="71" t="s">
        <v>809</v>
      </c>
      <c r="I169" s="62">
        <v>5143668.31</v>
      </c>
      <c r="J169" s="63"/>
    </row>
    <row r="170" spans="2:10" ht="9" customHeight="1">
      <c r="B170" s="73">
        <f>SUM(B109,B112,B117,B118,B127,B135,B140,B145,B149,B156,B164,B169)</f>
        <v>401645997.36999995</v>
      </c>
      <c r="C170" s="63"/>
      <c r="D170" s="73">
        <f>SUM(D109,D112,D117,D118,D127,D135,D140,D145,D149,D156,D164,D169)</f>
        <v>393179202.34999996</v>
      </c>
      <c r="E170" s="63"/>
      <c r="F170" s="73">
        <f t="shared" si="5"/>
        <v>8466795.01999998</v>
      </c>
      <c r="G170" s="65" t="s">
        <v>810</v>
      </c>
      <c r="I170" s="73">
        <f>SUM(I109,I112,I117,I118,I127,I135,I140,I145,I149,I156,I164,I169)</f>
        <v>401645997.36999995</v>
      </c>
      <c r="J170" s="63"/>
    </row>
    <row r="171" spans="2:10" ht="4.5" customHeight="1">
      <c r="B171" s="62"/>
      <c r="C171" s="63"/>
      <c r="D171" s="62"/>
      <c r="E171" s="63"/>
      <c r="F171" s="62"/>
      <c r="I171" s="62"/>
      <c r="J171" s="63"/>
    </row>
    <row r="172" spans="2:10" ht="9" customHeight="1">
      <c r="B172" s="62"/>
      <c r="C172" s="63"/>
      <c r="D172" s="62"/>
      <c r="E172" s="63"/>
      <c r="F172" s="62"/>
      <c r="G172" s="65" t="s">
        <v>811</v>
      </c>
      <c r="I172" s="62"/>
      <c r="J172" s="63"/>
    </row>
    <row r="173" spans="1:9" ht="9" hidden="1" outlineLevel="1">
      <c r="A173" s="51" t="s">
        <v>812</v>
      </c>
      <c r="B173" s="51">
        <v>146108.55</v>
      </c>
      <c r="D173" s="51">
        <v>149217.24</v>
      </c>
      <c r="F173" s="51">
        <f aca="true" t="shared" si="6" ref="F173:F194">B173-D173</f>
        <v>-3108.6900000000023</v>
      </c>
      <c r="G173" s="51" t="s">
        <v>813</v>
      </c>
      <c r="H173" s="51" t="s">
        <v>814</v>
      </c>
      <c r="I173" s="51">
        <v>146108.55</v>
      </c>
    </row>
    <row r="174" spans="1:9" ht="9" hidden="1" outlineLevel="1">
      <c r="A174" s="51" t="s">
        <v>815</v>
      </c>
      <c r="B174" s="51">
        <v>573113.87</v>
      </c>
      <c r="D174" s="51">
        <v>575936.87</v>
      </c>
      <c r="F174" s="51">
        <f t="shared" si="6"/>
        <v>-2823</v>
      </c>
      <c r="G174" s="51" t="s">
        <v>816</v>
      </c>
      <c r="H174" s="51" t="s">
        <v>817</v>
      </c>
      <c r="I174" s="51">
        <v>573113.87</v>
      </c>
    </row>
    <row r="175" spans="1:9" ht="9" hidden="1" outlineLevel="1">
      <c r="A175" s="51" t="s">
        <v>818</v>
      </c>
      <c r="B175" s="51">
        <v>1002023.25</v>
      </c>
      <c r="D175" s="51">
        <v>1006015.25</v>
      </c>
      <c r="F175" s="51">
        <f t="shared" si="6"/>
        <v>-3992</v>
      </c>
      <c r="G175" s="51" t="s">
        <v>819</v>
      </c>
      <c r="H175" s="51" t="s">
        <v>820</v>
      </c>
      <c r="I175" s="51">
        <v>1002023.25</v>
      </c>
    </row>
    <row r="176" spans="1:9" ht="9" hidden="1" outlineLevel="1">
      <c r="A176" s="51" t="s">
        <v>821</v>
      </c>
      <c r="B176" s="51">
        <v>1414290.92</v>
      </c>
      <c r="D176" s="51">
        <v>1421257.87</v>
      </c>
      <c r="F176" s="51">
        <f t="shared" si="6"/>
        <v>-6966.950000000186</v>
      </c>
      <c r="G176" s="51" t="s">
        <v>822</v>
      </c>
      <c r="H176" s="51" t="s">
        <v>823</v>
      </c>
      <c r="I176" s="51">
        <v>1414290.92</v>
      </c>
    </row>
    <row r="177" spans="1:9" ht="9" hidden="1" outlineLevel="1">
      <c r="A177" s="51" t="s">
        <v>824</v>
      </c>
      <c r="B177" s="51">
        <v>3135051.31</v>
      </c>
      <c r="D177" s="51">
        <v>3241738.91</v>
      </c>
      <c r="F177" s="51">
        <f t="shared" si="6"/>
        <v>-106687.6000000001</v>
      </c>
      <c r="G177" s="51" t="s">
        <v>825</v>
      </c>
      <c r="H177" s="51" t="s">
        <v>826</v>
      </c>
      <c r="I177" s="51">
        <v>3135051.31</v>
      </c>
    </row>
    <row r="178" spans="1:10" ht="9" customHeight="1" collapsed="1">
      <c r="A178" s="51" t="s">
        <v>827</v>
      </c>
      <c r="B178" s="62">
        <v>6270587.9</v>
      </c>
      <c r="C178" s="63"/>
      <c r="D178" s="62">
        <v>6394166.140000001</v>
      </c>
      <c r="E178" s="63"/>
      <c r="F178" s="62">
        <f t="shared" si="6"/>
        <v>-123578.24000000022</v>
      </c>
      <c r="G178" s="71" t="s">
        <v>828</v>
      </c>
      <c r="I178" s="62">
        <v>6270587.9</v>
      </c>
      <c r="J178" s="63"/>
    </row>
    <row r="179" spans="1:9" ht="9" hidden="1" outlineLevel="1">
      <c r="A179" s="51" t="s">
        <v>829</v>
      </c>
      <c r="B179" s="51">
        <v>0</v>
      </c>
      <c r="D179" s="51">
        <v>0</v>
      </c>
      <c r="F179" s="51">
        <f t="shared" si="6"/>
        <v>0</v>
      </c>
      <c r="G179" s="51" t="s">
        <v>830</v>
      </c>
      <c r="H179" s="51" t="s">
        <v>831</v>
      </c>
      <c r="I179" s="51">
        <v>0</v>
      </c>
    </row>
    <row r="180" spans="1:10" ht="9" customHeight="1" collapsed="1">
      <c r="A180" s="51" t="s">
        <v>832</v>
      </c>
      <c r="B180" s="62">
        <v>0</v>
      </c>
      <c r="C180" s="63"/>
      <c r="D180" s="62">
        <v>0</v>
      </c>
      <c r="E180" s="63"/>
      <c r="F180" s="62">
        <f t="shared" si="6"/>
        <v>0</v>
      </c>
      <c r="G180" s="71" t="s">
        <v>833</v>
      </c>
      <c r="I180" s="62">
        <v>0</v>
      </c>
      <c r="J180" s="63"/>
    </row>
    <row r="181" spans="1:9" ht="9" hidden="1" outlineLevel="1">
      <c r="A181" s="51" t="s">
        <v>834</v>
      </c>
      <c r="B181" s="51">
        <v>4410000</v>
      </c>
      <c r="D181" s="51">
        <v>4410000</v>
      </c>
      <c r="F181" s="51">
        <f t="shared" si="6"/>
        <v>0</v>
      </c>
      <c r="G181" s="51" t="s">
        <v>835</v>
      </c>
      <c r="H181" s="51" t="s">
        <v>836</v>
      </c>
      <c r="I181" s="51">
        <v>4410000</v>
      </c>
    </row>
    <row r="182" spans="1:9" ht="9" hidden="1" outlineLevel="1">
      <c r="A182" s="51" t="s">
        <v>837</v>
      </c>
      <c r="B182" s="51">
        <v>2300000</v>
      </c>
      <c r="D182" s="51">
        <v>2300000</v>
      </c>
      <c r="F182" s="51">
        <f t="shared" si="6"/>
        <v>0</v>
      </c>
      <c r="G182" s="51" t="s">
        <v>838</v>
      </c>
      <c r="H182" s="51" t="s">
        <v>839</v>
      </c>
      <c r="I182" s="51">
        <v>2300000</v>
      </c>
    </row>
    <row r="183" spans="1:9" ht="9" hidden="1" outlineLevel="1">
      <c r="A183" s="51" t="s">
        <v>840</v>
      </c>
      <c r="B183" s="51">
        <v>296000</v>
      </c>
      <c r="D183" s="51">
        <v>296000</v>
      </c>
      <c r="F183" s="51">
        <f t="shared" si="6"/>
        <v>0</v>
      </c>
      <c r="G183" s="51" t="s">
        <v>841</v>
      </c>
      <c r="H183" s="51" t="s">
        <v>842</v>
      </c>
      <c r="I183" s="51">
        <v>296000</v>
      </c>
    </row>
    <row r="184" spans="1:9" ht="9" hidden="1" outlineLevel="1">
      <c r="A184" s="51" t="s">
        <v>843</v>
      </c>
      <c r="B184" s="51">
        <v>34717253.04</v>
      </c>
      <c r="D184" s="51">
        <v>34826275.33</v>
      </c>
      <c r="F184" s="51">
        <f t="shared" si="6"/>
        <v>-109022.2899999991</v>
      </c>
      <c r="G184" s="51" t="s">
        <v>844</v>
      </c>
      <c r="H184" s="51" t="s">
        <v>845</v>
      </c>
      <c r="I184" s="51">
        <v>34717253.04</v>
      </c>
    </row>
    <row r="185" spans="1:9" ht="9" hidden="1" outlineLevel="1">
      <c r="A185" s="51" t="s">
        <v>846</v>
      </c>
      <c r="B185" s="51">
        <v>66939865.93</v>
      </c>
      <c r="D185" s="51">
        <v>67177665.83</v>
      </c>
      <c r="F185" s="51">
        <f t="shared" si="6"/>
        <v>-237799.8999999985</v>
      </c>
      <c r="G185" s="51" t="s">
        <v>847</v>
      </c>
      <c r="H185" s="51" t="s">
        <v>848</v>
      </c>
      <c r="I185" s="51">
        <v>66939865.93</v>
      </c>
    </row>
    <row r="186" spans="1:10" ht="9" customHeight="1" collapsed="1">
      <c r="A186" s="51" t="s">
        <v>849</v>
      </c>
      <c r="B186" s="62">
        <v>108663118.97</v>
      </c>
      <c r="C186" s="63"/>
      <c r="D186" s="62">
        <v>109009941.16</v>
      </c>
      <c r="E186" s="63"/>
      <c r="F186" s="62">
        <f t="shared" si="6"/>
        <v>-346822.1899999976</v>
      </c>
      <c r="G186" s="71" t="s">
        <v>850</v>
      </c>
      <c r="I186" s="62">
        <v>108663118.97</v>
      </c>
      <c r="J186" s="63"/>
    </row>
    <row r="187" spans="1:9" ht="9" hidden="1" outlineLevel="1">
      <c r="A187" s="51" t="s">
        <v>851</v>
      </c>
      <c r="B187" s="51">
        <v>0</v>
      </c>
      <c r="D187" s="51">
        <v>25990.5</v>
      </c>
      <c r="F187" s="51">
        <f t="shared" si="6"/>
        <v>-25990.5</v>
      </c>
      <c r="G187" s="51" t="s">
        <v>852</v>
      </c>
      <c r="H187" s="51" t="s">
        <v>853</v>
      </c>
      <c r="I187" s="51">
        <v>0</v>
      </c>
    </row>
    <row r="188" spans="1:9" ht="9" hidden="1" outlineLevel="1">
      <c r="A188" s="51" t="s">
        <v>854</v>
      </c>
      <c r="B188" s="51">
        <v>0</v>
      </c>
      <c r="D188" s="51">
        <v>11356.17</v>
      </c>
      <c r="F188" s="51">
        <f t="shared" si="6"/>
        <v>-11356.17</v>
      </c>
      <c r="G188" s="51" t="s">
        <v>855</v>
      </c>
      <c r="H188" s="51" t="s">
        <v>856</v>
      </c>
      <c r="I188" s="51">
        <v>0</v>
      </c>
    </row>
    <row r="189" spans="1:9" ht="9" hidden="1" outlineLevel="1">
      <c r="A189" s="51" t="s">
        <v>857</v>
      </c>
      <c r="B189" s="51">
        <v>153897.596</v>
      </c>
      <c r="D189" s="51">
        <v>345801.276</v>
      </c>
      <c r="F189" s="51">
        <f t="shared" si="6"/>
        <v>-191903.68000000002</v>
      </c>
      <c r="G189" s="51" t="s">
        <v>858</v>
      </c>
      <c r="H189" s="51" t="s">
        <v>859</v>
      </c>
      <c r="I189" s="51">
        <v>153897.596</v>
      </c>
    </row>
    <row r="190" spans="1:9" ht="9" hidden="1" outlineLevel="1">
      <c r="A190" s="51" t="s">
        <v>860</v>
      </c>
      <c r="B190" s="51">
        <v>1114615</v>
      </c>
      <c r="D190" s="51">
        <v>74393</v>
      </c>
      <c r="F190" s="51">
        <f t="shared" si="6"/>
        <v>1040222</v>
      </c>
      <c r="G190" s="51" t="s">
        <v>861</v>
      </c>
      <c r="H190" s="51" t="s">
        <v>862</v>
      </c>
      <c r="I190" s="51">
        <v>1114615</v>
      </c>
    </row>
    <row r="191" spans="1:9" ht="9" hidden="1" outlineLevel="1">
      <c r="A191" s="51" t="s">
        <v>863</v>
      </c>
      <c r="B191" s="51">
        <v>0</v>
      </c>
      <c r="D191" s="51">
        <v>0</v>
      </c>
      <c r="F191" s="51">
        <f t="shared" si="6"/>
        <v>0</v>
      </c>
      <c r="G191" s="51" t="s">
        <v>864</v>
      </c>
      <c r="H191" s="51" t="s">
        <v>865</v>
      </c>
      <c r="I191" s="51">
        <v>0</v>
      </c>
    </row>
    <row r="192" spans="1:9" ht="9" hidden="1" outlineLevel="1">
      <c r="A192" s="51" t="s">
        <v>866</v>
      </c>
      <c r="B192" s="51">
        <v>4667017.5</v>
      </c>
      <c r="D192" s="51">
        <v>4694632.98</v>
      </c>
      <c r="F192" s="51">
        <f t="shared" si="6"/>
        <v>-27615.480000000447</v>
      </c>
      <c r="G192" s="51" t="s">
        <v>867</v>
      </c>
      <c r="H192" s="51" t="s">
        <v>868</v>
      </c>
      <c r="I192" s="51">
        <v>4667017.5</v>
      </c>
    </row>
    <row r="193" spans="1:9" ht="9" hidden="1" outlineLevel="1">
      <c r="A193" s="51" t="s">
        <v>869</v>
      </c>
      <c r="B193" s="51">
        <v>0</v>
      </c>
      <c r="D193" s="51">
        <v>0</v>
      </c>
      <c r="F193" s="51">
        <f t="shared" si="6"/>
        <v>0</v>
      </c>
      <c r="G193" s="51" t="s">
        <v>870</v>
      </c>
      <c r="H193" s="51" t="s">
        <v>871</v>
      </c>
      <c r="I193" s="51">
        <v>0</v>
      </c>
    </row>
    <row r="194" spans="1:9" ht="9" hidden="1" outlineLevel="1">
      <c r="A194" s="51" t="s">
        <v>872</v>
      </c>
      <c r="B194" s="51">
        <v>0</v>
      </c>
      <c r="D194" s="51">
        <v>0</v>
      </c>
      <c r="F194" s="51">
        <f t="shared" si="6"/>
        <v>0</v>
      </c>
      <c r="G194" s="51" t="s">
        <v>873</v>
      </c>
      <c r="H194" s="51" t="s">
        <v>874</v>
      </c>
      <c r="I194" s="51">
        <v>0</v>
      </c>
    </row>
    <row r="195" spans="1:10" ht="9" customHeight="1" collapsed="1">
      <c r="A195" s="51" t="s">
        <v>875</v>
      </c>
      <c r="B195" s="62">
        <v>5935530.096</v>
      </c>
      <c r="C195" s="63"/>
      <c r="D195" s="62">
        <v>5152173.926</v>
      </c>
      <c r="E195" s="63"/>
      <c r="F195" s="62">
        <f>B195-D195</f>
        <v>783356.1699999999</v>
      </c>
      <c r="G195" s="71" t="s">
        <v>876</v>
      </c>
      <c r="I195" s="62">
        <v>5935530.096</v>
      </c>
      <c r="J195" s="63"/>
    </row>
    <row r="196" spans="1:10" ht="9" customHeight="1">
      <c r="A196" s="51" t="s">
        <v>877</v>
      </c>
      <c r="B196" s="62">
        <v>0</v>
      </c>
      <c r="C196" s="63"/>
      <c r="D196" s="62">
        <v>0</v>
      </c>
      <c r="E196" s="63"/>
      <c r="F196" s="62">
        <f>B196-D196</f>
        <v>0</v>
      </c>
      <c r="G196" s="71" t="s">
        <v>878</v>
      </c>
      <c r="I196" s="62">
        <v>0</v>
      </c>
      <c r="J196" s="63"/>
    </row>
    <row r="197" spans="2:10" ht="9" customHeight="1">
      <c r="B197" s="73">
        <f>SUM(B178,B180,B186,B195,B196)</f>
        <v>120869236.966</v>
      </c>
      <c r="C197" s="63"/>
      <c r="D197" s="73">
        <f>SUM(D178,D180,D186,D195,D196)</f>
        <v>120556281.226</v>
      </c>
      <c r="E197" s="63"/>
      <c r="F197" s="73">
        <f>B197-D197</f>
        <v>312955.74000000954</v>
      </c>
      <c r="G197" s="65" t="s">
        <v>879</v>
      </c>
      <c r="I197" s="73">
        <f>SUM(I178,I180,I186,I195,I196)</f>
        <v>120869236.966</v>
      </c>
      <c r="J197" s="63"/>
    </row>
    <row r="198" spans="2:10" ht="6" customHeight="1">
      <c r="B198" s="62"/>
      <c r="C198" s="63"/>
      <c r="D198" s="62"/>
      <c r="E198" s="63"/>
      <c r="F198" s="62"/>
      <c r="I198" s="62"/>
      <c r="J198" s="63"/>
    </row>
    <row r="199" spans="2:10" ht="9" customHeight="1" thickBot="1">
      <c r="B199" s="77">
        <f>B67+B79+B106+B170+B197</f>
        <v>1378703633.6399999</v>
      </c>
      <c r="C199" s="63"/>
      <c r="D199" s="77">
        <f>D67+D79+D106+D170+D197</f>
        <v>1374815282.1249998</v>
      </c>
      <c r="E199" s="63"/>
      <c r="F199" s="77">
        <f>B199-D199</f>
        <v>3888351.515000105</v>
      </c>
      <c r="G199" s="65" t="s">
        <v>880</v>
      </c>
      <c r="I199" s="77">
        <f>I67+I79+I106+I170+I197</f>
        <v>1378703633.6399999</v>
      </c>
      <c r="J199" s="63"/>
    </row>
    <row r="200" spans="2:10" ht="3.75" customHeight="1" thickTop="1">
      <c r="B200" s="62"/>
      <c r="C200" s="63"/>
      <c r="D200" s="62"/>
      <c r="E200" s="63"/>
      <c r="F200" s="62"/>
      <c r="I200" s="62"/>
      <c r="J200" s="63"/>
    </row>
    <row r="201" spans="1:10" ht="9" customHeight="1">
      <c r="A201" s="51" t="s">
        <v>881</v>
      </c>
      <c r="B201" s="62">
        <v>47661000</v>
      </c>
      <c r="C201" s="63"/>
      <c r="D201" s="62">
        <v>42400000</v>
      </c>
      <c r="E201" s="63"/>
      <c r="F201" s="62">
        <f>B201-D201</f>
        <v>5261000</v>
      </c>
      <c r="G201" s="78" t="s">
        <v>882</v>
      </c>
      <c r="I201" s="62">
        <v>47661000</v>
      </c>
      <c r="J201" s="63"/>
    </row>
    <row r="202" spans="2:10" ht="9" customHeight="1">
      <c r="B202" s="62"/>
      <c r="C202" s="63"/>
      <c r="D202" s="62"/>
      <c r="E202" s="63"/>
      <c r="F202" s="62"/>
      <c r="G202" s="65" t="s">
        <v>2392</v>
      </c>
      <c r="I202" s="62"/>
      <c r="J202" s="63"/>
    </row>
    <row r="203" spans="2:10" s="53" customFormat="1" ht="10.5" customHeight="1">
      <c r="B203" s="54" t="s">
        <v>1772</v>
      </c>
      <c r="C203" s="55"/>
      <c r="D203" s="54"/>
      <c r="E203" s="55"/>
      <c r="F203" s="54"/>
      <c r="G203" s="56" t="s">
        <v>370</v>
      </c>
      <c r="H203" s="56"/>
      <c r="I203" s="54"/>
      <c r="J203" s="55"/>
    </row>
    <row r="204" spans="2:10" s="53" customFormat="1" ht="10.5" customHeight="1">
      <c r="B204" s="54" t="s">
        <v>1774</v>
      </c>
      <c r="C204" s="57"/>
      <c r="D204" s="54"/>
      <c r="E204" s="57"/>
      <c r="F204" s="58"/>
      <c r="G204" s="56" t="s">
        <v>883</v>
      </c>
      <c r="H204" s="54"/>
      <c r="I204" s="58"/>
      <c r="J204" s="57"/>
    </row>
    <row r="205" spans="2:10" s="53" customFormat="1" ht="10.5" customHeight="1">
      <c r="B205" s="59" t="s">
        <v>1776</v>
      </c>
      <c r="C205" s="60"/>
      <c r="E205" s="60"/>
      <c r="G205" s="56"/>
      <c r="J205" s="60"/>
    </row>
    <row r="206" spans="2:10" ht="2.25" customHeight="1">
      <c r="B206" s="62"/>
      <c r="C206" s="63"/>
      <c r="D206" s="62"/>
      <c r="E206" s="63"/>
      <c r="F206" s="62"/>
      <c r="G206" s="65"/>
      <c r="I206" s="62"/>
      <c r="J206" s="63"/>
    </row>
    <row r="207" spans="2:10" s="53" customFormat="1" ht="10.5" customHeight="1">
      <c r="B207" s="56" t="s">
        <v>372</v>
      </c>
      <c r="C207" s="55"/>
      <c r="D207" s="56" t="s">
        <v>373</v>
      </c>
      <c r="E207" s="55"/>
      <c r="F207" s="56" t="s">
        <v>374</v>
      </c>
      <c r="G207" s="54"/>
      <c r="H207" s="54"/>
      <c r="I207" s="56" t="s">
        <v>1781</v>
      </c>
      <c r="J207" s="55"/>
    </row>
    <row r="208" spans="2:10" s="53" customFormat="1" ht="3" customHeight="1">
      <c r="B208" s="56"/>
      <c r="C208" s="55"/>
      <c r="D208" s="56"/>
      <c r="E208" s="55"/>
      <c r="F208" s="56"/>
      <c r="G208" s="54"/>
      <c r="H208" s="54"/>
      <c r="I208" s="56"/>
      <c r="J208" s="55"/>
    </row>
    <row r="209" spans="2:10" ht="9" customHeight="1">
      <c r="B209" s="62"/>
      <c r="C209" s="63"/>
      <c r="D209" s="62"/>
      <c r="E209" s="63"/>
      <c r="F209" s="62"/>
      <c r="G209" s="65" t="s">
        <v>884</v>
      </c>
      <c r="I209" s="62"/>
      <c r="J209" s="63"/>
    </row>
    <row r="210" spans="2:10" ht="4.5" customHeight="1">
      <c r="B210" s="62"/>
      <c r="C210" s="63"/>
      <c r="D210" s="62"/>
      <c r="E210" s="63"/>
      <c r="F210" s="62"/>
      <c r="I210" s="62"/>
      <c r="J210" s="63"/>
    </row>
    <row r="211" spans="2:10" ht="4.5" customHeight="1">
      <c r="B211" s="62"/>
      <c r="C211" s="63"/>
      <c r="D211" s="62"/>
      <c r="E211" s="63"/>
      <c r="F211" s="62"/>
      <c r="I211" s="62"/>
      <c r="J211" s="63"/>
    </row>
    <row r="212" spans="2:10" ht="9" customHeight="1">
      <c r="B212" s="62"/>
      <c r="C212" s="63"/>
      <c r="D212" s="62"/>
      <c r="E212" s="63"/>
      <c r="F212" s="62"/>
      <c r="G212" s="65" t="s">
        <v>885</v>
      </c>
      <c r="I212" s="62"/>
      <c r="J212" s="63"/>
    </row>
    <row r="213" spans="1:9" ht="9" hidden="1" outlineLevel="1">
      <c r="A213" s="51" t="s">
        <v>886</v>
      </c>
      <c r="B213" s="51">
        <v>8190000</v>
      </c>
      <c r="D213" s="51">
        <v>10630000</v>
      </c>
      <c r="F213" s="51">
        <f aca="true" t="shared" si="7" ref="F213:F235">B213-D213</f>
        <v>-2440000</v>
      </c>
      <c r="G213" s="51" t="s">
        <v>887</v>
      </c>
      <c r="H213" s="51" t="s">
        <v>888</v>
      </c>
      <c r="I213" s="51">
        <v>8190000</v>
      </c>
    </row>
    <row r="214" spans="1:10" ht="9" customHeight="1" collapsed="1">
      <c r="A214" s="51" t="s">
        <v>889</v>
      </c>
      <c r="B214" s="62">
        <v>8190000</v>
      </c>
      <c r="C214" s="63"/>
      <c r="D214" s="62">
        <v>10630000</v>
      </c>
      <c r="E214" s="63"/>
      <c r="F214" s="62">
        <f t="shared" si="7"/>
        <v>-2440000</v>
      </c>
      <c r="G214" s="71" t="s">
        <v>890</v>
      </c>
      <c r="I214" s="62">
        <v>8190000</v>
      </c>
      <c r="J214" s="63"/>
    </row>
    <row r="215" spans="1:9" ht="9" hidden="1" outlineLevel="1">
      <c r="A215" s="51" t="s">
        <v>891</v>
      </c>
      <c r="B215" s="51">
        <v>50720000</v>
      </c>
      <c r="D215" s="51">
        <v>50720000</v>
      </c>
      <c r="F215" s="51">
        <f t="shared" si="7"/>
        <v>0</v>
      </c>
      <c r="G215" s="51" t="s">
        <v>892</v>
      </c>
      <c r="H215" s="51" t="s">
        <v>893</v>
      </c>
      <c r="I215" s="51">
        <v>50720000</v>
      </c>
    </row>
    <row r="216" spans="1:10" ht="9" customHeight="1" collapsed="1">
      <c r="A216" s="51" t="s">
        <v>894</v>
      </c>
      <c r="B216" s="62">
        <v>50720000</v>
      </c>
      <c r="C216" s="63"/>
      <c r="D216" s="62">
        <v>50720000</v>
      </c>
      <c r="E216" s="63"/>
      <c r="F216" s="62">
        <f t="shared" si="7"/>
        <v>0</v>
      </c>
      <c r="G216" s="71" t="s">
        <v>895</v>
      </c>
      <c r="I216" s="62">
        <v>50720000</v>
      </c>
      <c r="J216" s="63"/>
    </row>
    <row r="217" spans="1:10" ht="9" customHeight="1">
      <c r="A217" s="51" t="s">
        <v>896</v>
      </c>
      <c r="B217" s="62">
        <v>0</v>
      </c>
      <c r="C217" s="63"/>
      <c r="D217" s="62">
        <v>0</v>
      </c>
      <c r="E217" s="63"/>
      <c r="F217" s="62">
        <f t="shared" si="7"/>
        <v>0</v>
      </c>
      <c r="G217" s="71" t="s">
        <v>897</v>
      </c>
      <c r="I217" s="62">
        <v>0</v>
      </c>
      <c r="J217" s="63"/>
    </row>
    <row r="218" spans="1:9" ht="9" hidden="1" outlineLevel="1">
      <c r="A218" s="51" t="s">
        <v>898</v>
      </c>
      <c r="B218" s="51">
        <v>76640000</v>
      </c>
      <c r="D218" s="51">
        <v>80765000</v>
      </c>
      <c r="F218" s="51">
        <f t="shared" si="7"/>
        <v>-4125000</v>
      </c>
      <c r="G218" s="51" t="s">
        <v>899</v>
      </c>
      <c r="H218" s="51" t="s">
        <v>900</v>
      </c>
      <c r="I218" s="51">
        <v>76640000</v>
      </c>
    </row>
    <row r="219" spans="1:10" ht="9" customHeight="1" collapsed="1">
      <c r="A219" s="51" t="s">
        <v>901</v>
      </c>
      <c r="B219" s="62">
        <v>76640000</v>
      </c>
      <c r="C219" s="63"/>
      <c r="D219" s="62">
        <v>80765000</v>
      </c>
      <c r="E219" s="63"/>
      <c r="F219" s="62">
        <f t="shared" si="7"/>
        <v>-4125000</v>
      </c>
      <c r="G219" s="71" t="s">
        <v>902</v>
      </c>
      <c r="I219" s="62">
        <v>76640000</v>
      </c>
      <c r="J219" s="63"/>
    </row>
    <row r="220" spans="1:9" ht="9" hidden="1" outlineLevel="1">
      <c r="A220" s="51" t="s">
        <v>903</v>
      </c>
      <c r="B220" s="51">
        <v>120980000</v>
      </c>
      <c r="D220" s="51">
        <v>120980000</v>
      </c>
      <c r="F220" s="51">
        <f t="shared" si="7"/>
        <v>0</v>
      </c>
      <c r="G220" s="51" t="s">
        <v>904</v>
      </c>
      <c r="H220" s="51" t="s">
        <v>905</v>
      </c>
      <c r="I220" s="51">
        <v>120980000</v>
      </c>
    </row>
    <row r="221" spans="1:10" ht="9" customHeight="1" collapsed="1">
      <c r="A221" s="51" t="s">
        <v>906</v>
      </c>
      <c r="B221" s="62">
        <v>120980000</v>
      </c>
      <c r="C221" s="63"/>
      <c r="D221" s="62">
        <v>120980000</v>
      </c>
      <c r="E221" s="63"/>
      <c r="F221" s="62">
        <f t="shared" si="7"/>
        <v>0</v>
      </c>
      <c r="G221" s="71" t="s">
        <v>907</v>
      </c>
      <c r="I221" s="62">
        <v>120980000</v>
      </c>
      <c r="J221" s="63"/>
    </row>
    <row r="222" spans="1:9" ht="9" hidden="1" outlineLevel="1">
      <c r="A222" s="51" t="s">
        <v>908</v>
      </c>
      <c r="B222" s="51">
        <v>38992.04</v>
      </c>
      <c r="D222" s="51">
        <v>39821.66</v>
      </c>
      <c r="F222" s="51">
        <f t="shared" si="7"/>
        <v>-829.6200000000026</v>
      </c>
      <c r="G222" s="51" t="s">
        <v>909</v>
      </c>
      <c r="H222" s="51" t="s">
        <v>910</v>
      </c>
      <c r="I222" s="51">
        <v>38992.04</v>
      </c>
    </row>
    <row r="223" spans="1:9" ht="9" hidden="1" outlineLevel="1">
      <c r="A223" s="51" t="s">
        <v>911</v>
      </c>
      <c r="B223" s="51">
        <v>1909369.1</v>
      </c>
      <c r="D223" s="51">
        <v>1918775.1</v>
      </c>
      <c r="F223" s="51">
        <f t="shared" si="7"/>
        <v>-9406</v>
      </c>
      <c r="G223" s="51" t="s">
        <v>912</v>
      </c>
      <c r="H223" s="51" t="s">
        <v>913</v>
      </c>
      <c r="I223" s="51">
        <v>1909369.1</v>
      </c>
    </row>
    <row r="224" spans="1:9" ht="9" hidden="1" outlineLevel="1">
      <c r="A224" s="51" t="s">
        <v>914</v>
      </c>
      <c r="B224" s="51">
        <v>4417298.5</v>
      </c>
      <c r="D224" s="51">
        <v>4437843.5</v>
      </c>
      <c r="F224" s="51">
        <f t="shared" si="7"/>
        <v>-20545</v>
      </c>
      <c r="G224" s="51" t="s">
        <v>915</v>
      </c>
      <c r="H224" s="51" t="s">
        <v>916</v>
      </c>
      <c r="I224" s="51">
        <v>4417298.5</v>
      </c>
    </row>
    <row r="225" spans="1:9" ht="9" hidden="1" outlineLevel="1">
      <c r="A225" s="51" t="s">
        <v>917</v>
      </c>
      <c r="B225" s="51">
        <v>6285583.24</v>
      </c>
      <c r="D225" s="51">
        <v>6316546.7</v>
      </c>
      <c r="F225" s="51">
        <f t="shared" si="7"/>
        <v>-30963.459999999963</v>
      </c>
      <c r="G225" s="51" t="s">
        <v>918</v>
      </c>
      <c r="H225" s="51" t="s">
        <v>919</v>
      </c>
      <c r="I225" s="51">
        <v>6285583.24</v>
      </c>
    </row>
    <row r="226" spans="1:10" ht="9" customHeight="1" collapsed="1">
      <c r="A226" s="51" t="s">
        <v>920</v>
      </c>
      <c r="B226" s="62">
        <v>12651242.879999999</v>
      </c>
      <c r="C226" s="63"/>
      <c r="D226" s="62">
        <v>12712986.959999999</v>
      </c>
      <c r="E226" s="63"/>
      <c r="F226" s="62">
        <f t="shared" si="7"/>
        <v>-61744.080000000075</v>
      </c>
      <c r="G226" s="71" t="s">
        <v>921</v>
      </c>
      <c r="I226" s="62">
        <v>12651242.879999999</v>
      </c>
      <c r="J226" s="63"/>
    </row>
    <row r="227" spans="1:9" ht="9" hidden="1" outlineLevel="1">
      <c r="A227" s="51" t="s">
        <v>922</v>
      </c>
      <c r="B227" s="51">
        <v>-134049.5</v>
      </c>
      <c r="D227" s="51">
        <v>-134583.5</v>
      </c>
      <c r="F227" s="51">
        <f t="shared" si="7"/>
        <v>534</v>
      </c>
      <c r="G227" s="51" t="s">
        <v>923</v>
      </c>
      <c r="H227" s="51" t="s">
        <v>924</v>
      </c>
      <c r="I227" s="51">
        <v>-134049.5</v>
      </c>
    </row>
    <row r="228" spans="1:10" ht="9" customHeight="1" collapsed="1">
      <c r="A228" s="51" t="s">
        <v>925</v>
      </c>
      <c r="B228" s="62">
        <v>-134049.5</v>
      </c>
      <c r="C228" s="63"/>
      <c r="D228" s="62">
        <v>-134583.5</v>
      </c>
      <c r="E228" s="63"/>
      <c r="F228" s="62">
        <f t="shared" si="7"/>
        <v>534</v>
      </c>
      <c r="G228" s="71" t="s">
        <v>926</v>
      </c>
      <c r="I228" s="62">
        <v>-134049.5</v>
      </c>
      <c r="J228" s="63"/>
    </row>
    <row r="229" spans="1:9" ht="9" hidden="1" outlineLevel="1">
      <c r="A229" s="51" t="s">
        <v>927</v>
      </c>
      <c r="B229" s="51">
        <v>0</v>
      </c>
      <c r="D229" s="51">
        <v>641995</v>
      </c>
      <c r="F229" s="51">
        <f t="shared" si="7"/>
        <v>-641995</v>
      </c>
      <c r="G229" s="51" t="s">
        <v>928</v>
      </c>
      <c r="H229" s="51" t="s">
        <v>929</v>
      </c>
      <c r="I229" s="51">
        <v>0</v>
      </c>
    </row>
    <row r="230" spans="1:9" ht="9" hidden="1" outlineLevel="1">
      <c r="A230" s="51" t="s">
        <v>930</v>
      </c>
      <c r="B230" s="51">
        <v>1082825</v>
      </c>
      <c r="D230" s="51">
        <v>1083205</v>
      </c>
      <c r="F230" s="51">
        <f t="shared" si="7"/>
        <v>-380</v>
      </c>
      <c r="G230" s="51" t="s">
        <v>931</v>
      </c>
      <c r="H230" s="51" t="s">
        <v>932</v>
      </c>
      <c r="I230" s="51">
        <v>1082825</v>
      </c>
    </row>
    <row r="231" spans="1:9" ht="9" hidden="1" outlineLevel="1">
      <c r="A231" s="51" t="s">
        <v>933</v>
      </c>
      <c r="B231" s="51">
        <v>277345</v>
      </c>
      <c r="D231" s="51">
        <v>277345</v>
      </c>
      <c r="F231" s="51">
        <f t="shared" si="7"/>
        <v>0</v>
      </c>
      <c r="G231" s="51" t="s">
        <v>934</v>
      </c>
      <c r="H231" s="51" t="s">
        <v>935</v>
      </c>
      <c r="I231" s="51">
        <v>277345</v>
      </c>
    </row>
    <row r="232" spans="1:9" ht="9" hidden="1" outlineLevel="1">
      <c r="A232" s="51" t="s">
        <v>936</v>
      </c>
      <c r="B232" s="51">
        <v>342115</v>
      </c>
      <c r="D232" s="51">
        <v>342115</v>
      </c>
      <c r="F232" s="51">
        <f t="shared" si="7"/>
        <v>0</v>
      </c>
      <c r="G232" s="51" t="s">
        <v>937</v>
      </c>
      <c r="H232" s="51" t="s">
        <v>938</v>
      </c>
      <c r="I232" s="51">
        <v>342115</v>
      </c>
    </row>
    <row r="233" spans="1:9" ht="9" hidden="1" outlineLevel="1">
      <c r="A233" s="51" t="s">
        <v>939</v>
      </c>
      <c r="B233" s="51">
        <v>819295</v>
      </c>
      <c r="D233" s="51">
        <v>819295</v>
      </c>
      <c r="F233" s="51">
        <f t="shared" si="7"/>
        <v>0</v>
      </c>
      <c r="G233" s="51" t="s">
        <v>940</v>
      </c>
      <c r="H233" s="51" t="s">
        <v>941</v>
      </c>
      <c r="I233" s="51">
        <v>819295</v>
      </c>
    </row>
    <row r="234" spans="1:9" ht="9" hidden="1" outlineLevel="1">
      <c r="A234" s="51" t="s">
        <v>942</v>
      </c>
      <c r="B234" s="51">
        <v>444310</v>
      </c>
      <c r="D234" s="51">
        <v>803360</v>
      </c>
      <c r="F234" s="51">
        <f t="shared" si="7"/>
        <v>-359050</v>
      </c>
      <c r="G234" s="51" t="s">
        <v>943</v>
      </c>
      <c r="H234" s="51" t="s">
        <v>944</v>
      </c>
      <c r="I234" s="51">
        <v>444310</v>
      </c>
    </row>
    <row r="235" spans="1:9" ht="9" hidden="1" outlineLevel="1">
      <c r="A235" s="51" t="s">
        <v>945</v>
      </c>
      <c r="B235" s="51">
        <v>1226010</v>
      </c>
      <c r="D235" s="51">
        <v>1228860</v>
      </c>
      <c r="F235" s="51">
        <f t="shared" si="7"/>
        <v>-2850</v>
      </c>
      <c r="G235" s="51" t="s">
        <v>946</v>
      </c>
      <c r="H235" s="51" t="s">
        <v>947</v>
      </c>
      <c r="I235" s="51">
        <v>1226010</v>
      </c>
    </row>
    <row r="236" spans="1:10" ht="9" customHeight="1" collapsed="1">
      <c r="A236" s="51" t="s">
        <v>948</v>
      </c>
      <c r="B236" s="62">
        <v>4191900</v>
      </c>
      <c r="C236" s="63"/>
      <c r="D236" s="62">
        <v>5196175</v>
      </c>
      <c r="E236" s="63"/>
      <c r="F236" s="62">
        <f>B236-D236</f>
        <v>-1004275</v>
      </c>
      <c r="G236" s="71" t="s">
        <v>949</v>
      </c>
      <c r="I236" s="62">
        <v>4191900</v>
      </c>
      <c r="J236" s="63"/>
    </row>
    <row r="237" spans="2:10" ht="9" customHeight="1">
      <c r="B237" s="73">
        <f>SUM(B214,B216,B217,B219,B221,B226,B228,B236)</f>
        <v>273239093.38</v>
      </c>
      <c r="C237" s="63"/>
      <c r="D237" s="73">
        <f>SUM(D214,D216,D217,D219,D221,D226,D228,D236)</f>
        <v>280869578.46</v>
      </c>
      <c r="E237" s="63"/>
      <c r="F237" s="73">
        <f>B237-D237</f>
        <v>-7630485.079999983</v>
      </c>
      <c r="G237" s="65" t="s">
        <v>950</v>
      </c>
      <c r="I237" s="73">
        <f>SUM(I214,I216,I217,I219,I221,I226,I228,I236)</f>
        <v>273239093.38</v>
      </c>
      <c r="J237" s="63"/>
    </row>
    <row r="238" spans="2:10" ht="4.5" customHeight="1">
      <c r="B238" s="62"/>
      <c r="C238" s="63"/>
      <c r="D238" s="62"/>
      <c r="E238" s="63"/>
      <c r="F238" s="62"/>
      <c r="I238" s="62"/>
      <c r="J238" s="63"/>
    </row>
    <row r="239" spans="2:10" ht="4.5" customHeight="1">
      <c r="B239" s="62"/>
      <c r="C239" s="63"/>
      <c r="D239" s="62"/>
      <c r="E239" s="63"/>
      <c r="F239" s="62"/>
      <c r="I239" s="62"/>
      <c r="J239" s="63"/>
    </row>
    <row r="240" spans="2:10" ht="9" customHeight="1">
      <c r="B240" s="62"/>
      <c r="C240" s="63"/>
      <c r="D240" s="62"/>
      <c r="E240" s="63"/>
      <c r="F240" s="62"/>
      <c r="G240" s="65" t="s">
        <v>951</v>
      </c>
      <c r="I240" s="62"/>
      <c r="J240" s="63"/>
    </row>
    <row r="241" spans="1:9" ht="9" hidden="1" outlineLevel="1">
      <c r="A241" s="51" t="s">
        <v>952</v>
      </c>
      <c r="B241" s="51">
        <v>13568802.62</v>
      </c>
      <c r="D241" s="51">
        <v>1201268.42</v>
      </c>
      <c r="F241" s="51">
        <f aca="true" t="shared" si="8" ref="F241:F247">B241-D241</f>
        <v>12367534.2</v>
      </c>
      <c r="G241" s="51" t="s">
        <v>953</v>
      </c>
      <c r="H241" s="51" t="s">
        <v>954</v>
      </c>
      <c r="I241" s="51">
        <v>13568802.62</v>
      </c>
    </row>
    <row r="242" spans="1:9" ht="9" hidden="1" outlineLevel="1">
      <c r="A242" s="51" t="s">
        <v>955</v>
      </c>
      <c r="B242" s="51">
        <v>18784.2</v>
      </c>
      <c r="D242" s="51">
        <v>28460.91</v>
      </c>
      <c r="F242" s="51">
        <f t="shared" si="8"/>
        <v>-9676.71</v>
      </c>
      <c r="G242" s="51" t="s">
        <v>956</v>
      </c>
      <c r="H242" s="51" t="s">
        <v>957</v>
      </c>
      <c r="I242" s="51">
        <v>18784.2</v>
      </c>
    </row>
    <row r="243" spans="1:10" ht="9" customHeight="1" collapsed="1">
      <c r="A243" s="51" t="s">
        <v>958</v>
      </c>
      <c r="B243" s="62">
        <v>13587586.819999998</v>
      </c>
      <c r="C243" s="63"/>
      <c r="D243" s="62">
        <v>1229729.33</v>
      </c>
      <c r="E243" s="63"/>
      <c r="F243" s="62">
        <f t="shared" si="8"/>
        <v>12357857.489999998</v>
      </c>
      <c r="G243" s="71" t="s">
        <v>953</v>
      </c>
      <c r="I243" s="62">
        <v>13587586.819999998</v>
      </c>
      <c r="J243" s="63"/>
    </row>
    <row r="244" spans="1:9" ht="9" hidden="1" outlineLevel="1">
      <c r="A244" s="51" t="s">
        <v>959</v>
      </c>
      <c r="B244" s="51">
        <v>188351.41</v>
      </c>
      <c r="D244" s="51">
        <v>194223.39</v>
      </c>
      <c r="F244" s="51">
        <f t="shared" si="8"/>
        <v>-5871.9800000000105</v>
      </c>
      <c r="G244" s="51" t="s">
        <v>960</v>
      </c>
      <c r="H244" s="51" t="s">
        <v>961</v>
      </c>
      <c r="I244" s="51">
        <v>188351.41</v>
      </c>
    </row>
    <row r="245" spans="1:9" ht="9" hidden="1" outlineLevel="1">
      <c r="A245" s="51" t="s">
        <v>962</v>
      </c>
      <c r="B245" s="51">
        <v>58731.03</v>
      </c>
      <c r="D245" s="51">
        <v>24466.2</v>
      </c>
      <c r="F245" s="51">
        <f t="shared" si="8"/>
        <v>34264.83</v>
      </c>
      <c r="G245" s="51" t="s">
        <v>963</v>
      </c>
      <c r="H245" s="51" t="s">
        <v>964</v>
      </c>
      <c r="I245" s="51">
        <v>58731.03</v>
      </c>
    </row>
    <row r="246" spans="1:9" ht="9" hidden="1" outlineLevel="1">
      <c r="A246" s="51" t="s">
        <v>965</v>
      </c>
      <c r="B246" s="51">
        <v>-4799.98</v>
      </c>
      <c r="D246" s="51">
        <v>-2196.85</v>
      </c>
      <c r="F246" s="51">
        <f t="shared" si="8"/>
        <v>-2603.1299999999997</v>
      </c>
      <c r="G246" s="51" t="s">
        <v>966</v>
      </c>
      <c r="H246" s="51" t="s">
        <v>967</v>
      </c>
      <c r="I246" s="51">
        <v>-4799.98</v>
      </c>
    </row>
    <row r="247" spans="1:10" ht="9" customHeight="1" collapsed="1">
      <c r="A247" s="51" t="s">
        <v>968</v>
      </c>
      <c r="B247" s="62">
        <v>242282.46</v>
      </c>
      <c r="C247" s="63"/>
      <c r="D247" s="62">
        <v>216492.74</v>
      </c>
      <c r="E247" s="63"/>
      <c r="F247" s="62">
        <f t="shared" si="8"/>
        <v>25789.72</v>
      </c>
      <c r="G247" s="71" t="s">
        <v>969</v>
      </c>
      <c r="I247" s="62">
        <v>242282.46</v>
      </c>
      <c r="J247" s="63"/>
    </row>
    <row r="248" spans="2:10" ht="9" customHeight="1">
      <c r="B248" s="62"/>
      <c r="C248" s="63"/>
      <c r="D248" s="62"/>
      <c r="E248" s="63"/>
      <c r="F248" s="62"/>
      <c r="G248" s="71" t="s">
        <v>970</v>
      </c>
      <c r="I248" s="62"/>
      <c r="J248" s="63"/>
    </row>
    <row r="249" spans="1:9" ht="9" hidden="1" outlineLevel="1">
      <c r="A249" s="51" t="s">
        <v>971</v>
      </c>
      <c r="B249" s="51">
        <v>2258095.01</v>
      </c>
      <c r="D249" s="51">
        <v>1133851.78</v>
      </c>
      <c r="F249" s="51">
        <f aca="true" t="shared" si="9" ref="F249:F267">B249-D249</f>
        <v>1124243.2299999997</v>
      </c>
      <c r="G249" s="51" t="s">
        <v>972</v>
      </c>
      <c r="H249" s="51" t="s">
        <v>973</v>
      </c>
      <c r="I249" s="51">
        <v>2258095.01</v>
      </c>
    </row>
    <row r="250" spans="1:9" ht="9" hidden="1" outlineLevel="1">
      <c r="A250" s="51" t="s">
        <v>974</v>
      </c>
      <c r="B250" s="51">
        <v>4878133.88</v>
      </c>
      <c r="D250" s="51">
        <v>11515747.99</v>
      </c>
      <c r="F250" s="51">
        <f t="shared" si="9"/>
        <v>-6637614.11</v>
      </c>
      <c r="G250" s="51" t="s">
        <v>975</v>
      </c>
      <c r="H250" s="51" t="s">
        <v>976</v>
      </c>
      <c r="I250" s="51">
        <v>4878133.88</v>
      </c>
    </row>
    <row r="251" spans="1:9" ht="9" hidden="1" outlineLevel="1">
      <c r="A251" s="51" t="s">
        <v>977</v>
      </c>
      <c r="B251" s="51">
        <v>1938610.65</v>
      </c>
      <c r="D251" s="51">
        <v>1908078.47</v>
      </c>
      <c r="F251" s="51">
        <f t="shared" si="9"/>
        <v>30532.179999999935</v>
      </c>
      <c r="G251" s="51" t="s">
        <v>978</v>
      </c>
      <c r="H251" s="51" t="s">
        <v>979</v>
      </c>
      <c r="I251" s="51">
        <v>1938610.65</v>
      </c>
    </row>
    <row r="252" spans="1:9" ht="9" hidden="1" outlineLevel="1">
      <c r="A252" s="51" t="s">
        <v>980</v>
      </c>
      <c r="B252" s="51">
        <v>244331</v>
      </c>
      <c r="D252" s="51">
        <v>246693.2</v>
      </c>
      <c r="F252" s="51">
        <f t="shared" si="9"/>
        <v>-2362.2000000000116</v>
      </c>
      <c r="G252" s="51" t="s">
        <v>981</v>
      </c>
      <c r="H252" s="51" t="s">
        <v>982</v>
      </c>
      <c r="I252" s="51">
        <v>244331</v>
      </c>
    </row>
    <row r="253" spans="1:9" ht="9" hidden="1" outlineLevel="1">
      <c r="A253" s="51" t="s">
        <v>983</v>
      </c>
      <c r="B253" s="51">
        <v>1123.75</v>
      </c>
      <c r="D253" s="51">
        <v>932.5</v>
      </c>
      <c r="F253" s="51">
        <f t="shared" si="9"/>
        <v>191.25</v>
      </c>
      <c r="G253" s="51" t="s">
        <v>984</v>
      </c>
      <c r="H253" s="51" t="s">
        <v>985</v>
      </c>
      <c r="I253" s="51">
        <v>1123.75</v>
      </c>
    </row>
    <row r="254" spans="1:9" ht="9" hidden="1" outlineLevel="1">
      <c r="A254" s="51" t="s">
        <v>986</v>
      </c>
      <c r="B254" s="51">
        <v>7488.31</v>
      </c>
      <c r="D254" s="51">
        <v>7503.4</v>
      </c>
      <c r="F254" s="51">
        <f t="shared" si="9"/>
        <v>-15.089999999999236</v>
      </c>
      <c r="G254" s="51" t="s">
        <v>987</v>
      </c>
      <c r="H254" s="51" t="s">
        <v>988</v>
      </c>
      <c r="I254" s="51">
        <v>7488.31</v>
      </c>
    </row>
    <row r="255" spans="1:9" ht="9" hidden="1" outlineLevel="1">
      <c r="A255" s="51" t="s">
        <v>989</v>
      </c>
      <c r="B255" s="51">
        <v>141040.45</v>
      </c>
      <c r="D255" s="51">
        <v>140719.31</v>
      </c>
      <c r="F255" s="51">
        <f t="shared" si="9"/>
        <v>321.14000000001397</v>
      </c>
      <c r="G255" s="51" t="s">
        <v>990</v>
      </c>
      <c r="H255" s="51" t="s">
        <v>991</v>
      </c>
      <c r="I255" s="51">
        <v>141040.45</v>
      </c>
    </row>
    <row r="256" spans="1:9" ht="9" hidden="1" outlineLevel="1">
      <c r="A256" s="51" t="s">
        <v>992</v>
      </c>
      <c r="B256" s="51">
        <v>5371.91</v>
      </c>
      <c r="D256" s="51">
        <v>3899.96</v>
      </c>
      <c r="F256" s="51">
        <f t="shared" si="9"/>
        <v>1471.9499999999998</v>
      </c>
      <c r="G256" s="51" t="s">
        <v>993</v>
      </c>
      <c r="H256" s="51" t="s">
        <v>994</v>
      </c>
      <c r="I256" s="51">
        <v>5371.91</v>
      </c>
    </row>
    <row r="257" spans="1:9" ht="9" hidden="1" outlineLevel="1">
      <c r="A257" s="51" t="s">
        <v>995</v>
      </c>
      <c r="B257" s="51">
        <v>1167</v>
      </c>
      <c r="D257" s="51">
        <v>1164</v>
      </c>
      <c r="F257" s="51">
        <f t="shared" si="9"/>
        <v>3</v>
      </c>
      <c r="G257" s="51" t="s">
        <v>996</v>
      </c>
      <c r="H257" s="51" t="s">
        <v>997</v>
      </c>
      <c r="I257" s="51">
        <v>1167</v>
      </c>
    </row>
    <row r="258" spans="1:9" ht="9" hidden="1" outlineLevel="1">
      <c r="A258" s="51" t="s">
        <v>998</v>
      </c>
      <c r="B258" s="51">
        <v>920.65</v>
      </c>
      <c r="D258" s="51">
        <v>667.53</v>
      </c>
      <c r="F258" s="51">
        <f t="shared" si="9"/>
        <v>253.12</v>
      </c>
      <c r="G258" s="51" t="s">
        <v>999</v>
      </c>
      <c r="H258" s="51" t="s">
        <v>1000</v>
      </c>
      <c r="I258" s="51">
        <v>920.65</v>
      </c>
    </row>
    <row r="259" spans="1:9" ht="9" hidden="1" outlineLevel="1">
      <c r="A259" s="51" t="s">
        <v>1001</v>
      </c>
      <c r="B259" s="51">
        <v>14350.99</v>
      </c>
      <c r="D259" s="51">
        <v>9900.9</v>
      </c>
      <c r="F259" s="51">
        <f t="shared" si="9"/>
        <v>4450.09</v>
      </c>
      <c r="G259" s="51" t="s">
        <v>1002</v>
      </c>
      <c r="H259" s="51" t="s">
        <v>1003</v>
      </c>
      <c r="I259" s="51">
        <v>14350.99</v>
      </c>
    </row>
    <row r="260" spans="1:9" ht="9" hidden="1" outlineLevel="1">
      <c r="A260" s="51" t="s">
        <v>1004</v>
      </c>
      <c r="B260" s="51">
        <v>65714.03</v>
      </c>
      <c r="D260" s="51">
        <v>40324.75</v>
      </c>
      <c r="F260" s="51">
        <f t="shared" si="9"/>
        <v>25389.28</v>
      </c>
      <c r="G260" s="51" t="s">
        <v>1005</v>
      </c>
      <c r="H260" s="51" t="s">
        <v>1006</v>
      </c>
      <c r="I260" s="51">
        <v>65714.03</v>
      </c>
    </row>
    <row r="261" spans="1:9" ht="9" hidden="1" outlineLevel="1">
      <c r="A261" s="51" t="s">
        <v>1007</v>
      </c>
      <c r="B261" s="51">
        <v>240678.06</v>
      </c>
      <c r="D261" s="51">
        <v>189021.18</v>
      </c>
      <c r="F261" s="51">
        <f t="shared" si="9"/>
        <v>51656.880000000005</v>
      </c>
      <c r="G261" s="51" t="s">
        <v>1008</v>
      </c>
      <c r="H261" s="51" t="s">
        <v>1009</v>
      </c>
      <c r="I261" s="51">
        <v>240678.06</v>
      </c>
    </row>
    <row r="262" spans="1:9" ht="9" hidden="1" outlineLevel="1">
      <c r="A262" s="51" t="s">
        <v>1010</v>
      </c>
      <c r="B262" s="51">
        <v>32577.51</v>
      </c>
      <c r="D262" s="51">
        <v>31755.9</v>
      </c>
      <c r="F262" s="51">
        <f t="shared" si="9"/>
        <v>821.609999999997</v>
      </c>
      <c r="G262" s="51" t="s">
        <v>1011</v>
      </c>
      <c r="H262" s="51" t="s">
        <v>1012</v>
      </c>
      <c r="I262" s="51">
        <v>32577.51</v>
      </c>
    </row>
    <row r="263" spans="1:9" ht="9" hidden="1" outlineLevel="1">
      <c r="A263" s="51" t="s">
        <v>1013</v>
      </c>
      <c r="B263" s="51">
        <v>760</v>
      </c>
      <c r="D263" s="51">
        <v>510</v>
      </c>
      <c r="F263" s="51">
        <f t="shared" si="9"/>
        <v>250</v>
      </c>
      <c r="G263" s="51" t="s">
        <v>1014</v>
      </c>
      <c r="H263" s="51" t="s">
        <v>1015</v>
      </c>
      <c r="I263" s="51">
        <v>760</v>
      </c>
    </row>
    <row r="264" spans="1:9" ht="9" hidden="1" outlineLevel="1">
      <c r="A264" s="51" t="s">
        <v>1016</v>
      </c>
      <c r="B264" s="51">
        <v>52425.99</v>
      </c>
      <c r="D264" s="51">
        <v>50530.59</v>
      </c>
      <c r="F264" s="51">
        <f t="shared" si="9"/>
        <v>1895.4000000000015</v>
      </c>
      <c r="G264" s="51" t="s">
        <v>1017</v>
      </c>
      <c r="H264" s="51" t="s">
        <v>1018</v>
      </c>
      <c r="I264" s="51">
        <v>52425.99</v>
      </c>
    </row>
    <row r="265" spans="1:9" ht="9" hidden="1" outlineLevel="1">
      <c r="A265" s="51" t="s">
        <v>1019</v>
      </c>
      <c r="B265" s="51">
        <v>16083.01</v>
      </c>
      <c r="D265" s="51">
        <v>15572.96</v>
      </c>
      <c r="F265" s="51">
        <f t="shared" si="9"/>
        <v>510.0500000000011</v>
      </c>
      <c r="G265" s="51" t="s">
        <v>1020</v>
      </c>
      <c r="H265" s="51" t="s">
        <v>1021</v>
      </c>
      <c r="I265" s="51">
        <v>16083.01</v>
      </c>
    </row>
    <row r="266" spans="1:9" ht="9" hidden="1" outlineLevel="1">
      <c r="A266" s="51" t="s">
        <v>1022</v>
      </c>
      <c r="B266" s="51">
        <v>70150.55</v>
      </c>
      <c r="D266" s="51">
        <v>670722.69</v>
      </c>
      <c r="F266" s="51">
        <f t="shared" si="9"/>
        <v>-600572.1399999999</v>
      </c>
      <c r="G266" s="51" t="s">
        <v>1023</v>
      </c>
      <c r="H266" s="51" t="s">
        <v>1024</v>
      </c>
      <c r="I266" s="51">
        <v>70150.55</v>
      </c>
    </row>
    <row r="267" spans="1:9" ht="9" hidden="1" outlineLevel="1">
      <c r="A267" s="51" t="s">
        <v>1025</v>
      </c>
      <c r="B267" s="51">
        <v>8562.48</v>
      </c>
      <c r="D267" s="51">
        <v>9255.77</v>
      </c>
      <c r="F267" s="51">
        <f t="shared" si="9"/>
        <v>-693.2900000000009</v>
      </c>
      <c r="G267" s="51" t="s">
        <v>1026</v>
      </c>
      <c r="H267" s="51" t="s">
        <v>1027</v>
      </c>
      <c r="I267" s="51">
        <v>8562.48</v>
      </c>
    </row>
    <row r="268" spans="1:10" ht="9" customHeight="1" collapsed="1">
      <c r="A268" s="51" t="s">
        <v>1028</v>
      </c>
      <c r="B268" s="62">
        <v>9977585.23</v>
      </c>
      <c r="C268" s="63"/>
      <c r="D268" s="62">
        <v>15976852.879999999</v>
      </c>
      <c r="E268" s="63"/>
      <c r="F268" s="62">
        <f>B268-D268</f>
        <v>-5999267.6499999985</v>
      </c>
      <c r="G268" s="76" t="s">
        <v>1029</v>
      </c>
      <c r="I268" s="62">
        <v>9977585.23</v>
      </c>
      <c r="J268" s="63"/>
    </row>
    <row r="269" spans="1:9" ht="9" hidden="1" outlineLevel="1">
      <c r="A269" s="51" t="s">
        <v>1030</v>
      </c>
      <c r="B269" s="51">
        <v>737841.02</v>
      </c>
      <c r="D269" s="51">
        <v>0</v>
      </c>
      <c r="F269" s="51">
        <f>B269-D269</f>
        <v>737841.02</v>
      </c>
      <c r="G269" s="51" t="s">
        <v>1031</v>
      </c>
      <c r="H269" s="51" t="s">
        <v>1032</v>
      </c>
      <c r="I269" s="51">
        <v>737841.02</v>
      </c>
    </row>
    <row r="270" spans="1:10" ht="9" customHeight="1" collapsed="1">
      <c r="A270" s="51" t="s">
        <v>1033</v>
      </c>
      <c r="B270" s="62">
        <v>737841.02</v>
      </c>
      <c r="C270" s="63"/>
      <c r="D270" s="62">
        <v>0</v>
      </c>
      <c r="E270" s="63"/>
      <c r="F270" s="62">
        <f>B270-D270</f>
        <v>737841.02</v>
      </c>
      <c r="G270" s="76" t="s">
        <v>728</v>
      </c>
      <c r="I270" s="62">
        <v>737841.02</v>
      </c>
      <c r="J270" s="63"/>
    </row>
    <row r="271" spans="1:9" ht="9" hidden="1" outlineLevel="1">
      <c r="A271" s="51" t="s">
        <v>1034</v>
      </c>
      <c r="B271" s="51">
        <v>13172140</v>
      </c>
      <c r="D271" s="51">
        <v>11798727.84</v>
      </c>
      <c r="F271" s="51">
        <f aca="true" t="shared" si="10" ref="F271:F304">B271-D271</f>
        <v>1373412.1600000001</v>
      </c>
      <c r="G271" s="51" t="s">
        <v>1035</v>
      </c>
      <c r="H271" s="51" t="s">
        <v>1036</v>
      </c>
      <c r="I271" s="51">
        <v>13172140</v>
      </c>
    </row>
    <row r="272" spans="1:9" ht="9" hidden="1" outlineLevel="1">
      <c r="A272" s="51" t="s">
        <v>1037</v>
      </c>
      <c r="B272" s="51">
        <v>3797.5</v>
      </c>
      <c r="D272" s="51">
        <v>1675.28</v>
      </c>
      <c r="F272" s="51">
        <f t="shared" si="10"/>
        <v>2122.2200000000003</v>
      </c>
      <c r="G272" s="51" t="s">
        <v>1038</v>
      </c>
      <c r="H272" s="51" t="s">
        <v>1039</v>
      </c>
      <c r="I272" s="51">
        <v>3797.5</v>
      </c>
    </row>
    <row r="273" spans="1:9" ht="9" hidden="1" outlineLevel="1">
      <c r="A273" s="51" t="s">
        <v>1040</v>
      </c>
      <c r="B273" s="51">
        <v>0</v>
      </c>
      <c r="D273" s="51">
        <v>-5503.24</v>
      </c>
      <c r="F273" s="51">
        <f t="shared" si="10"/>
        <v>5503.24</v>
      </c>
      <c r="G273" s="51" t="s">
        <v>1041</v>
      </c>
      <c r="H273" s="51" t="s">
        <v>1042</v>
      </c>
      <c r="I273" s="51">
        <v>0</v>
      </c>
    </row>
    <row r="274" spans="1:9" ht="9" hidden="1" outlineLevel="1">
      <c r="A274" s="51" t="s">
        <v>1043</v>
      </c>
      <c r="B274" s="51">
        <v>6162934.1</v>
      </c>
      <c r="D274" s="51">
        <v>6583606.07</v>
      </c>
      <c r="F274" s="51">
        <f t="shared" si="10"/>
        <v>-420671.97000000067</v>
      </c>
      <c r="G274" s="51" t="s">
        <v>1044</v>
      </c>
      <c r="H274" s="51" t="s">
        <v>1045</v>
      </c>
      <c r="I274" s="51">
        <v>6162934.1</v>
      </c>
    </row>
    <row r="275" spans="1:9" ht="9" hidden="1" outlineLevel="1">
      <c r="A275" s="51" t="s">
        <v>1046</v>
      </c>
      <c r="B275" s="51">
        <v>18000000</v>
      </c>
      <c r="D275" s="51">
        <v>18000000</v>
      </c>
      <c r="F275" s="51">
        <f t="shared" si="10"/>
        <v>0</v>
      </c>
      <c r="G275" s="51" t="s">
        <v>1047</v>
      </c>
      <c r="H275" s="51" t="s">
        <v>1048</v>
      </c>
      <c r="I275" s="51">
        <v>18000000</v>
      </c>
    </row>
    <row r="276" spans="1:9" ht="9" hidden="1" outlineLevel="1">
      <c r="A276" s="51" t="s">
        <v>1049</v>
      </c>
      <c r="B276" s="51">
        <v>1953000</v>
      </c>
      <c r="D276" s="51">
        <v>1892625</v>
      </c>
      <c r="F276" s="51">
        <f t="shared" si="10"/>
        <v>60375</v>
      </c>
      <c r="G276" s="51" t="s">
        <v>61</v>
      </c>
      <c r="H276" s="51" t="s">
        <v>1050</v>
      </c>
      <c r="I276" s="51">
        <v>1953000</v>
      </c>
    </row>
    <row r="277" spans="1:9" ht="9" hidden="1" outlineLevel="1">
      <c r="A277" s="51" t="s">
        <v>1051</v>
      </c>
      <c r="B277" s="51">
        <v>0</v>
      </c>
      <c r="D277" s="51">
        <v>0</v>
      </c>
      <c r="F277" s="51">
        <f t="shared" si="10"/>
        <v>0</v>
      </c>
      <c r="G277" s="51" t="s">
        <v>65</v>
      </c>
      <c r="H277" s="51" t="s">
        <v>1052</v>
      </c>
      <c r="I277" s="51">
        <v>0</v>
      </c>
    </row>
    <row r="278" spans="1:9" ht="9" hidden="1" outlineLevel="1">
      <c r="A278" s="51" t="s">
        <v>1053</v>
      </c>
      <c r="B278" s="51">
        <v>3170721.38</v>
      </c>
      <c r="D278" s="51">
        <v>2223372.31</v>
      </c>
      <c r="F278" s="51">
        <f t="shared" si="10"/>
        <v>947349.0699999998</v>
      </c>
      <c r="G278" s="51" t="s">
        <v>1054</v>
      </c>
      <c r="H278" s="51" t="s">
        <v>1055</v>
      </c>
      <c r="I278" s="51">
        <v>3170721.38</v>
      </c>
    </row>
    <row r="279" spans="1:9" ht="9" hidden="1" outlineLevel="1">
      <c r="A279" s="51" t="s">
        <v>1056</v>
      </c>
      <c r="B279" s="51">
        <v>1272254.63</v>
      </c>
      <c r="D279" s="51">
        <v>1117616.38</v>
      </c>
      <c r="F279" s="51">
        <f t="shared" si="10"/>
        <v>154638.25</v>
      </c>
      <c r="G279" s="51" t="s">
        <v>1057</v>
      </c>
      <c r="H279" s="51" t="s">
        <v>1058</v>
      </c>
      <c r="I279" s="51">
        <v>1272254.63</v>
      </c>
    </row>
    <row r="280" spans="1:9" ht="9" hidden="1" outlineLevel="1">
      <c r="A280" s="51" t="s">
        <v>1059</v>
      </c>
      <c r="B280" s="51">
        <v>-4189660.8</v>
      </c>
      <c r="D280" s="51">
        <v>-3886938.41</v>
      </c>
      <c r="F280" s="51">
        <f t="shared" si="10"/>
        <v>-302722.38999999966</v>
      </c>
      <c r="G280" s="51" t="s">
        <v>1060</v>
      </c>
      <c r="H280" s="51" t="s">
        <v>1061</v>
      </c>
      <c r="I280" s="51">
        <v>-4189660.8</v>
      </c>
    </row>
    <row r="281" spans="1:10" ht="9" customHeight="1" collapsed="1">
      <c r="A281" s="51" t="s">
        <v>1062</v>
      </c>
      <c r="B281" s="62">
        <v>39545186.81</v>
      </c>
      <c r="C281" s="63"/>
      <c r="D281" s="62">
        <v>37725181.230000004</v>
      </c>
      <c r="E281" s="63"/>
      <c r="F281" s="62">
        <f t="shared" si="10"/>
        <v>1820005.5799999982</v>
      </c>
      <c r="G281" s="76" t="s">
        <v>1984</v>
      </c>
      <c r="I281" s="62">
        <v>39545186.81</v>
      </c>
      <c r="J281" s="63"/>
    </row>
    <row r="282" spans="1:9" ht="9" hidden="1" outlineLevel="1">
      <c r="A282" s="51" t="s">
        <v>1063</v>
      </c>
      <c r="B282" s="51">
        <v>1048462.3</v>
      </c>
      <c r="D282" s="51">
        <v>958090.69</v>
      </c>
      <c r="F282" s="51">
        <f t="shared" si="10"/>
        <v>90371.6100000001</v>
      </c>
      <c r="G282" s="51" t="s">
        <v>1064</v>
      </c>
      <c r="H282" s="51" t="s">
        <v>1065</v>
      </c>
      <c r="I282" s="51">
        <v>1048462.3</v>
      </c>
    </row>
    <row r="283" spans="1:10" ht="9" customHeight="1" collapsed="1">
      <c r="A283" s="51" t="s">
        <v>1066</v>
      </c>
      <c r="B283" s="62">
        <v>1048462.3</v>
      </c>
      <c r="C283" s="63"/>
      <c r="D283" s="62">
        <v>958090.69</v>
      </c>
      <c r="E283" s="63"/>
      <c r="F283" s="62">
        <f t="shared" si="10"/>
        <v>90371.6100000001</v>
      </c>
      <c r="G283" s="76" t="s">
        <v>1067</v>
      </c>
      <c r="I283" s="62">
        <v>1048462.3</v>
      </c>
      <c r="J283" s="63"/>
    </row>
    <row r="284" spans="1:9" ht="9" hidden="1" outlineLevel="1">
      <c r="A284" s="51" t="s">
        <v>1068</v>
      </c>
      <c r="B284" s="51">
        <v>8701592.98</v>
      </c>
      <c r="D284" s="51">
        <v>8377560.27</v>
      </c>
      <c r="F284" s="51">
        <f t="shared" si="10"/>
        <v>324032.7100000009</v>
      </c>
      <c r="G284" s="51" t="s">
        <v>1069</v>
      </c>
      <c r="H284" s="51" t="s">
        <v>1070</v>
      </c>
      <c r="I284" s="51">
        <v>8701592.98</v>
      </c>
    </row>
    <row r="285" spans="1:10" ht="9" customHeight="1" collapsed="1">
      <c r="A285" s="51" t="s">
        <v>1071</v>
      </c>
      <c r="B285" s="62">
        <v>8701592.98</v>
      </c>
      <c r="C285" s="63"/>
      <c r="D285" s="62">
        <v>8377560.27</v>
      </c>
      <c r="E285" s="63"/>
      <c r="F285" s="62">
        <f t="shared" si="10"/>
        <v>324032.7100000009</v>
      </c>
      <c r="G285" s="71" t="s">
        <v>1069</v>
      </c>
      <c r="I285" s="62">
        <v>8701592.98</v>
      </c>
      <c r="J285" s="63"/>
    </row>
    <row r="286" spans="1:9" ht="9" hidden="1" outlineLevel="1">
      <c r="A286" s="51" t="s">
        <v>1072</v>
      </c>
      <c r="B286" s="51">
        <v>2974013.68</v>
      </c>
      <c r="D286" s="51">
        <v>1462838.04</v>
      </c>
      <c r="F286" s="51">
        <f t="shared" si="10"/>
        <v>1511175.6400000001</v>
      </c>
      <c r="G286" s="51" t="s">
        <v>1073</v>
      </c>
      <c r="H286" s="51" t="s">
        <v>1074</v>
      </c>
      <c r="I286" s="51">
        <v>2974013.68</v>
      </c>
    </row>
    <row r="287" spans="1:9" ht="9" hidden="1" outlineLevel="1">
      <c r="A287" s="51" t="s">
        <v>1075</v>
      </c>
      <c r="B287" s="51">
        <v>10390030.43</v>
      </c>
      <c r="D287" s="51">
        <v>9385256.88</v>
      </c>
      <c r="F287" s="51">
        <f t="shared" si="10"/>
        <v>1004773.5499999989</v>
      </c>
      <c r="G287" s="51" t="s">
        <v>1076</v>
      </c>
      <c r="H287" s="51" t="s">
        <v>1077</v>
      </c>
      <c r="I287" s="51">
        <v>10390030.43</v>
      </c>
    </row>
    <row r="288" spans="1:9" ht="9" hidden="1" outlineLevel="1">
      <c r="A288" s="51" t="s">
        <v>1078</v>
      </c>
      <c r="B288" s="51">
        <v>67675.01</v>
      </c>
      <c r="D288" s="51">
        <v>66035.3</v>
      </c>
      <c r="F288" s="51">
        <f t="shared" si="10"/>
        <v>1639.7099999999919</v>
      </c>
      <c r="G288" s="51" t="s">
        <v>1079</v>
      </c>
      <c r="H288" s="51" t="s">
        <v>1080</v>
      </c>
      <c r="I288" s="51">
        <v>67675.01</v>
      </c>
    </row>
    <row r="289" spans="1:9" ht="9" hidden="1" outlineLevel="1">
      <c r="A289" s="51" t="s">
        <v>1081</v>
      </c>
      <c r="B289" s="51">
        <v>1308081.5</v>
      </c>
      <c r="D289" s="51">
        <v>1015635.31</v>
      </c>
      <c r="F289" s="51">
        <f t="shared" si="10"/>
        <v>292446.18999999994</v>
      </c>
      <c r="G289" s="51" t="s">
        <v>1082</v>
      </c>
      <c r="H289" s="51" t="s">
        <v>1083</v>
      </c>
      <c r="I289" s="51">
        <v>1308081.5</v>
      </c>
    </row>
    <row r="290" spans="1:10" ht="9" customHeight="1" collapsed="1">
      <c r="A290" s="51" t="s">
        <v>1084</v>
      </c>
      <c r="B290" s="62">
        <v>14739800.62</v>
      </c>
      <c r="C290" s="63"/>
      <c r="D290" s="62">
        <v>11929765.530000001</v>
      </c>
      <c r="E290" s="63"/>
      <c r="F290" s="62">
        <f t="shared" si="10"/>
        <v>2810035.089999998</v>
      </c>
      <c r="G290" s="71" t="s">
        <v>1085</v>
      </c>
      <c r="I290" s="62">
        <v>14739800.62</v>
      </c>
      <c r="J290" s="63"/>
    </row>
    <row r="291" spans="1:9" ht="9" hidden="1" outlineLevel="1">
      <c r="A291" s="51" t="s">
        <v>1086</v>
      </c>
      <c r="B291" s="51">
        <v>407500.99</v>
      </c>
      <c r="D291" s="51">
        <v>401749.44</v>
      </c>
      <c r="F291" s="51">
        <f t="shared" si="10"/>
        <v>5751.549999999988</v>
      </c>
      <c r="G291" s="51" t="s">
        <v>1087</v>
      </c>
      <c r="H291" s="51" t="s">
        <v>1088</v>
      </c>
      <c r="I291" s="51">
        <v>407500.99</v>
      </c>
    </row>
    <row r="292" spans="1:9" ht="9" hidden="1" outlineLevel="1">
      <c r="A292" s="51" t="s">
        <v>1089</v>
      </c>
      <c r="B292" s="51">
        <v>114387</v>
      </c>
      <c r="D292" s="51">
        <v>114387</v>
      </c>
      <c r="F292" s="51">
        <f t="shared" si="10"/>
        <v>0</v>
      </c>
      <c r="G292" s="51" t="s">
        <v>1090</v>
      </c>
      <c r="H292" s="51" t="s">
        <v>1091</v>
      </c>
      <c r="I292" s="51">
        <v>114387</v>
      </c>
    </row>
    <row r="293" spans="1:9" ht="9" hidden="1" outlineLevel="1">
      <c r="A293" s="51" t="s">
        <v>1092</v>
      </c>
      <c r="B293" s="51">
        <v>47522.92</v>
      </c>
      <c r="D293" s="51">
        <v>367270</v>
      </c>
      <c r="F293" s="51">
        <f t="shared" si="10"/>
        <v>-319747.08</v>
      </c>
      <c r="G293" s="51" t="s">
        <v>1093</v>
      </c>
      <c r="H293" s="51" t="s">
        <v>1094</v>
      </c>
      <c r="I293" s="51">
        <v>47522.92</v>
      </c>
    </row>
    <row r="294" spans="1:9" ht="9" hidden="1" outlineLevel="1">
      <c r="A294" s="51" t="s">
        <v>1095</v>
      </c>
      <c r="B294" s="51">
        <v>223893.75</v>
      </c>
      <c r="D294" s="51">
        <v>1343362.5</v>
      </c>
      <c r="F294" s="51">
        <f t="shared" si="10"/>
        <v>-1119468.75</v>
      </c>
      <c r="G294" s="51" t="s">
        <v>1096</v>
      </c>
      <c r="H294" s="51" t="s">
        <v>1097</v>
      </c>
      <c r="I294" s="51">
        <v>223893.75</v>
      </c>
    </row>
    <row r="295" spans="1:9" ht="9" hidden="1" outlineLevel="1">
      <c r="A295" s="51" t="s">
        <v>1098</v>
      </c>
      <c r="B295" s="51">
        <v>328898.96</v>
      </c>
      <c r="D295" s="51">
        <v>2071643.75</v>
      </c>
      <c r="F295" s="51">
        <f t="shared" si="10"/>
        <v>-1742744.79</v>
      </c>
      <c r="G295" s="51" t="s">
        <v>1099</v>
      </c>
      <c r="H295" s="51" t="s">
        <v>1100</v>
      </c>
      <c r="I295" s="51">
        <v>328898.96</v>
      </c>
    </row>
    <row r="296" spans="1:9" ht="9" hidden="1" outlineLevel="1">
      <c r="A296" s="51" t="s">
        <v>1101</v>
      </c>
      <c r="B296" s="51">
        <v>500583.33</v>
      </c>
      <c r="D296" s="51">
        <v>3003500</v>
      </c>
      <c r="F296" s="51">
        <f t="shared" si="10"/>
        <v>-2502916.67</v>
      </c>
      <c r="G296" s="51" t="s">
        <v>1102</v>
      </c>
      <c r="H296" s="51" t="s">
        <v>1103</v>
      </c>
      <c r="I296" s="51">
        <v>500583.33</v>
      </c>
    </row>
    <row r="297" spans="1:9" ht="9" hidden="1" outlineLevel="1">
      <c r="A297" s="51" t="s">
        <v>1104</v>
      </c>
      <c r="B297" s="51">
        <v>0</v>
      </c>
      <c r="D297" s="51">
        <v>0</v>
      </c>
      <c r="F297" s="51">
        <f t="shared" si="10"/>
        <v>0</v>
      </c>
      <c r="G297" s="51" t="s">
        <v>1105</v>
      </c>
      <c r="H297" s="51" t="s">
        <v>1106</v>
      </c>
      <c r="I297" s="51">
        <v>0</v>
      </c>
    </row>
    <row r="298" spans="1:9" ht="9" hidden="1" outlineLevel="1">
      <c r="A298" s="51" t="s">
        <v>1107</v>
      </c>
      <c r="B298" s="51">
        <v>366278.54</v>
      </c>
      <c r="D298" s="51">
        <v>360675.82</v>
      </c>
      <c r="F298" s="51">
        <f t="shared" si="10"/>
        <v>5602.719999999972</v>
      </c>
      <c r="G298" s="51" t="s">
        <v>1108</v>
      </c>
      <c r="H298" s="51" t="s">
        <v>1109</v>
      </c>
      <c r="I298" s="51">
        <v>366278.54</v>
      </c>
    </row>
    <row r="299" spans="1:9" ht="9" hidden="1" outlineLevel="1">
      <c r="A299" s="51" t="s">
        <v>1110</v>
      </c>
      <c r="B299" s="51">
        <v>499126.18</v>
      </c>
      <c r="D299" s="51">
        <v>489642.74</v>
      </c>
      <c r="F299" s="51">
        <f t="shared" si="10"/>
        <v>9483.440000000002</v>
      </c>
      <c r="G299" s="51" t="s">
        <v>1111</v>
      </c>
      <c r="H299" s="51" t="s">
        <v>1112</v>
      </c>
      <c r="I299" s="51">
        <v>499126.18</v>
      </c>
    </row>
    <row r="300" spans="1:9" ht="9" hidden="1" outlineLevel="1">
      <c r="A300" s="51" t="s">
        <v>1113</v>
      </c>
      <c r="B300" s="51">
        <v>146599.21</v>
      </c>
      <c r="D300" s="51">
        <v>143725.52</v>
      </c>
      <c r="F300" s="51">
        <f t="shared" si="10"/>
        <v>2873.6900000000023</v>
      </c>
      <c r="G300" s="51" t="s">
        <v>1114</v>
      </c>
      <c r="H300" s="51" t="s">
        <v>1115</v>
      </c>
      <c r="I300" s="51">
        <v>146599.21</v>
      </c>
    </row>
    <row r="301" spans="1:9" ht="9" hidden="1" outlineLevel="1">
      <c r="A301" s="51" t="s">
        <v>1116</v>
      </c>
      <c r="B301" s="51">
        <v>221233.41</v>
      </c>
      <c r="D301" s="51">
        <v>217513.71</v>
      </c>
      <c r="F301" s="51">
        <f t="shared" si="10"/>
        <v>3719.7000000000116</v>
      </c>
      <c r="G301" s="51" t="s">
        <v>1117</v>
      </c>
      <c r="H301" s="51" t="s">
        <v>1118</v>
      </c>
      <c r="I301" s="51">
        <v>221233.41</v>
      </c>
    </row>
    <row r="302" spans="1:9" ht="9" hidden="1" outlineLevel="1">
      <c r="A302" s="51" t="s">
        <v>1119</v>
      </c>
      <c r="B302" s="51">
        <v>253019.52</v>
      </c>
      <c r="D302" s="51">
        <v>246992.12</v>
      </c>
      <c r="F302" s="51">
        <f t="shared" si="10"/>
        <v>6027.399999999994</v>
      </c>
      <c r="G302" s="51" t="s">
        <v>1120</v>
      </c>
      <c r="H302" s="51" t="s">
        <v>1121</v>
      </c>
      <c r="I302" s="51">
        <v>253019.52</v>
      </c>
    </row>
    <row r="303" spans="1:9" ht="9" hidden="1" outlineLevel="1">
      <c r="A303" s="51" t="s">
        <v>1122</v>
      </c>
      <c r="B303" s="51">
        <v>208528.22</v>
      </c>
      <c r="D303" s="51">
        <v>203751.83</v>
      </c>
      <c r="F303" s="51">
        <f t="shared" si="10"/>
        <v>4776.390000000014</v>
      </c>
      <c r="G303" s="51" t="s">
        <v>1123</v>
      </c>
      <c r="H303" s="51" t="s">
        <v>1124</v>
      </c>
      <c r="I303" s="51">
        <v>208528.22</v>
      </c>
    </row>
    <row r="304" spans="1:9" ht="9" hidden="1" outlineLevel="1">
      <c r="A304" s="51" t="s">
        <v>1125</v>
      </c>
      <c r="B304" s="51">
        <v>303867.58</v>
      </c>
      <c r="D304" s="51">
        <v>296781.16</v>
      </c>
      <c r="F304" s="51">
        <f t="shared" si="10"/>
        <v>7086.420000000042</v>
      </c>
      <c r="G304" s="51" t="s">
        <v>1126</v>
      </c>
      <c r="H304" s="51" t="s">
        <v>1127</v>
      </c>
      <c r="I304" s="51">
        <v>303867.58</v>
      </c>
    </row>
    <row r="305" spans="1:10" ht="9" customHeight="1" collapsed="1">
      <c r="A305" s="51" t="s">
        <v>1128</v>
      </c>
      <c r="B305" s="62">
        <v>3621439.61</v>
      </c>
      <c r="C305" s="63"/>
      <c r="D305" s="62">
        <v>9260995.59</v>
      </c>
      <c r="E305" s="63"/>
      <c r="F305" s="62">
        <f>B305-D305</f>
        <v>-5639555.98</v>
      </c>
      <c r="G305" s="71" t="s">
        <v>1129</v>
      </c>
      <c r="I305" s="62">
        <v>3621439.61</v>
      </c>
      <c r="J305" s="63"/>
    </row>
    <row r="306" spans="1:9" ht="9" hidden="1" outlineLevel="1">
      <c r="A306" s="51" t="s">
        <v>1130</v>
      </c>
      <c r="B306" s="51">
        <v>2440000</v>
      </c>
      <c r="D306" s="51">
        <v>3495000</v>
      </c>
      <c r="F306" s="51">
        <f aca="true" t="shared" si="11" ref="F306:F315">B306-D306</f>
        <v>-1055000</v>
      </c>
      <c r="G306" s="51" t="s">
        <v>1131</v>
      </c>
      <c r="H306" s="51" t="s">
        <v>1132</v>
      </c>
      <c r="I306" s="51">
        <v>2440000</v>
      </c>
    </row>
    <row r="307" spans="1:9" ht="9" hidden="1" outlineLevel="1">
      <c r="A307" s="51" t="s">
        <v>1133</v>
      </c>
      <c r="B307" s="51">
        <v>4125000</v>
      </c>
      <c r="D307" s="51">
        <v>3930000</v>
      </c>
      <c r="F307" s="51">
        <f t="shared" si="11"/>
        <v>195000</v>
      </c>
      <c r="G307" s="51" t="s">
        <v>1134</v>
      </c>
      <c r="H307" s="51" t="s">
        <v>1135</v>
      </c>
      <c r="I307" s="51">
        <v>4125000</v>
      </c>
    </row>
    <row r="308" spans="1:9" ht="9" hidden="1" outlineLevel="1">
      <c r="A308" s="51" t="s">
        <v>1136</v>
      </c>
      <c r="B308" s="51">
        <v>0</v>
      </c>
      <c r="D308" s="51">
        <v>0</v>
      </c>
      <c r="F308" s="51">
        <f t="shared" si="11"/>
        <v>0</v>
      </c>
      <c r="G308" s="51" t="s">
        <v>1137</v>
      </c>
      <c r="H308" s="51" t="s">
        <v>1138</v>
      </c>
      <c r="I308" s="51">
        <v>0</v>
      </c>
    </row>
    <row r="309" spans="1:9" ht="9" hidden="1" outlineLevel="1">
      <c r="A309" s="51" t="s">
        <v>1139</v>
      </c>
      <c r="B309" s="51">
        <v>836600</v>
      </c>
      <c r="D309" s="51">
        <v>194605</v>
      </c>
      <c r="F309" s="51">
        <f t="shared" si="11"/>
        <v>641995</v>
      </c>
      <c r="G309" s="51" t="s">
        <v>1140</v>
      </c>
      <c r="H309" s="51" t="s">
        <v>1141</v>
      </c>
      <c r="I309" s="51">
        <v>836600</v>
      </c>
    </row>
    <row r="310" spans="1:9" ht="9" hidden="1" outlineLevel="1">
      <c r="A310" s="51" t="s">
        <v>1142</v>
      </c>
      <c r="B310" s="51">
        <v>325375</v>
      </c>
      <c r="D310" s="51">
        <v>324995</v>
      </c>
      <c r="F310" s="51">
        <f t="shared" si="11"/>
        <v>380</v>
      </c>
      <c r="G310" s="51" t="s">
        <v>1143</v>
      </c>
      <c r="H310" s="51" t="s">
        <v>1144</v>
      </c>
      <c r="I310" s="51">
        <v>325375</v>
      </c>
    </row>
    <row r="311" spans="1:9" ht="9" hidden="1" outlineLevel="1">
      <c r="A311" s="51" t="s">
        <v>1145</v>
      </c>
      <c r="B311" s="51">
        <v>187855</v>
      </c>
      <c r="D311" s="51">
        <v>187855</v>
      </c>
      <c r="F311" s="51">
        <f t="shared" si="11"/>
        <v>0</v>
      </c>
      <c r="G311" s="51" t="s">
        <v>1146</v>
      </c>
      <c r="H311" s="51" t="s">
        <v>1147</v>
      </c>
      <c r="I311" s="51">
        <v>187855</v>
      </c>
    </row>
    <row r="312" spans="1:9" ht="9" hidden="1" outlineLevel="1">
      <c r="A312" s="51" t="s">
        <v>1148</v>
      </c>
      <c r="B312" s="51">
        <v>221985</v>
      </c>
      <c r="D312" s="51">
        <v>221985</v>
      </c>
      <c r="F312" s="51">
        <f t="shared" si="11"/>
        <v>0</v>
      </c>
      <c r="G312" s="51" t="s">
        <v>1149</v>
      </c>
      <c r="H312" s="51" t="s">
        <v>1150</v>
      </c>
      <c r="I312" s="51">
        <v>221985</v>
      </c>
    </row>
    <row r="313" spans="1:9" ht="9" hidden="1" outlineLevel="1">
      <c r="A313" s="51" t="s">
        <v>1151</v>
      </c>
      <c r="B313" s="51">
        <v>244005</v>
      </c>
      <c r="D313" s="51">
        <v>244005</v>
      </c>
      <c r="F313" s="51">
        <f t="shared" si="11"/>
        <v>0</v>
      </c>
      <c r="G313" s="51" t="s">
        <v>1152</v>
      </c>
      <c r="H313" s="51" t="s">
        <v>1153</v>
      </c>
      <c r="I313" s="51">
        <v>244005</v>
      </c>
    </row>
    <row r="314" spans="1:9" ht="9" hidden="1" outlineLevel="1">
      <c r="A314" s="51" t="s">
        <v>1154</v>
      </c>
      <c r="B314" s="51">
        <v>536290</v>
      </c>
      <c r="D314" s="51">
        <v>177240</v>
      </c>
      <c r="F314" s="51">
        <f t="shared" si="11"/>
        <v>359050</v>
      </c>
      <c r="G314" s="51" t="s">
        <v>1155</v>
      </c>
      <c r="H314" s="51" t="s">
        <v>1156</v>
      </c>
      <c r="I314" s="51">
        <v>536290</v>
      </c>
    </row>
    <row r="315" spans="1:9" ht="9" hidden="1" outlineLevel="1">
      <c r="A315" s="51" t="s">
        <v>1157</v>
      </c>
      <c r="B315" s="51">
        <v>183090</v>
      </c>
      <c r="D315" s="51">
        <v>180240</v>
      </c>
      <c r="F315" s="51">
        <f t="shared" si="11"/>
        <v>2850</v>
      </c>
      <c r="G315" s="51" t="s">
        <v>1158</v>
      </c>
      <c r="H315" s="51" t="s">
        <v>1159</v>
      </c>
      <c r="I315" s="51">
        <v>183090</v>
      </c>
    </row>
    <row r="316" spans="1:10" ht="9" customHeight="1" collapsed="1">
      <c r="A316" s="51" t="s">
        <v>1160</v>
      </c>
      <c r="B316" s="62">
        <v>9100200</v>
      </c>
      <c r="C316" s="63"/>
      <c r="D316" s="62">
        <v>8955925</v>
      </c>
      <c r="E316" s="63"/>
      <c r="F316" s="62">
        <f>B316-D316</f>
        <v>144275</v>
      </c>
      <c r="G316" s="71" t="s">
        <v>1161</v>
      </c>
      <c r="I316" s="62">
        <v>9100200</v>
      </c>
      <c r="J316" s="63"/>
    </row>
    <row r="317" spans="1:9" ht="9" hidden="1" outlineLevel="1">
      <c r="A317" s="51" t="s">
        <v>1162</v>
      </c>
      <c r="B317" s="51">
        <v>349121.51</v>
      </c>
      <c r="D317" s="51">
        <v>347922.04</v>
      </c>
      <c r="F317" s="51">
        <f>B317-D317</f>
        <v>1199.4700000000303</v>
      </c>
      <c r="G317" s="51" t="s">
        <v>1163</v>
      </c>
      <c r="H317" s="51" t="s">
        <v>1164</v>
      </c>
      <c r="I317" s="51">
        <v>349121.51</v>
      </c>
    </row>
    <row r="318" spans="1:9" ht="9" hidden="1" outlineLevel="1">
      <c r="A318" s="51" t="s">
        <v>1165</v>
      </c>
      <c r="B318" s="51">
        <v>50053.58</v>
      </c>
      <c r="D318" s="51">
        <v>43986.82</v>
      </c>
      <c r="F318" s="51">
        <f>B318-D318</f>
        <v>6066.760000000002</v>
      </c>
      <c r="G318" s="51" t="s">
        <v>1166</v>
      </c>
      <c r="H318" s="51" t="s">
        <v>1167</v>
      </c>
      <c r="I318" s="51">
        <v>50053.58</v>
      </c>
    </row>
    <row r="319" spans="1:9" ht="9" hidden="1" outlineLevel="1">
      <c r="A319" s="51" t="s">
        <v>1168</v>
      </c>
      <c r="B319" s="51">
        <v>0</v>
      </c>
      <c r="D319" s="51">
        <v>51.26</v>
      </c>
      <c r="F319" s="51">
        <f>B319-D319</f>
        <v>-51.26</v>
      </c>
      <c r="G319" s="51" t="s">
        <v>1169</v>
      </c>
      <c r="H319" s="51" t="s">
        <v>1170</v>
      </c>
      <c r="I319" s="51">
        <v>0</v>
      </c>
    </row>
    <row r="320" spans="1:10" ht="9" customHeight="1" collapsed="1">
      <c r="A320" s="51" t="s">
        <v>1171</v>
      </c>
      <c r="B320" s="62">
        <v>399175.09</v>
      </c>
      <c r="C320" s="63"/>
      <c r="D320" s="62">
        <v>391960.12</v>
      </c>
      <c r="E320" s="63"/>
      <c r="F320" s="62">
        <f>B320-D320</f>
        <v>7214.97000000003</v>
      </c>
      <c r="G320" s="71" t="s">
        <v>1172</v>
      </c>
      <c r="I320" s="62">
        <v>399175.09</v>
      </c>
      <c r="J320" s="63"/>
    </row>
    <row r="321" spans="1:9" ht="9" hidden="1" outlineLevel="1">
      <c r="A321" s="51" t="s">
        <v>1173</v>
      </c>
      <c r="B321" s="51">
        <v>106332.24</v>
      </c>
      <c r="D321" s="51">
        <v>144563.05</v>
      </c>
      <c r="F321" s="51">
        <f aca="true" t="shared" si="12" ref="F321:F341">B321-D321</f>
        <v>-38230.80999999998</v>
      </c>
      <c r="G321" s="51" t="s">
        <v>1174</v>
      </c>
      <c r="H321" s="51" t="s">
        <v>1175</v>
      </c>
      <c r="I321" s="51">
        <v>106332.24</v>
      </c>
    </row>
    <row r="322" spans="1:9" ht="9" hidden="1" outlineLevel="1">
      <c r="A322" s="51" t="s">
        <v>1176</v>
      </c>
      <c r="B322" s="51">
        <v>5947554.71</v>
      </c>
      <c r="D322" s="51">
        <v>5689068.54</v>
      </c>
      <c r="F322" s="51">
        <f t="shared" si="12"/>
        <v>258486.16999999993</v>
      </c>
      <c r="G322" s="51" t="s">
        <v>1177</v>
      </c>
      <c r="H322" s="51" t="s">
        <v>1178</v>
      </c>
      <c r="I322" s="51">
        <v>5947554.71</v>
      </c>
    </row>
    <row r="323" spans="1:9" ht="9" hidden="1" outlineLevel="1">
      <c r="A323" s="51" t="s">
        <v>1179</v>
      </c>
      <c r="B323" s="51">
        <v>1460854.5</v>
      </c>
      <c r="D323" s="51">
        <v>1528516.65</v>
      </c>
      <c r="F323" s="51">
        <f t="shared" si="12"/>
        <v>-67662.1499999999</v>
      </c>
      <c r="G323" s="51" t="s">
        <v>1180</v>
      </c>
      <c r="H323" s="51" t="s">
        <v>1181</v>
      </c>
      <c r="I323" s="51">
        <v>1460854.5</v>
      </c>
    </row>
    <row r="324" spans="1:9" ht="9" hidden="1" outlineLevel="1">
      <c r="A324" s="51" t="s">
        <v>1182</v>
      </c>
      <c r="B324" s="51">
        <v>0</v>
      </c>
      <c r="D324" s="51">
        <v>-214265.19</v>
      </c>
      <c r="F324" s="51">
        <f t="shared" si="12"/>
        <v>214265.19</v>
      </c>
      <c r="G324" s="51" t="s">
        <v>1183</v>
      </c>
      <c r="H324" s="51" t="s">
        <v>1184</v>
      </c>
      <c r="I324" s="51">
        <v>0</v>
      </c>
    </row>
    <row r="325" spans="1:9" ht="9" hidden="1" outlineLevel="1">
      <c r="A325" s="51" t="s">
        <v>1185</v>
      </c>
      <c r="B325" s="51">
        <v>0</v>
      </c>
      <c r="D325" s="51">
        <v>-142849.1</v>
      </c>
      <c r="F325" s="51">
        <f t="shared" si="12"/>
        <v>142849.1</v>
      </c>
      <c r="G325" s="51" t="s">
        <v>1186</v>
      </c>
      <c r="H325" s="51" t="s">
        <v>1187</v>
      </c>
      <c r="I325" s="51">
        <v>0</v>
      </c>
    </row>
    <row r="326" spans="1:9" ht="9" hidden="1" outlineLevel="1">
      <c r="A326" s="51" t="s">
        <v>1188</v>
      </c>
      <c r="B326" s="51">
        <v>0</v>
      </c>
      <c r="D326" s="51">
        <v>102086.95</v>
      </c>
      <c r="F326" s="51">
        <f t="shared" si="12"/>
        <v>-102086.95</v>
      </c>
      <c r="G326" s="51" t="s">
        <v>1189</v>
      </c>
      <c r="H326" s="51" t="s">
        <v>1190</v>
      </c>
      <c r="I326" s="51">
        <v>0</v>
      </c>
    </row>
    <row r="327" spans="1:9" ht="9" hidden="1" outlineLevel="1">
      <c r="A327" s="51" t="s">
        <v>1191</v>
      </c>
      <c r="B327" s="51">
        <v>32577.55</v>
      </c>
      <c r="D327" s="51">
        <v>34328.19</v>
      </c>
      <c r="F327" s="51">
        <f t="shared" si="12"/>
        <v>-1750.640000000003</v>
      </c>
      <c r="G327" s="51" t="s">
        <v>1192</v>
      </c>
      <c r="H327" s="51" t="s">
        <v>1193</v>
      </c>
      <c r="I327" s="51">
        <v>32577.55</v>
      </c>
    </row>
    <row r="328" spans="1:9" ht="9" hidden="1" outlineLevel="1">
      <c r="A328" s="51" t="s">
        <v>1194</v>
      </c>
      <c r="B328" s="51">
        <v>0</v>
      </c>
      <c r="D328" s="51">
        <v>15270.24</v>
      </c>
      <c r="F328" s="51">
        <f t="shared" si="12"/>
        <v>-15270.24</v>
      </c>
      <c r="G328" s="51" t="s">
        <v>1195</v>
      </c>
      <c r="H328" s="51" t="s">
        <v>1196</v>
      </c>
      <c r="I328" s="51">
        <v>0</v>
      </c>
    </row>
    <row r="329" spans="1:9" ht="9" hidden="1" outlineLevel="1">
      <c r="A329" s="51" t="s">
        <v>1197</v>
      </c>
      <c r="B329" s="51">
        <v>0</v>
      </c>
      <c r="D329" s="51">
        <v>98928.63</v>
      </c>
      <c r="F329" s="51">
        <f t="shared" si="12"/>
        <v>-98928.63</v>
      </c>
      <c r="G329" s="51" t="s">
        <v>1198</v>
      </c>
      <c r="H329" s="51" t="s">
        <v>1199</v>
      </c>
      <c r="I329" s="51">
        <v>0</v>
      </c>
    </row>
    <row r="330" spans="1:9" ht="9" hidden="1" outlineLevel="1">
      <c r="A330" s="51" t="s">
        <v>1200</v>
      </c>
      <c r="B330" s="51">
        <v>2400355.93</v>
      </c>
      <c r="D330" s="51">
        <v>2199260.54</v>
      </c>
      <c r="F330" s="51">
        <f t="shared" si="12"/>
        <v>201095.39000000013</v>
      </c>
      <c r="G330" s="51" t="s">
        <v>1201</v>
      </c>
      <c r="H330" s="51" t="s">
        <v>1202</v>
      </c>
      <c r="I330" s="51">
        <v>2400355.93</v>
      </c>
    </row>
    <row r="331" spans="1:9" ht="9" hidden="1" outlineLevel="1">
      <c r="A331" s="51" t="s">
        <v>1203</v>
      </c>
      <c r="B331" s="51">
        <v>13125.43</v>
      </c>
      <c r="D331" s="51">
        <v>-16209.6</v>
      </c>
      <c r="F331" s="51">
        <f t="shared" si="12"/>
        <v>29335.03</v>
      </c>
      <c r="G331" s="51" t="s">
        <v>1204</v>
      </c>
      <c r="H331" s="51" t="s">
        <v>1205</v>
      </c>
      <c r="I331" s="51">
        <v>13125.43</v>
      </c>
    </row>
    <row r="332" spans="1:9" ht="9" hidden="1" outlineLevel="1">
      <c r="A332" s="51" t="s">
        <v>1206</v>
      </c>
      <c r="B332" s="51">
        <v>0</v>
      </c>
      <c r="D332" s="51">
        <v>1732692.38</v>
      </c>
      <c r="F332" s="51">
        <f t="shared" si="12"/>
        <v>-1732692.38</v>
      </c>
      <c r="G332" s="51" t="s">
        <v>1207</v>
      </c>
      <c r="H332" s="51" t="s">
        <v>1208</v>
      </c>
      <c r="I332" s="51">
        <v>0</v>
      </c>
    </row>
    <row r="333" spans="1:9" ht="9" hidden="1" outlineLevel="1">
      <c r="A333" s="51" t="s">
        <v>1209</v>
      </c>
      <c r="B333" s="51">
        <v>0</v>
      </c>
      <c r="D333" s="51">
        <v>5683.14</v>
      </c>
      <c r="F333" s="51">
        <f t="shared" si="12"/>
        <v>-5683.14</v>
      </c>
      <c r="G333" s="51" t="s">
        <v>1210</v>
      </c>
      <c r="H333" s="51" t="s">
        <v>1211</v>
      </c>
      <c r="I333" s="51">
        <v>0</v>
      </c>
    </row>
    <row r="334" spans="1:9" ht="9" hidden="1" outlineLevel="1">
      <c r="A334" s="51" t="s">
        <v>1212</v>
      </c>
      <c r="B334" s="51">
        <v>341636.24</v>
      </c>
      <c r="D334" s="51">
        <v>-170412.94</v>
      </c>
      <c r="F334" s="51">
        <f t="shared" si="12"/>
        <v>512049.18</v>
      </c>
      <c r="G334" s="51" t="s">
        <v>1213</v>
      </c>
      <c r="H334" s="51" t="s">
        <v>1214</v>
      </c>
      <c r="I334" s="51">
        <v>341636.24</v>
      </c>
    </row>
    <row r="335" spans="1:9" ht="9" hidden="1" outlineLevel="1">
      <c r="A335" s="51" t="s">
        <v>1215</v>
      </c>
      <c r="B335" s="51">
        <v>3032347.75</v>
      </c>
      <c r="D335" s="51">
        <v>3927599.57</v>
      </c>
      <c r="F335" s="51">
        <f t="shared" si="12"/>
        <v>-895251.8199999998</v>
      </c>
      <c r="G335" s="51" t="s">
        <v>1216</v>
      </c>
      <c r="H335" s="51" t="s">
        <v>1217</v>
      </c>
      <c r="I335" s="51">
        <v>3032347.75</v>
      </c>
    </row>
    <row r="336" spans="1:9" ht="9" hidden="1" outlineLevel="1">
      <c r="A336" s="51" t="s">
        <v>1218</v>
      </c>
      <c r="B336" s="51">
        <v>0</v>
      </c>
      <c r="D336" s="51">
        <v>2097636.8</v>
      </c>
      <c r="F336" s="51">
        <f t="shared" si="12"/>
        <v>-2097636.8</v>
      </c>
      <c r="G336" s="51" t="s">
        <v>1219</v>
      </c>
      <c r="H336" s="51" t="s">
        <v>1220</v>
      </c>
      <c r="I336" s="51">
        <v>0</v>
      </c>
    </row>
    <row r="337" spans="1:9" ht="9" hidden="1" outlineLevel="1">
      <c r="A337" s="51" t="s">
        <v>1221</v>
      </c>
      <c r="B337" s="51">
        <v>0</v>
      </c>
      <c r="D337" s="51">
        <v>-1329.91</v>
      </c>
      <c r="F337" s="51">
        <f t="shared" si="12"/>
        <v>1329.91</v>
      </c>
      <c r="G337" s="51" t="s">
        <v>1222</v>
      </c>
      <c r="H337" s="51" t="s">
        <v>1223</v>
      </c>
      <c r="I337" s="51">
        <v>0</v>
      </c>
    </row>
    <row r="338" spans="1:9" ht="9" hidden="1" outlineLevel="1">
      <c r="A338" s="51" t="s">
        <v>1224</v>
      </c>
      <c r="B338" s="51">
        <v>276837.24</v>
      </c>
      <c r="D338" s="51">
        <v>0</v>
      </c>
      <c r="F338" s="51">
        <f t="shared" si="12"/>
        <v>276837.24</v>
      </c>
      <c r="G338" s="51" t="s">
        <v>1225</v>
      </c>
      <c r="H338" s="51" t="s">
        <v>1226</v>
      </c>
      <c r="I338" s="51">
        <v>276837.24</v>
      </c>
    </row>
    <row r="339" spans="1:9" ht="9" hidden="1" outlineLevel="1">
      <c r="A339" s="51" t="s">
        <v>1227</v>
      </c>
      <c r="B339" s="51">
        <v>39740.34</v>
      </c>
      <c r="D339" s="51">
        <v>60601.48</v>
      </c>
      <c r="F339" s="51">
        <f t="shared" si="12"/>
        <v>-20861.140000000007</v>
      </c>
      <c r="G339" s="51" t="s">
        <v>1228</v>
      </c>
      <c r="H339" s="51" t="s">
        <v>1229</v>
      </c>
      <c r="I339" s="51">
        <v>39740.34</v>
      </c>
    </row>
    <row r="340" spans="1:9" ht="9" hidden="1" outlineLevel="1">
      <c r="A340" s="51" t="s">
        <v>1230</v>
      </c>
      <c r="B340" s="51">
        <v>241441.53</v>
      </c>
      <c r="D340" s="51">
        <v>246912.62</v>
      </c>
      <c r="F340" s="51">
        <f t="shared" si="12"/>
        <v>-5471.0899999999965</v>
      </c>
      <c r="G340" s="51" t="s">
        <v>1231</v>
      </c>
      <c r="H340" s="51" t="s">
        <v>1232</v>
      </c>
      <c r="I340" s="51">
        <v>241441.53</v>
      </c>
    </row>
    <row r="341" spans="1:9" ht="9" hidden="1" outlineLevel="1">
      <c r="A341" s="51" t="s">
        <v>1233</v>
      </c>
      <c r="B341" s="51">
        <v>1868464.9</v>
      </c>
      <c r="D341" s="51">
        <v>0</v>
      </c>
      <c r="F341" s="51">
        <f t="shared" si="12"/>
        <v>1868464.9</v>
      </c>
      <c r="G341" s="51" t="s">
        <v>1234</v>
      </c>
      <c r="H341" s="51" t="s">
        <v>1235</v>
      </c>
      <c r="I341" s="51">
        <v>1868464.9</v>
      </c>
    </row>
    <row r="342" spans="1:10" ht="9" customHeight="1" collapsed="1">
      <c r="A342" s="51" t="s">
        <v>1236</v>
      </c>
      <c r="B342" s="62">
        <v>15761268.360000001</v>
      </c>
      <c r="C342" s="63"/>
      <c r="D342" s="62">
        <v>17338082.040000003</v>
      </c>
      <c r="E342" s="63"/>
      <c r="F342" s="62">
        <f>B342-D342</f>
        <v>-1576813.6800000016</v>
      </c>
      <c r="G342" s="71" t="s">
        <v>1237</v>
      </c>
      <c r="I342" s="62">
        <v>15761268.360000001</v>
      </c>
      <c r="J342" s="63"/>
    </row>
    <row r="343" spans="2:10" ht="9" customHeight="1">
      <c r="B343" s="73">
        <f>SUM(B243,B247,B268,B270,B281,B283,B285,B290,B305,B316,B320,B342)</f>
        <v>117462421.30000001</v>
      </c>
      <c r="C343" s="63"/>
      <c r="D343" s="73">
        <f>SUM(D243,D247,D268,D270,D281,D283,D285,D290,D305,D316,D320,D342)</f>
        <v>112360635.42000002</v>
      </c>
      <c r="E343" s="63"/>
      <c r="F343" s="73">
        <f>B343-D343</f>
        <v>5101785.879999995</v>
      </c>
      <c r="G343" s="65" t="s">
        <v>1238</v>
      </c>
      <c r="I343" s="73">
        <f>SUM(I243,I247,I268,I270,I281,I283,I285,I290,I305,I316,I320,I342)</f>
        <v>117462421.30000001</v>
      </c>
      <c r="J343" s="63"/>
    </row>
    <row r="344" spans="2:10" ht="4.5" customHeight="1">
      <c r="B344" s="62"/>
      <c r="C344" s="63"/>
      <c r="D344" s="62"/>
      <c r="E344" s="63"/>
      <c r="F344" s="62"/>
      <c r="I344" s="62"/>
      <c r="J344" s="63"/>
    </row>
    <row r="345" spans="2:10" ht="9" customHeight="1">
      <c r="B345" s="62"/>
      <c r="C345" s="63"/>
      <c r="D345" s="62"/>
      <c r="E345" s="63"/>
      <c r="F345" s="62"/>
      <c r="G345" s="65" t="s">
        <v>1239</v>
      </c>
      <c r="I345" s="62"/>
      <c r="J345" s="63"/>
    </row>
    <row r="346" spans="1:9" ht="9" hidden="1" outlineLevel="1">
      <c r="A346" s="51" t="s">
        <v>1240</v>
      </c>
      <c r="B346" s="51">
        <v>0</v>
      </c>
      <c r="D346" s="51">
        <v>0</v>
      </c>
      <c r="F346" s="51">
        <f aca="true" t="shared" si="13" ref="F346:F373">B346-D346</f>
        <v>0</v>
      </c>
      <c r="G346" s="51" t="s">
        <v>1241</v>
      </c>
      <c r="H346" s="51" t="s">
        <v>1242</v>
      </c>
      <c r="I346" s="51">
        <v>0</v>
      </c>
    </row>
    <row r="347" spans="1:10" ht="9" customHeight="1" collapsed="1">
      <c r="A347" s="51" t="s">
        <v>1243</v>
      </c>
      <c r="B347" s="62">
        <v>0</v>
      </c>
      <c r="C347" s="63"/>
      <c r="D347" s="62">
        <v>0</v>
      </c>
      <c r="E347" s="63"/>
      <c r="F347" s="62">
        <f t="shared" si="13"/>
        <v>0</v>
      </c>
      <c r="G347" s="71" t="s">
        <v>1244</v>
      </c>
      <c r="I347" s="62">
        <v>0</v>
      </c>
      <c r="J347" s="63"/>
    </row>
    <row r="348" spans="1:9" ht="9" hidden="1" outlineLevel="1">
      <c r="A348" s="51" t="s">
        <v>1245</v>
      </c>
      <c r="B348" s="51">
        <v>2244257</v>
      </c>
      <c r="D348" s="51">
        <v>1868027</v>
      </c>
      <c r="F348" s="51">
        <f t="shared" si="13"/>
        <v>376230</v>
      </c>
      <c r="G348" s="51" t="s">
        <v>1246</v>
      </c>
      <c r="H348" s="51" t="s">
        <v>1247</v>
      </c>
      <c r="I348" s="51">
        <v>2244257</v>
      </c>
    </row>
    <row r="349" spans="1:9" ht="9" hidden="1" outlineLevel="1">
      <c r="A349" s="51" t="s">
        <v>1248</v>
      </c>
      <c r="B349" s="51">
        <v>2129862.95</v>
      </c>
      <c r="D349" s="51">
        <v>2122030.27</v>
      </c>
      <c r="F349" s="51">
        <f t="shared" si="13"/>
        <v>7832.680000000168</v>
      </c>
      <c r="G349" s="51" t="s">
        <v>1249</v>
      </c>
      <c r="H349" s="51" t="s">
        <v>1250</v>
      </c>
      <c r="I349" s="51">
        <v>2129862.95</v>
      </c>
    </row>
    <row r="350" spans="1:9" ht="9" hidden="1" outlineLevel="1">
      <c r="A350" s="51" t="s">
        <v>1251</v>
      </c>
      <c r="B350" s="51">
        <v>3002191.23</v>
      </c>
      <c r="D350" s="51">
        <v>3546997.89</v>
      </c>
      <c r="F350" s="51">
        <f t="shared" si="13"/>
        <v>-544806.6600000001</v>
      </c>
      <c r="G350" s="51" t="s">
        <v>1252</v>
      </c>
      <c r="H350" s="51" t="s">
        <v>1253</v>
      </c>
      <c r="I350" s="51">
        <v>3002191.23</v>
      </c>
    </row>
    <row r="351" spans="1:9" ht="9" hidden="1" outlineLevel="1">
      <c r="A351" s="51" t="s">
        <v>1254</v>
      </c>
      <c r="B351" s="51">
        <v>2322075.57</v>
      </c>
      <c r="D351" s="51">
        <v>0</v>
      </c>
      <c r="F351" s="51">
        <f t="shared" si="13"/>
        <v>2322075.57</v>
      </c>
      <c r="G351" s="51" t="s">
        <v>1255</v>
      </c>
      <c r="H351" s="51" t="s">
        <v>1256</v>
      </c>
      <c r="I351" s="51">
        <v>2322075.57</v>
      </c>
    </row>
    <row r="352" spans="1:10" ht="9" customHeight="1" collapsed="1">
      <c r="A352" s="51" t="s">
        <v>1257</v>
      </c>
      <c r="B352" s="63">
        <v>9698386.75</v>
      </c>
      <c r="C352" s="63"/>
      <c r="D352" s="63">
        <v>7537055.16</v>
      </c>
      <c r="E352" s="63"/>
      <c r="F352" s="63">
        <f t="shared" si="13"/>
        <v>2161331.59</v>
      </c>
      <c r="G352" s="71" t="s">
        <v>1258</v>
      </c>
      <c r="I352" s="63">
        <v>9698386.75</v>
      </c>
      <c r="J352" s="63"/>
    </row>
    <row r="353" spans="1:9" ht="9" hidden="1" outlineLevel="1">
      <c r="A353" s="51" t="s">
        <v>1259</v>
      </c>
      <c r="B353" s="51">
        <v>2324</v>
      </c>
      <c r="D353" s="51">
        <v>2324</v>
      </c>
      <c r="F353" s="51">
        <f t="shared" si="13"/>
        <v>0</v>
      </c>
      <c r="G353" s="51" t="s">
        <v>1260</v>
      </c>
      <c r="H353" s="51" t="s">
        <v>1261</v>
      </c>
      <c r="I353" s="51">
        <v>2324</v>
      </c>
    </row>
    <row r="354" spans="1:9" ht="9" hidden="1" outlineLevel="1">
      <c r="A354" s="51" t="s">
        <v>1262</v>
      </c>
      <c r="B354" s="51">
        <v>2450</v>
      </c>
      <c r="D354" s="51">
        <v>2450</v>
      </c>
      <c r="F354" s="51">
        <f t="shared" si="13"/>
        <v>0</v>
      </c>
      <c r="G354" s="51" t="s">
        <v>1263</v>
      </c>
      <c r="H354" s="51" t="s">
        <v>1264</v>
      </c>
      <c r="I354" s="51">
        <v>2450</v>
      </c>
    </row>
    <row r="355" spans="1:9" ht="9" hidden="1" outlineLevel="1">
      <c r="A355" s="51" t="s">
        <v>1265</v>
      </c>
      <c r="B355" s="51">
        <v>3550</v>
      </c>
      <c r="D355" s="51">
        <v>3550</v>
      </c>
      <c r="F355" s="51">
        <f t="shared" si="13"/>
        <v>0</v>
      </c>
      <c r="G355" s="51" t="s">
        <v>1266</v>
      </c>
      <c r="H355" s="51" t="s">
        <v>1267</v>
      </c>
      <c r="I355" s="51">
        <v>3550</v>
      </c>
    </row>
    <row r="356" spans="1:9" ht="9" hidden="1" outlineLevel="1">
      <c r="A356" s="51" t="s">
        <v>1268</v>
      </c>
      <c r="B356" s="51">
        <v>2500</v>
      </c>
      <c r="D356" s="51">
        <v>2500</v>
      </c>
      <c r="F356" s="51">
        <f t="shared" si="13"/>
        <v>0</v>
      </c>
      <c r="G356" s="51" t="s">
        <v>1269</v>
      </c>
      <c r="H356" s="51" t="s">
        <v>1270</v>
      </c>
      <c r="I356" s="51">
        <v>2500</v>
      </c>
    </row>
    <row r="357" spans="1:9" ht="9" hidden="1" outlineLevel="1">
      <c r="A357" s="51" t="s">
        <v>1271</v>
      </c>
      <c r="B357" s="51">
        <v>2400</v>
      </c>
      <c r="D357" s="51">
        <v>2400</v>
      </c>
      <c r="F357" s="51">
        <f t="shared" si="13"/>
        <v>0</v>
      </c>
      <c r="G357" s="51" t="s">
        <v>1272</v>
      </c>
      <c r="H357" s="51" t="s">
        <v>1273</v>
      </c>
      <c r="I357" s="51">
        <v>2400</v>
      </c>
    </row>
    <row r="358" spans="1:9" ht="9" hidden="1" outlineLevel="1">
      <c r="A358" s="51" t="s">
        <v>1274</v>
      </c>
      <c r="B358" s="51">
        <v>162402.63</v>
      </c>
      <c r="D358" s="51">
        <v>162402.63</v>
      </c>
      <c r="F358" s="51">
        <f t="shared" si="13"/>
        <v>0</v>
      </c>
      <c r="G358" s="51" t="s">
        <v>1275</v>
      </c>
      <c r="H358" s="51" t="s">
        <v>1276</v>
      </c>
      <c r="I358" s="51">
        <v>162402.63</v>
      </c>
    </row>
    <row r="359" spans="1:9" ht="9" hidden="1" outlineLevel="1">
      <c r="A359" s="51" t="s">
        <v>1277</v>
      </c>
      <c r="B359" s="51">
        <v>2154.8</v>
      </c>
      <c r="D359" s="51">
        <v>2154.8</v>
      </c>
      <c r="F359" s="51">
        <f t="shared" si="13"/>
        <v>0</v>
      </c>
      <c r="G359" s="51" t="s">
        <v>1278</v>
      </c>
      <c r="H359" s="51" t="s">
        <v>1279</v>
      </c>
      <c r="I359" s="51">
        <v>2154.8</v>
      </c>
    </row>
    <row r="360" spans="1:9" ht="9" hidden="1" outlineLevel="1">
      <c r="A360" s="51" t="s">
        <v>1280</v>
      </c>
      <c r="B360" s="51">
        <v>0</v>
      </c>
      <c r="D360" s="51">
        <v>393.66</v>
      </c>
      <c r="F360" s="51">
        <f t="shared" si="13"/>
        <v>-393.66</v>
      </c>
      <c r="G360" s="51" t="s">
        <v>1281</v>
      </c>
      <c r="H360" s="51" t="s">
        <v>1282</v>
      </c>
      <c r="I360" s="51">
        <v>0</v>
      </c>
    </row>
    <row r="361" spans="1:9" ht="9" hidden="1" outlineLevel="1">
      <c r="A361" s="51" t="s">
        <v>1283</v>
      </c>
      <c r="B361" s="51">
        <v>0</v>
      </c>
      <c r="D361" s="51">
        <v>-2624.6</v>
      </c>
      <c r="F361" s="51">
        <f t="shared" si="13"/>
        <v>2624.6</v>
      </c>
      <c r="G361" s="51" t="s">
        <v>1284</v>
      </c>
      <c r="H361" s="51" t="s">
        <v>1285</v>
      </c>
      <c r="I361" s="51">
        <v>0</v>
      </c>
    </row>
    <row r="362" spans="1:9" ht="9" hidden="1" outlineLevel="1">
      <c r="A362" s="51" t="s">
        <v>1286</v>
      </c>
      <c r="B362" s="51">
        <v>33496.31</v>
      </c>
      <c r="D362" s="51">
        <v>33496.31</v>
      </c>
      <c r="F362" s="51">
        <f t="shared" si="13"/>
        <v>0</v>
      </c>
      <c r="G362" s="51" t="s">
        <v>1287</v>
      </c>
      <c r="H362" s="51" t="s">
        <v>1288</v>
      </c>
      <c r="I362" s="51">
        <v>33496.31</v>
      </c>
    </row>
    <row r="363" spans="1:9" ht="9" hidden="1" outlineLevel="1">
      <c r="A363" s="51" t="s">
        <v>1289</v>
      </c>
      <c r="B363" s="51">
        <v>10272.5</v>
      </c>
      <c r="D363" s="51">
        <v>10272.5</v>
      </c>
      <c r="F363" s="51">
        <f t="shared" si="13"/>
        <v>0</v>
      </c>
      <c r="G363" s="51" t="s">
        <v>1290</v>
      </c>
      <c r="H363" s="51" t="s">
        <v>1291</v>
      </c>
      <c r="I363" s="51">
        <v>10272.5</v>
      </c>
    </row>
    <row r="364" spans="1:9" ht="9" hidden="1" outlineLevel="1">
      <c r="A364" s="51" t="s">
        <v>1292</v>
      </c>
      <c r="B364" s="51">
        <v>0</v>
      </c>
      <c r="D364" s="51">
        <v>0</v>
      </c>
      <c r="F364" s="51">
        <f t="shared" si="13"/>
        <v>0</v>
      </c>
      <c r="G364" s="51" t="s">
        <v>1293</v>
      </c>
      <c r="H364" s="51" t="s">
        <v>1294</v>
      </c>
      <c r="I364" s="51">
        <v>0</v>
      </c>
    </row>
    <row r="365" spans="1:9" ht="9" hidden="1" outlineLevel="1">
      <c r="A365" s="51" t="s">
        <v>1295</v>
      </c>
      <c r="B365" s="51">
        <v>2500</v>
      </c>
      <c r="D365" s="51">
        <v>2500</v>
      </c>
      <c r="F365" s="51">
        <f t="shared" si="13"/>
        <v>0</v>
      </c>
      <c r="G365" s="51" t="s">
        <v>1296</v>
      </c>
      <c r="H365" s="51" t="s">
        <v>1297</v>
      </c>
      <c r="I365" s="51">
        <v>2500</v>
      </c>
    </row>
    <row r="366" spans="1:9" ht="9" hidden="1" outlineLevel="1">
      <c r="A366" s="51" t="s">
        <v>1298</v>
      </c>
      <c r="B366" s="51">
        <v>4085</v>
      </c>
      <c r="D366" s="51">
        <v>4085</v>
      </c>
      <c r="F366" s="51">
        <f t="shared" si="13"/>
        <v>0</v>
      </c>
      <c r="G366" s="51" t="s">
        <v>1299</v>
      </c>
      <c r="H366" s="51" t="s">
        <v>1300</v>
      </c>
      <c r="I366" s="51">
        <v>4085</v>
      </c>
    </row>
    <row r="367" spans="1:9" ht="9" hidden="1" outlineLevel="1">
      <c r="A367" s="51" t="s">
        <v>1301</v>
      </c>
      <c r="B367" s="51">
        <v>3282.8</v>
      </c>
      <c r="D367" s="51">
        <v>3282.8</v>
      </c>
      <c r="F367" s="51">
        <f t="shared" si="13"/>
        <v>0</v>
      </c>
      <c r="G367" s="51" t="s">
        <v>1287</v>
      </c>
      <c r="H367" s="51" t="s">
        <v>1302</v>
      </c>
      <c r="I367" s="51">
        <v>3282.8</v>
      </c>
    </row>
    <row r="368" spans="1:9" ht="9" hidden="1" outlineLevel="1">
      <c r="A368" s="51" t="s">
        <v>1303</v>
      </c>
      <c r="B368" s="51">
        <v>2642</v>
      </c>
      <c r="D368" s="51">
        <v>2642</v>
      </c>
      <c r="F368" s="51">
        <f t="shared" si="13"/>
        <v>0</v>
      </c>
      <c r="G368" s="51" t="s">
        <v>1304</v>
      </c>
      <c r="H368" s="51" t="s">
        <v>1305</v>
      </c>
      <c r="I368" s="51">
        <v>2642</v>
      </c>
    </row>
    <row r="369" spans="1:9" ht="9" hidden="1" outlineLevel="1">
      <c r="A369" s="51" t="s">
        <v>1306</v>
      </c>
      <c r="B369" s="51">
        <v>20000</v>
      </c>
      <c r="D369" s="51">
        <v>20000</v>
      </c>
      <c r="F369" s="51">
        <f t="shared" si="13"/>
        <v>0</v>
      </c>
      <c r="G369" s="51" t="s">
        <v>1307</v>
      </c>
      <c r="H369" s="51" t="s">
        <v>1308</v>
      </c>
      <c r="I369" s="51">
        <v>20000</v>
      </c>
    </row>
    <row r="370" spans="1:9" ht="9" hidden="1" outlineLevel="1">
      <c r="A370" s="51" t="s">
        <v>1309</v>
      </c>
      <c r="B370" s="51">
        <v>20000</v>
      </c>
      <c r="D370" s="51">
        <v>20000</v>
      </c>
      <c r="F370" s="51">
        <f t="shared" si="13"/>
        <v>0</v>
      </c>
      <c r="G370" s="51" t="s">
        <v>1310</v>
      </c>
      <c r="H370" s="51" t="s">
        <v>1311</v>
      </c>
      <c r="I370" s="51">
        <v>20000</v>
      </c>
    </row>
    <row r="371" spans="1:9" ht="9" hidden="1" outlineLevel="1">
      <c r="A371" s="51" t="s">
        <v>1312</v>
      </c>
      <c r="B371" s="51">
        <v>20000</v>
      </c>
      <c r="D371" s="51">
        <v>0</v>
      </c>
      <c r="F371" s="51">
        <f t="shared" si="13"/>
        <v>20000</v>
      </c>
      <c r="G371" s="51" t="s">
        <v>1313</v>
      </c>
      <c r="H371" s="51" t="s">
        <v>1314</v>
      </c>
      <c r="I371" s="51">
        <v>20000</v>
      </c>
    </row>
    <row r="372" spans="1:9" ht="9" hidden="1" outlineLevel="1">
      <c r="A372" s="51" t="s">
        <v>1315</v>
      </c>
      <c r="B372" s="51">
        <v>3998420.84</v>
      </c>
      <c r="D372" s="51">
        <v>1978621.34</v>
      </c>
      <c r="F372" s="51">
        <f t="shared" si="13"/>
        <v>2019799.4999999998</v>
      </c>
      <c r="G372" s="51" t="s">
        <v>1316</v>
      </c>
      <c r="H372" s="51" t="s">
        <v>1317</v>
      </c>
      <c r="I372" s="51">
        <v>3998420.84</v>
      </c>
    </row>
    <row r="373" spans="1:9" ht="9" hidden="1" outlineLevel="1">
      <c r="A373" s="51" t="s">
        <v>1318</v>
      </c>
      <c r="B373" s="51">
        <v>306122.22</v>
      </c>
      <c r="D373" s="51">
        <v>304997.15</v>
      </c>
      <c r="F373" s="51">
        <f t="shared" si="13"/>
        <v>1125.0699999999488</v>
      </c>
      <c r="G373" s="51" t="s">
        <v>1319</v>
      </c>
      <c r="H373" s="51" t="s">
        <v>1320</v>
      </c>
      <c r="I373" s="51">
        <v>306122.22</v>
      </c>
    </row>
    <row r="374" spans="1:10" ht="9" customHeight="1" collapsed="1">
      <c r="A374" s="51" t="s">
        <v>1321</v>
      </c>
      <c r="B374" s="63">
        <v>4598603.1</v>
      </c>
      <c r="C374" s="63"/>
      <c r="D374" s="63">
        <v>2555447.59</v>
      </c>
      <c r="E374" s="63"/>
      <c r="F374" s="63">
        <f>B374-D374</f>
        <v>2043155.5099999998</v>
      </c>
      <c r="G374" s="71" t="s">
        <v>1322</v>
      </c>
      <c r="I374" s="63">
        <v>4598603.1</v>
      </c>
      <c r="J374" s="63"/>
    </row>
    <row r="375" spans="1:9" ht="9" hidden="1" outlineLevel="1">
      <c r="A375" s="51" t="s">
        <v>1323</v>
      </c>
      <c r="B375" s="51">
        <v>11710784</v>
      </c>
      <c r="D375" s="51">
        <v>11762197</v>
      </c>
      <c r="F375" s="51">
        <f>B375-D375</f>
        <v>-51413</v>
      </c>
      <c r="G375" s="51" t="s">
        <v>1324</v>
      </c>
      <c r="H375" s="51" t="s">
        <v>1325</v>
      </c>
      <c r="I375" s="51">
        <v>11710784</v>
      </c>
    </row>
    <row r="376" spans="1:10" ht="9" customHeight="1" collapsed="1">
      <c r="A376" s="51" t="s">
        <v>1326</v>
      </c>
      <c r="B376" s="62">
        <v>11710784</v>
      </c>
      <c r="C376" s="63"/>
      <c r="D376" s="62">
        <v>11762197</v>
      </c>
      <c r="E376" s="63"/>
      <c r="F376" s="62">
        <f>B376-D376</f>
        <v>-51413</v>
      </c>
      <c r="G376" s="71" t="s">
        <v>1327</v>
      </c>
      <c r="I376" s="62">
        <v>11710784</v>
      </c>
      <c r="J376" s="63"/>
    </row>
    <row r="377" spans="1:10" ht="9" customHeight="1">
      <c r="A377" s="51" t="s">
        <v>32</v>
      </c>
      <c r="B377" s="73">
        <f>SUM(,B347,B352,B374,B376)</f>
        <v>26007773.85</v>
      </c>
      <c r="C377" s="63"/>
      <c r="D377" s="73">
        <f>SUM(,D347,D352,D374,D376)</f>
        <v>21854699.75</v>
      </c>
      <c r="E377" s="63"/>
      <c r="F377" s="73">
        <f>SUM(F347:F376)</f>
        <v>8306148.199999999</v>
      </c>
      <c r="G377" s="65" t="s">
        <v>1328</v>
      </c>
      <c r="I377" s="73">
        <f>SUM(,I347,I352,I374,I376)</f>
        <v>26007773.85</v>
      </c>
      <c r="J377" s="63"/>
    </row>
    <row r="378" spans="2:10" ht="4.5" customHeight="1">
      <c r="B378" s="62"/>
      <c r="C378" s="63"/>
      <c r="D378" s="62"/>
      <c r="E378" s="63"/>
      <c r="F378" s="62"/>
      <c r="I378" s="62"/>
      <c r="J378" s="63"/>
    </row>
    <row r="379" spans="2:10" ht="9" customHeight="1">
      <c r="B379" s="73">
        <f>+B237+B343+B377</f>
        <v>416709288.53000003</v>
      </c>
      <c r="C379" s="63"/>
      <c r="D379" s="73">
        <f>+D237+D343+D377</f>
        <v>415084913.63</v>
      </c>
      <c r="E379" s="63"/>
      <c r="F379" s="73">
        <f>B379-D379</f>
        <v>1624374.9000000358</v>
      </c>
      <c r="G379" s="65" t="s">
        <v>1329</v>
      </c>
      <c r="I379" s="73">
        <f>+I237+I343+I377</f>
        <v>416709288.53000003</v>
      </c>
      <c r="J379" s="63"/>
    </row>
    <row r="380" spans="2:10" ht="4.5" customHeight="1">
      <c r="B380" s="62"/>
      <c r="C380" s="63"/>
      <c r="D380" s="62"/>
      <c r="E380" s="63"/>
      <c r="F380" s="62"/>
      <c r="I380" s="62"/>
      <c r="J380" s="63"/>
    </row>
    <row r="381" spans="2:10" ht="9" customHeight="1">
      <c r="B381" s="62"/>
      <c r="C381" s="63"/>
      <c r="D381" s="62"/>
      <c r="E381" s="63"/>
      <c r="F381" s="62"/>
      <c r="G381" s="65" t="s">
        <v>1330</v>
      </c>
      <c r="I381" s="62"/>
      <c r="J381" s="63"/>
    </row>
    <row r="382" spans="1:9" ht="9" hidden="1" outlineLevel="1">
      <c r="A382" s="51" t="s">
        <v>377</v>
      </c>
      <c r="B382" s="51">
        <v>67700</v>
      </c>
      <c r="D382" s="51">
        <v>67700</v>
      </c>
      <c r="F382" s="51">
        <f aca="true" t="shared" si="14" ref="F382:F445">B382-D382</f>
        <v>0</v>
      </c>
      <c r="G382" s="51" t="s">
        <v>378</v>
      </c>
      <c r="H382" s="51" t="s">
        <v>379</v>
      </c>
      <c r="I382" s="51">
        <v>67700</v>
      </c>
    </row>
    <row r="383" spans="1:9" ht="9" hidden="1" outlineLevel="1">
      <c r="A383" s="51" t="s">
        <v>528</v>
      </c>
      <c r="B383" s="51">
        <v>46919493.184</v>
      </c>
      <c r="D383" s="51">
        <v>75746462.559</v>
      </c>
      <c r="F383" s="51">
        <f t="shared" si="14"/>
        <v>-28826969.375</v>
      </c>
      <c r="G383" s="51" t="s">
        <v>529</v>
      </c>
      <c r="H383" s="51" t="s">
        <v>530</v>
      </c>
      <c r="I383" s="51">
        <v>46919493.184</v>
      </c>
    </row>
    <row r="384" spans="1:9" ht="9" hidden="1" outlineLevel="1">
      <c r="A384" s="51" t="s">
        <v>534</v>
      </c>
      <c r="B384" s="51">
        <v>-24836158.02</v>
      </c>
      <c r="D384" s="51">
        <v>-24926500.99</v>
      </c>
      <c r="F384" s="51">
        <f t="shared" si="14"/>
        <v>90342.96999999881</v>
      </c>
      <c r="G384" s="51" t="s">
        <v>535</v>
      </c>
      <c r="H384" s="51" t="s">
        <v>536</v>
      </c>
      <c r="I384" s="51">
        <v>-24836158.02</v>
      </c>
    </row>
    <row r="385" spans="1:9" ht="9" hidden="1" outlineLevel="1">
      <c r="A385" s="51" t="s">
        <v>537</v>
      </c>
      <c r="B385" s="51">
        <v>-251183225.35</v>
      </c>
      <c r="D385" s="51">
        <v>-249818777.82</v>
      </c>
      <c r="F385" s="51">
        <f t="shared" si="14"/>
        <v>-1364447.5300000012</v>
      </c>
      <c r="G385" s="51" t="s">
        <v>538</v>
      </c>
      <c r="H385" s="51" t="s">
        <v>539</v>
      </c>
      <c r="I385" s="51">
        <v>-251183225.35</v>
      </c>
    </row>
    <row r="386" spans="1:9" ht="9" hidden="1" outlineLevel="1">
      <c r="A386" s="51" t="s">
        <v>540</v>
      </c>
      <c r="B386" s="51">
        <v>-74051542.29</v>
      </c>
      <c r="D386" s="51">
        <v>-73643576.51</v>
      </c>
      <c r="F386" s="51">
        <f t="shared" si="14"/>
        <v>-407965.7800000012</v>
      </c>
      <c r="G386" s="51" t="s">
        <v>541</v>
      </c>
      <c r="H386" s="51" t="s">
        <v>542</v>
      </c>
      <c r="I386" s="51">
        <v>-74051542.29</v>
      </c>
    </row>
    <row r="387" spans="1:9" ht="9" hidden="1" outlineLevel="1">
      <c r="A387" s="51" t="s">
        <v>543</v>
      </c>
      <c r="B387" s="51">
        <v>-40601110.45</v>
      </c>
      <c r="D387" s="51">
        <v>-40166257.02</v>
      </c>
      <c r="F387" s="51">
        <f t="shared" si="14"/>
        <v>-434853.4299999997</v>
      </c>
      <c r="G387" s="51" t="s">
        <v>544</v>
      </c>
      <c r="H387" s="51" t="s">
        <v>545</v>
      </c>
      <c r="I387" s="51">
        <v>-40601110.45</v>
      </c>
    </row>
    <row r="388" spans="1:9" ht="9" hidden="1" outlineLevel="1">
      <c r="A388" s="51" t="s">
        <v>611</v>
      </c>
      <c r="B388" s="51">
        <v>203333.33</v>
      </c>
      <c r="D388" s="51">
        <v>3495000</v>
      </c>
      <c r="F388" s="51">
        <f t="shared" si="14"/>
        <v>-3291666.67</v>
      </c>
      <c r="G388" s="51" t="s">
        <v>612</v>
      </c>
      <c r="H388" s="51" t="s">
        <v>613</v>
      </c>
      <c r="I388" s="51">
        <v>203333.33</v>
      </c>
    </row>
    <row r="389" spans="1:9" ht="9" hidden="1" outlineLevel="1">
      <c r="A389" s="51" t="s">
        <v>619</v>
      </c>
      <c r="B389" s="51">
        <v>47522.92</v>
      </c>
      <c r="D389" s="51">
        <v>367270</v>
      </c>
      <c r="F389" s="51">
        <f t="shared" si="14"/>
        <v>-319747.08</v>
      </c>
      <c r="G389" s="51" t="s">
        <v>620</v>
      </c>
      <c r="H389" s="51" t="s">
        <v>621</v>
      </c>
      <c r="I389" s="51">
        <v>47522.92</v>
      </c>
    </row>
    <row r="390" spans="1:9" ht="9" hidden="1" outlineLevel="1">
      <c r="A390" s="51" t="s">
        <v>622</v>
      </c>
      <c r="B390" s="51">
        <v>223893.75</v>
      </c>
      <c r="D390" s="51">
        <v>1343362.5</v>
      </c>
      <c r="F390" s="51">
        <f t="shared" si="14"/>
        <v>-1119468.75</v>
      </c>
      <c r="G390" s="51" t="s">
        <v>623</v>
      </c>
      <c r="H390" s="51" t="s">
        <v>624</v>
      </c>
      <c r="I390" s="51">
        <v>223893.75</v>
      </c>
    </row>
    <row r="391" spans="1:9" ht="9" hidden="1" outlineLevel="1">
      <c r="A391" s="51" t="s">
        <v>625</v>
      </c>
      <c r="B391" s="51">
        <v>328898.96</v>
      </c>
      <c r="D391" s="51">
        <v>2071643.75</v>
      </c>
      <c r="F391" s="51">
        <f t="shared" si="14"/>
        <v>-1742744.79</v>
      </c>
      <c r="G391" s="51" t="s">
        <v>626</v>
      </c>
      <c r="H391" s="51" t="s">
        <v>627</v>
      </c>
      <c r="I391" s="51">
        <v>328898.96</v>
      </c>
    </row>
    <row r="392" spans="1:9" ht="9" hidden="1" outlineLevel="1">
      <c r="A392" s="51" t="s">
        <v>614</v>
      </c>
      <c r="B392" s="51">
        <v>343750</v>
      </c>
      <c r="D392" s="51">
        <v>3930000</v>
      </c>
      <c r="F392" s="51">
        <f t="shared" si="14"/>
        <v>-3586250</v>
      </c>
      <c r="G392" s="51" t="s">
        <v>615</v>
      </c>
      <c r="H392" s="51" t="s">
        <v>616</v>
      </c>
      <c r="I392" s="51">
        <v>343750</v>
      </c>
    </row>
    <row r="393" spans="1:9" ht="9" hidden="1" outlineLevel="1">
      <c r="A393" s="51" t="s">
        <v>628</v>
      </c>
      <c r="B393" s="51">
        <v>500583.33</v>
      </c>
      <c r="D393" s="51">
        <v>3003500</v>
      </c>
      <c r="F393" s="51">
        <f t="shared" si="14"/>
        <v>-2502916.67</v>
      </c>
      <c r="G393" s="51" t="s">
        <v>629</v>
      </c>
      <c r="H393" s="51" t="s">
        <v>630</v>
      </c>
      <c r="I393" s="51">
        <v>500583.33</v>
      </c>
    </row>
    <row r="394" spans="1:9" ht="9" hidden="1" outlineLevel="1">
      <c r="A394" s="51" t="s">
        <v>380</v>
      </c>
      <c r="B394" s="51">
        <v>3008.83</v>
      </c>
      <c r="D394" s="51">
        <v>3008.83</v>
      </c>
      <c r="F394" s="51">
        <f t="shared" si="14"/>
        <v>0</v>
      </c>
      <c r="G394" s="51" t="s">
        <v>381</v>
      </c>
      <c r="H394" s="51" t="s">
        <v>382</v>
      </c>
      <c r="I394" s="51">
        <v>3008.83</v>
      </c>
    </row>
    <row r="395" spans="1:9" ht="9" hidden="1" outlineLevel="1">
      <c r="A395" s="51" t="s">
        <v>384</v>
      </c>
      <c r="B395" s="51">
        <v>8981368.31</v>
      </c>
      <c r="D395" s="51">
        <v>8981368.31</v>
      </c>
      <c r="F395" s="51">
        <f t="shared" si="14"/>
        <v>0</v>
      </c>
      <c r="G395" s="51" t="s">
        <v>385</v>
      </c>
      <c r="H395" s="51" t="s">
        <v>386</v>
      </c>
      <c r="I395" s="51">
        <v>8981368.31</v>
      </c>
    </row>
    <row r="396" spans="1:9" ht="9" hidden="1" outlineLevel="1">
      <c r="A396" s="51" t="s">
        <v>389</v>
      </c>
      <c r="B396" s="51">
        <v>2809843.64</v>
      </c>
      <c r="D396" s="51">
        <v>2809843.64</v>
      </c>
      <c r="F396" s="51">
        <f t="shared" si="14"/>
        <v>0</v>
      </c>
      <c r="G396" s="51" t="s">
        <v>390</v>
      </c>
      <c r="H396" s="51" t="s">
        <v>391</v>
      </c>
      <c r="I396" s="51">
        <v>2809843.64</v>
      </c>
    </row>
    <row r="397" spans="1:9" ht="9" hidden="1" outlineLevel="1">
      <c r="A397" s="51" t="s">
        <v>392</v>
      </c>
      <c r="B397" s="51">
        <v>1577113.05</v>
      </c>
      <c r="D397" s="51">
        <v>1577113.05</v>
      </c>
      <c r="F397" s="51">
        <f t="shared" si="14"/>
        <v>0</v>
      </c>
      <c r="G397" s="51" t="s">
        <v>393</v>
      </c>
      <c r="H397" s="51" t="s">
        <v>394</v>
      </c>
      <c r="I397" s="51">
        <v>1577113.05</v>
      </c>
    </row>
    <row r="398" spans="1:9" ht="9" hidden="1" outlineLevel="1">
      <c r="A398" s="51" t="s">
        <v>396</v>
      </c>
      <c r="B398" s="51">
        <v>6649227.3100000005</v>
      </c>
      <c r="D398" s="51">
        <v>5363428.99</v>
      </c>
      <c r="F398" s="51">
        <f t="shared" si="14"/>
        <v>1285798.3200000003</v>
      </c>
      <c r="G398" s="51" t="s">
        <v>397</v>
      </c>
      <c r="H398" s="51" t="s">
        <v>398</v>
      </c>
      <c r="I398" s="51">
        <v>6649227.3100000005</v>
      </c>
    </row>
    <row r="399" spans="1:9" ht="9" hidden="1" outlineLevel="1">
      <c r="A399" s="51" t="s">
        <v>400</v>
      </c>
      <c r="B399" s="51">
        <v>27498255.02</v>
      </c>
      <c r="D399" s="51">
        <v>27498255.02</v>
      </c>
      <c r="F399" s="51">
        <f t="shared" si="14"/>
        <v>0</v>
      </c>
      <c r="G399" s="51" t="s">
        <v>401</v>
      </c>
      <c r="H399" s="51" t="s">
        <v>402</v>
      </c>
      <c r="I399" s="51">
        <v>27498255.02</v>
      </c>
    </row>
    <row r="400" spans="1:9" ht="9" hidden="1" outlineLevel="1">
      <c r="A400" s="51" t="s">
        <v>403</v>
      </c>
      <c r="B400" s="51">
        <v>15721905.6</v>
      </c>
      <c r="D400" s="51">
        <v>15721905.6</v>
      </c>
      <c r="F400" s="51">
        <f t="shared" si="14"/>
        <v>0</v>
      </c>
      <c r="G400" s="51" t="s">
        <v>404</v>
      </c>
      <c r="H400" s="51" t="s">
        <v>405</v>
      </c>
      <c r="I400" s="51">
        <v>15721905.6</v>
      </c>
    </row>
    <row r="401" spans="1:9" ht="9" hidden="1" outlineLevel="1">
      <c r="A401" s="51" t="s">
        <v>406</v>
      </c>
      <c r="B401" s="51">
        <v>9600760.18</v>
      </c>
      <c r="D401" s="51">
        <v>8658080.4</v>
      </c>
      <c r="F401" s="51">
        <f t="shared" si="14"/>
        <v>942679.7799999993</v>
      </c>
      <c r="G401" s="51" t="s">
        <v>407</v>
      </c>
      <c r="H401" s="51" t="s">
        <v>408</v>
      </c>
      <c r="I401" s="51">
        <v>9600760.18</v>
      </c>
    </row>
    <row r="402" spans="1:9" ht="9" hidden="1" outlineLevel="1">
      <c r="A402" s="51" t="s">
        <v>409</v>
      </c>
      <c r="B402" s="51">
        <v>45365.12</v>
      </c>
      <c r="D402" s="51">
        <v>45365.12</v>
      </c>
      <c r="F402" s="51">
        <f t="shared" si="14"/>
        <v>0</v>
      </c>
      <c r="G402" s="51" t="s">
        <v>410</v>
      </c>
      <c r="H402" s="51" t="s">
        <v>411</v>
      </c>
      <c r="I402" s="51">
        <v>45365.12</v>
      </c>
    </row>
    <row r="403" spans="1:9" ht="9" hidden="1" outlineLevel="1">
      <c r="A403" s="51" t="s">
        <v>412</v>
      </c>
      <c r="B403" s="51">
        <v>19471753.76</v>
      </c>
      <c r="D403" s="51">
        <v>19396700.63</v>
      </c>
      <c r="F403" s="51">
        <f t="shared" si="14"/>
        <v>75053.13000000268</v>
      </c>
      <c r="G403" s="51" t="s">
        <v>413</v>
      </c>
      <c r="H403" s="51" t="s">
        <v>414</v>
      </c>
      <c r="I403" s="51">
        <v>19471753.76</v>
      </c>
    </row>
    <row r="404" spans="1:9" ht="9" hidden="1" outlineLevel="1">
      <c r="A404" s="51" t="s">
        <v>415</v>
      </c>
      <c r="B404" s="51">
        <v>407567.95</v>
      </c>
      <c r="D404" s="51">
        <v>407567.95</v>
      </c>
      <c r="F404" s="51">
        <f t="shared" si="14"/>
        <v>0</v>
      </c>
      <c r="G404" s="51" t="s">
        <v>416</v>
      </c>
      <c r="H404" s="51" t="s">
        <v>417</v>
      </c>
      <c r="I404" s="51">
        <v>407567.95</v>
      </c>
    </row>
    <row r="405" spans="1:9" ht="9" hidden="1" outlineLevel="1">
      <c r="A405" s="51" t="s">
        <v>418</v>
      </c>
      <c r="B405" s="51">
        <v>31566366.69</v>
      </c>
      <c r="D405" s="51">
        <v>28684271.05</v>
      </c>
      <c r="F405" s="51">
        <f t="shared" si="14"/>
        <v>2882095.6400000006</v>
      </c>
      <c r="G405" s="51" t="s">
        <v>419</v>
      </c>
      <c r="H405" s="51" t="s">
        <v>420</v>
      </c>
      <c r="I405" s="51">
        <v>31566366.69</v>
      </c>
    </row>
    <row r="406" spans="1:9" ht="9" hidden="1" outlineLevel="1">
      <c r="A406" s="51" t="s">
        <v>421</v>
      </c>
      <c r="B406" s="51">
        <v>28642562.39</v>
      </c>
      <c r="D406" s="51">
        <v>27800538.23</v>
      </c>
      <c r="F406" s="51">
        <f t="shared" si="14"/>
        <v>842024.1600000001</v>
      </c>
      <c r="G406" s="51" t="s">
        <v>422</v>
      </c>
      <c r="H406" s="51" t="s">
        <v>423</v>
      </c>
      <c r="I406" s="51">
        <v>28642562.39</v>
      </c>
    </row>
    <row r="407" spans="1:9" ht="9" hidden="1" outlineLevel="1">
      <c r="A407" s="51" t="s">
        <v>424</v>
      </c>
      <c r="B407" s="51">
        <v>269257.6</v>
      </c>
      <c r="D407" s="51">
        <v>269257.6</v>
      </c>
      <c r="F407" s="51">
        <f t="shared" si="14"/>
        <v>0</v>
      </c>
      <c r="G407" s="51" t="s">
        <v>425</v>
      </c>
      <c r="H407" s="51" t="s">
        <v>426</v>
      </c>
      <c r="I407" s="51">
        <v>269257.6</v>
      </c>
    </row>
    <row r="408" spans="1:9" ht="9" hidden="1" outlineLevel="1">
      <c r="A408" s="51" t="s">
        <v>427</v>
      </c>
      <c r="B408" s="51">
        <v>631195.24</v>
      </c>
      <c r="D408" s="51">
        <v>631195.24</v>
      </c>
      <c r="F408" s="51">
        <f t="shared" si="14"/>
        <v>0</v>
      </c>
      <c r="G408" s="51" t="s">
        <v>428</v>
      </c>
      <c r="H408" s="51" t="s">
        <v>429</v>
      </c>
      <c r="I408" s="51">
        <v>631195.24</v>
      </c>
    </row>
    <row r="409" spans="1:9" ht="9" hidden="1" outlineLevel="1">
      <c r="A409" s="51" t="s">
        <v>430</v>
      </c>
      <c r="B409" s="51">
        <v>18550041</v>
      </c>
      <c r="D409" s="51">
        <v>17464038.12</v>
      </c>
      <c r="F409" s="51">
        <f t="shared" si="14"/>
        <v>1086002.879999999</v>
      </c>
      <c r="G409" s="51" t="s">
        <v>431</v>
      </c>
      <c r="H409" s="51" t="s">
        <v>432</v>
      </c>
      <c r="I409" s="51">
        <v>18550041</v>
      </c>
    </row>
    <row r="410" spans="1:9" ht="9" hidden="1" outlineLevel="1">
      <c r="A410" s="51" t="s">
        <v>433</v>
      </c>
      <c r="B410" s="51">
        <v>119208392.24</v>
      </c>
      <c r="D410" s="51">
        <v>111960604.46</v>
      </c>
      <c r="F410" s="51">
        <f t="shared" si="14"/>
        <v>7247787.780000001</v>
      </c>
      <c r="G410" s="51" t="s">
        <v>434</v>
      </c>
      <c r="H410" s="51" t="s">
        <v>435</v>
      </c>
      <c r="I410" s="51">
        <v>119208392.24</v>
      </c>
    </row>
    <row r="411" spans="1:9" ht="9" hidden="1" outlineLevel="1">
      <c r="A411" s="51" t="s">
        <v>436</v>
      </c>
      <c r="B411" s="51">
        <v>98859127.12</v>
      </c>
      <c r="D411" s="51">
        <v>94348435.96</v>
      </c>
      <c r="F411" s="51">
        <f t="shared" si="14"/>
        <v>4510691.160000011</v>
      </c>
      <c r="G411" s="51" t="s">
        <v>437</v>
      </c>
      <c r="H411" s="51" t="s">
        <v>438</v>
      </c>
      <c r="I411" s="51">
        <v>98859127.12</v>
      </c>
    </row>
    <row r="412" spans="1:9" ht="9" hidden="1" outlineLevel="1">
      <c r="A412" s="51" t="s">
        <v>439</v>
      </c>
      <c r="B412" s="51">
        <v>82891089.12</v>
      </c>
      <c r="D412" s="51">
        <v>79832868.63</v>
      </c>
      <c r="F412" s="51">
        <f t="shared" si="14"/>
        <v>3058220.4900000095</v>
      </c>
      <c r="G412" s="51" t="s">
        <v>440</v>
      </c>
      <c r="H412" s="51" t="s">
        <v>441</v>
      </c>
      <c r="I412" s="51">
        <v>82891089.12</v>
      </c>
    </row>
    <row r="413" spans="1:9" ht="9" hidden="1" outlineLevel="1">
      <c r="A413" s="51" t="s">
        <v>442</v>
      </c>
      <c r="B413" s="51">
        <v>89770854.44</v>
      </c>
      <c r="D413" s="51">
        <v>86575807.69</v>
      </c>
      <c r="F413" s="51">
        <f t="shared" si="14"/>
        <v>3195046.75</v>
      </c>
      <c r="G413" s="51" t="s">
        <v>443</v>
      </c>
      <c r="H413" s="51" t="s">
        <v>444</v>
      </c>
      <c r="I413" s="51">
        <v>89770854.44</v>
      </c>
    </row>
    <row r="414" spans="1:9" ht="9" hidden="1" outlineLevel="1">
      <c r="A414" s="51" t="s">
        <v>445</v>
      </c>
      <c r="B414" s="51">
        <v>113786581.9</v>
      </c>
      <c r="D414" s="51">
        <v>109927011.12</v>
      </c>
      <c r="F414" s="51">
        <f t="shared" si="14"/>
        <v>3859570.780000001</v>
      </c>
      <c r="G414" s="51" t="s">
        <v>446</v>
      </c>
      <c r="H414" s="51" t="s">
        <v>447</v>
      </c>
      <c r="I414" s="51">
        <v>113786581.9</v>
      </c>
    </row>
    <row r="415" spans="1:9" ht="9" hidden="1" outlineLevel="1">
      <c r="A415" s="51" t="s">
        <v>448</v>
      </c>
      <c r="B415" s="51">
        <v>6842748.37</v>
      </c>
      <c r="D415" s="51">
        <v>4630182.92</v>
      </c>
      <c r="F415" s="51">
        <f t="shared" si="14"/>
        <v>2212565.45</v>
      </c>
      <c r="G415" s="51" t="s">
        <v>449</v>
      </c>
      <c r="H415" s="51" t="s">
        <v>450</v>
      </c>
      <c r="I415" s="51">
        <v>6842748.37</v>
      </c>
    </row>
    <row r="416" spans="1:9" ht="9" hidden="1" outlineLevel="1">
      <c r="A416" s="51" t="s">
        <v>451</v>
      </c>
      <c r="B416" s="51">
        <v>109017487.61</v>
      </c>
      <c r="D416" s="51">
        <v>108948707.63</v>
      </c>
      <c r="F416" s="51">
        <f t="shared" si="14"/>
        <v>68779.98000000417</v>
      </c>
      <c r="G416" s="51" t="s">
        <v>452</v>
      </c>
      <c r="H416" s="51" t="s">
        <v>453</v>
      </c>
      <c r="I416" s="51">
        <v>109017487.61</v>
      </c>
    </row>
    <row r="417" spans="1:9" ht="9" hidden="1" outlineLevel="1">
      <c r="A417" s="51" t="s">
        <v>454</v>
      </c>
      <c r="B417" s="51">
        <v>81339269.91</v>
      </c>
      <c r="D417" s="51">
        <v>77880167.69</v>
      </c>
      <c r="F417" s="51">
        <f t="shared" si="14"/>
        <v>3459102.219999999</v>
      </c>
      <c r="G417" s="51" t="s">
        <v>455</v>
      </c>
      <c r="H417" s="51" t="s">
        <v>456</v>
      </c>
      <c r="I417" s="51">
        <v>81339269.91</v>
      </c>
    </row>
    <row r="418" spans="1:9" ht="9" hidden="1" outlineLevel="1">
      <c r="A418" s="51" t="s">
        <v>457</v>
      </c>
      <c r="B418" s="51">
        <v>24213302.35</v>
      </c>
      <c r="D418" s="51">
        <v>24228784.9</v>
      </c>
      <c r="F418" s="51">
        <f t="shared" si="14"/>
        <v>-15482.54999999702</v>
      </c>
      <c r="G418" s="51" t="s">
        <v>458</v>
      </c>
      <c r="H418" s="51" t="s">
        <v>459</v>
      </c>
      <c r="I418" s="51">
        <v>24213302.35</v>
      </c>
    </row>
    <row r="419" spans="1:9" ht="9" hidden="1" outlineLevel="1">
      <c r="A419" s="51" t="s">
        <v>460</v>
      </c>
      <c r="B419" s="51">
        <v>526415.42</v>
      </c>
      <c r="D419" s="51">
        <v>526415.42</v>
      </c>
      <c r="F419" s="51">
        <f t="shared" si="14"/>
        <v>0</v>
      </c>
      <c r="G419" s="51" t="s">
        <v>461</v>
      </c>
      <c r="H419" s="51" t="s">
        <v>462</v>
      </c>
      <c r="I419" s="51">
        <v>526415.42</v>
      </c>
    </row>
    <row r="420" spans="1:9" ht="9" hidden="1" outlineLevel="1">
      <c r="A420" s="51" t="s">
        <v>463</v>
      </c>
      <c r="B420" s="51">
        <v>21440175.26</v>
      </c>
      <c r="D420" s="51">
        <v>20870684.23</v>
      </c>
      <c r="F420" s="51">
        <f t="shared" si="14"/>
        <v>569491.0300000012</v>
      </c>
      <c r="G420" s="51" t="s">
        <v>464</v>
      </c>
      <c r="H420" s="51" t="s">
        <v>465</v>
      </c>
      <c r="I420" s="51">
        <v>21440175.26</v>
      </c>
    </row>
    <row r="421" spans="1:9" ht="9" hidden="1" outlineLevel="1">
      <c r="A421" s="51" t="s">
        <v>466</v>
      </c>
      <c r="B421" s="51">
        <v>2875792.6</v>
      </c>
      <c r="D421" s="51">
        <v>2875792.6</v>
      </c>
      <c r="F421" s="51">
        <f t="shared" si="14"/>
        <v>0</v>
      </c>
      <c r="G421" s="51" t="s">
        <v>467</v>
      </c>
      <c r="H421" s="51" t="s">
        <v>468</v>
      </c>
      <c r="I421" s="51">
        <v>2875792.6</v>
      </c>
    </row>
    <row r="422" spans="1:9" ht="9" hidden="1" outlineLevel="1">
      <c r="A422" s="51" t="s">
        <v>469</v>
      </c>
      <c r="B422" s="51">
        <v>59911357.39</v>
      </c>
      <c r="D422" s="51">
        <v>59911357.39</v>
      </c>
      <c r="F422" s="51">
        <f t="shared" si="14"/>
        <v>0</v>
      </c>
      <c r="G422" s="51" t="s">
        <v>470</v>
      </c>
      <c r="H422" s="51" t="s">
        <v>471</v>
      </c>
      <c r="I422" s="51">
        <v>59911357.39</v>
      </c>
    </row>
    <row r="423" spans="1:9" ht="9" hidden="1" outlineLevel="1">
      <c r="A423" s="51" t="s">
        <v>472</v>
      </c>
      <c r="B423" s="51">
        <v>10110492.21</v>
      </c>
      <c r="D423" s="51">
        <v>9151386.32</v>
      </c>
      <c r="F423" s="51">
        <f t="shared" si="14"/>
        <v>959105.8900000006</v>
      </c>
      <c r="G423" s="51" t="s">
        <v>473</v>
      </c>
      <c r="H423" s="51" t="s">
        <v>474</v>
      </c>
      <c r="I423" s="51">
        <v>10110492.21</v>
      </c>
    </row>
    <row r="424" spans="1:9" ht="9" hidden="1" outlineLevel="1">
      <c r="A424" s="51" t="s">
        <v>475</v>
      </c>
      <c r="B424" s="51">
        <v>592421.31</v>
      </c>
      <c r="D424" s="51">
        <v>445035.01</v>
      </c>
      <c r="F424" s="51">
        <f t="shared" si="14"/>
        <v>147386.30000000005</v>
      </c>
      <c r="G424" s="51" t="s">
        <v>476</v>
      </c>
      <c r="H424" s="51" t="s">
        <v>477</v>
      </c>
      <c r="I424" s="51">
        <v>592421.31</v>
      </c>
    </row>
    <row r="425" spans="1:9" ht="9" hidden="1" outlineLevel="1">
      <c r="A425" s="51" t="s">
        <v>478</v>
      </c>
      <c r="B425" s="51">
        <v>1393523.41</v>
      </c>
      <c r="D425" s="51">
        <v>853720.9</v>
      </c>
      <c r="F425" s="51">
        <f t="shared" si="14"/>
        <v>539802.5099999999</v>
      </c>
      <c r="G425" s="51" t="s">
        <v>479</v>
      </c>
      <c r="H425" s="51" t="s">
        <v>480</v>
      </c>
      <c r="I425" s="51">
        <v>1393523.41</v>
      </c>
    </row>
    <row r="426" spans="1:9" ht="9" hidden="1" outlineLevel="1">
      <c r="A426" s="51" t="s">
        <v>481</v>
      </c>
      <c r="B426" s="51">
        <v>306619.91</v>
      </c>
      <c r="D426" s="51">
        <v>52039.48</v>
      </c>
      <c r="F426" s="51">
        <f t="shared" si="14"/>
        <v>254580.42999999996</v>
      </c>
      <c r="G426" s="51" t="s">
        <v>482</v>
      </c>
      <c r="H426" s="51" t="s">
        <v>483</v>
      </c>
      <c r="I426" s="51">
        <v>306619.91</v>
      </c>
    </row>
    <row r="427" spans="1:9" ht="9" hidden="1" outlineLevel="1">
      <c r="A427" s="51" t="s">
        <v>484</v>
      </c>
      <c r="B427" s="51">
        <v>1507234.43</v>
      </c>
      <c r="D427" s="51">
        <v>1507234.43</v>
      </c>
      <c r="F427" s="51">
        <f t="shared" si="14"/>
        <v>0</v>
      </c>
      <c r="G427" s="51" t="s">
        <v>485</v>
      </c>
      <c r="H427" s="51" t="s">
        <v>486</v>
      </c>
      <c r="I427" s="51">
        <v>1507234.43</v>
      </c>
    </row>
    <row r="428" spans="1:9" ht="9" hidden="1" outlineLevel="1">
      <c r="A428" s="51" t="s">
        <v>487</v>
      </c>
      <c r="B428" s="51">
        <v>508149.85</v>
      </c>
      <c r="D428" s="51">
        <v>410149.35</v>
      </c>
      <c r="F428" s="51">
        <f t="shared" si="14"/>
        <v>98000.5</v>
      </c>
      <c r="G428" s="51" t="s">
        <v>488</v>
      </c>
      <c r="H428" s="51" t="s">
        <v>489</v>
      </c>
      <c r="I428" s="51">
        <v>508149.85</v>
      </c>
    </row>
    <row r="429" spans="1:9" ht="9" hidden="1" outlineLevel="1">
      <c r="A429" s="51" t="s">
        <v>490</v>
      </c>
      <c r="B429" s="51">
        <v>1007306.49</v>
      </c>
      <c r="D429" s="51">
        <v>1007306.49</v>
      </c>
      <c r="F429" s="51">
        <f t="shared" si="14"/>
        <v>0</v>
      </c>
      <c r="G429" s="51" t="s">
        <v>491</v>
      </c>
      <c r="H429" s="51" t="s">
        <v>492</v>
      </c>
      <c r="I429" s="51">
        <v>1007306.49</v>
      </c>
    </row>
    <row r="430" spans="1:9" ht="9" hidden="1" outlineLevel="1">
      <c r="A430" s="51" t="s">
        <v>493</v>
      </c>
      <c r="B430" s="51">
        <v>110988.87</v>
      </c>
      <c r="D430" s="51">
        <v>110988.87</v>
      </c>
      <c r="F430" s="51">
        <f t="shared" si="14"/>
        <v>0</v>
      </c>
      <c r="G430" s="51" t="s">
        <v>494</v>
      </c>
      <c r="H430" s="51" t="s">
        <v>495</v>
      </c>
      <c r="I430" s="51">
        <v>110988.87</v>
      </c>
    </row>
    <row r="431" spans="1:9" ht="9" hidden="1" outlineLevel="1">
      <c r="A431" s="51" t="s">
        <v>496</v>
      </c>
      <c r="B431" s="51">
        <v>557373.3</v>
      </c>
      <c r="D431" s="51">
        <v>557373.3</v>
      </c>
      <c r="F431" s="51">
        <f t="shared" si="14"/>
        <v>0</v>
      </c>
      <c r="G431" s="51" t="s">
        <v>497</v>
      </c>
      <c r="H431" s="51" t="s">
        <v>498</v>
      </c>
      <c r="I431" s="51">
        <v>557373.3</v>
      </c>
    </row>
    <row r="432" spans="1:9" ht="9" hidden="1" outlineLevel="1">
      <c r="A432" s="51" t="s">
        <v>499</v>
      </c>
      <c r="B432" s="51">
        <v>435354.54</v>
      </c>
      <c r="D432" s="51">
        <v>347202.58</v>
      </c>
      <c r="F432" s="51">
        <f t="shared" si="14"/>
        <v>88151.95999999996</v>
      </c>
      <c r="G432" s="51" t="s">
        <v>500</v>
      </c>
      <c r="H432" s="51" t="s">
        <v>501</v>
      </c>
      <c r="I432" s="51">
        <v>435354.54</v>
      </c>
    </row>
    <row r="433" spans="1:9" ht="9" hidden="1" outlineLevel="1">
      <c r="A433" s="51" t="s">
        <v>502</v>
      </c>
      <c r="B433" s="51">
        <v>30236.2</v>
      </c>
      <c r="D433" s="51">
        <v>30236.2</v>
      </c>
      <c r="F433" s="51">
        <f t="shared" si="14"/>
        <v>0</v>
      </c>
      <c r="G433" s="51" t="s">
        <v>503</v>
      </c>
      <c r="H433" s="51" t="s">
        <v>504</v>
      </c>
      <c r="I433" s="51">
        <v>30236.2</v>
      </c>
    </row>
    <row r="434" spans="1:9" ht="9" hidden="1" outlineLevel="1">
      <c r="A434" s="51" t="s">
        <v>505</v>
      </c>
      <c r="B434" s="51">
        <v>15731505.18</v>
      </c>
      <c r="D434" s="51">
        <v>15913547.32</v>
      </c>
      <c r="F434" s="51">
        <f t="shared" si="14"/>
        <v>-182042.1400000006</v>
      </c>
      <c r="G434" s="51" t="s">
        <v>506</v>
      </c>
      <c r="H434" s="51" t="s">
        <v>507</v>
      </c>
      <c r="I434" s="51">
        <v>15731505.18</v>
      </c>
    </row>
    <row r="435" spans="1:9" ht="9" hidden="1" outlineLevel="1">
      <c r="A435" s="51" t="s">
        <v>508</v>
      </c>
      <c r="B435" s="51">
        <v>876332.47</v>
      </c>
      <c r="D435" s="51">
        <v>876332.47</v>
      </c>
      <c r="F435" s="51">
        <f t="shared" si="14"/>
        <v>0</v>
      </c>
      <c r="G435" s="51" t="s">
        <v>509</v>
      </c>
      <c r="H435" s="51" t="s">
        <v>510</v>
      </c>
      <c r="I435" s="51">
        <v>876332.47</v>
      </c>
    </row>
    <row r="436" spans="1:9" ht="9" hidden="1" outlineLevel="1">
      <c r="A436" s="51" t="s">
        <v>511</v>
      </c>
      <c r="B436" s="51">
        <v>1547504.33</v>
      </c>
      <c r="D436" s="51">
        <v>1529378.42</v>
      </c>
      <c r="F436" s="51">
        <f t="shared" si="14"/>
        <v>18125.91000000015</v>
      </c>
      <c r="G436" s="51" t="s">
        <v>512</v>
      </c>
      <c r="H436" s="51" t="s">
        <v>513</v>
      </c>
      <c r="I436" s="51">
        <v>1547504.33</v>
      </c>
    </row>
    <row r="437" spans="1:9" ht="9" hidden="1" outlineLevel="1">
      <c r="A437" s="51" t="s">
        <v>514</v>
      </c>
      <c r="B437" s="51">
        <v>1746820.6</v>
      </c>
      <c r="D437" s="51">
        <v>1739810.04</v>
      </c>
      <c r="F437" s="51">
        <f t="shared" si="14"/>
        <v>7010.560000000056</v>
      </c>
      <c r="G437" s="51" t="s">
        <v>515</v>
      </c>
      <c r="H437" s="51" t="s">
        <v>516</v>
      </c>
      <c r="I437" s="51">
        <v>1746820.6</v>
      </c>
    </row>
    <row r="438" spans="1:9" ht="9" hidden="1" outlineLevel="1">
      <c r="A438" s="51" t="s">
        <v>517</v>
      </c>
      <c r="B438" s="51">
        <v>911458.63</v>
      </c>
      <c r="D438" s="51">
        <v>886955.51</v>
      </c>
      <c r="F438" s="51">
        <f t="shared" si="14"/>
        <v>24503.119999999995</v>
      </c>
      <c r="G438" s="51" t="s">
        <v>518</v>
      </c>
      <c r="H438" s="51" t="s">
        <v>519</v>
      </c>
      <c r="I438" s="51">
        <v>911458.63</v>
      </c>
    </row>
    <row r="439" spans="1:9" ht="9" hidden="1" outlineLevel="1">
      <c r="A439" s="51" t="s">
        <v>520</v>
      </c>
      <c r="B439" s="51">
        <v>30250114.3</v>
      </c>
      <c r="D439" s="51">
        <v>29518990.3</v>
      </c>
      <c r="F439" s="51">
        <f t="shared" si="14"/>
        <v>731124</v>
      </c>
      <c r="G439" s="51" t="s">
        <v>521</v>
      </c>
      <c r="H439" s="51" t="s">
        <v>522</v>
      </c>
      <c r="I439" s="51">
        <v>30250114.3</v>
      </c>
    </row>
    <row r="440" spans="1:9" ht="9" hidden="1" outlineLevel="1">
      <c r="A440" s="51" t="s">
        <v>523</v>
      </c>
      <c r="B440" s="51">
        <v>54587.48</v>
      </c>
      <c r="D440" s="51">
        <v>54587.48</v>
      </c>
      <c r="F440" s="51">
        <f t="shared" si="14"/>
        <v>0</v>
      </c>
      <c r="G440" s="51" t="s">
        <v>524</v>
      </c>
      <c r="H440" s="51" t="s">
        <v>525</v>
      </c>
      <c r="I440" s="51">
        <v>54587.48</v>
      </c>
    </row>
    <row r="441" spans="1:10" ht="9" customHeight="1" hidden="1" collapsed="1">
      <c r="A441" s="51" t="s">
        <v>1331</v>
      </c>
      <c r="B441" s="62">
        <v>708749348.294</v>
      </c>
      <c r="C441" s="63"/>
      <c r="D441" s="62">
        <v>714290859.359</v>
      </c>
      <c r="E441" s="63"/>
      <c r="F441" s="62">
        <f t="shared" si="14"/>
        <v>-5541511.064999938</v>
      </c>
      <c r="G441" s="51" t="s">
        <v>1332</v>
      </c>
      <c r="I441" s="62">
        <v>708749348.294</v>
      </c>
      <c r="J441" s="63"/>
    </row>
    <row r="442" spans="1:9" ht="9" hidden="1" outlineLevel="1">
      <c r="A442" s="51" t="s">
        <v>812</v>
      </c>
      <c r="B442" s="51">
        <v>146108.55</v>
      </c>
      <c r="D442" s="51">
        <v>149217.24</v>
      </c>
      <c r="F442" s="51">
        <f t="shared" si="14"/>
        <v>-3108.6900000000023</v>
      </c>
      <c r="G442" s="51" t="s">
        <v>813</v>
      </c>
      <c r="H442" s="51" t="s">
        <v>814</v>
      </c>
      <c r="I442" s="51">
        <v>146108.55</v>
      </c>
    </row>
    <row r="443" spans="1:9" ht="9" hidden="1" outlineLevel="1">
      <c r="A443" s="51" t="s">
        <v>815</v>
      </c>
      <c r="B443" s="51">
        <v>573113.87</v>
      </c>
      <c r="D443" s="51">
        <v>575936.87</v>
      </c>
      <c r="F443" s="51">
        <f t="shared" si="14"/>
        <v>-2823</v>
      </c>
      <c r="G443" s="51" t="s">
        <v>816</v>
      </c>
      <c r="H443" s="51" t="s">
        <v>817</v>
      </c>
      <c r="I443" s="51">
        <v>573113.87</v>
      </c>
    </row>
    <row r="444" spans="1:9" ht="9" hidden="1" outlineLevel="1">
      <c r="A444" s="51" t="s">
        <v>818</v>
      </c>
      <c r="B444" s="51">
        <v>1002023.25</v>
      </c>
      <c r="D444" s="51">
        <v>1006015.25</v>
      </c>
      <c r="F444" s="51">
        <f t="shared" si="14"/>
        <v>-3992</v>
      </c>
      <c r="G444" s="51" t="s">
        <v>819</v>
      </c>
      <c r="H444" s="51" t="s">
        <v>820</v>
      </c>
      <c r="I444" s="51">
        <v>1002023.25</v>
      </c>
    </row>
    <row r="445" spans="1:9" ht="9" hidden="1" outlineLevel="1">
      <c r="A445" s="51" t="s">
        <v>821</v>
      </c>
      <c r="B445" s="51">
        <v>1414290.92</v>
      </c>
      <c r="D445" s="51">
        <v>1421257.87</v>
      </c>
      <c r="F445" s="51">
        <f t="shared" si="14"/>
        <v>-6966.950000000186</v>
      </c>
      <c r="G445" s="51" t="s">
        <v>822</v>
      </c>
      <c r="H445" s="51" t="s">
        <v>823</v>
      </c>
      <c r="I445" s="51">
        <v>1414290.92</v>
      </c>
    </row>
    <row r="446" spans="1:9" ht="9" hidden="1" outlineLevel="1">
      <c r="A446" s="51" t="s">
        <v>824</v>
      </c>
      <c r="B446" s="51">
        <v>3135051.31</v>
      </c>
      <c r="D446" s="51">
        <v>3241738.91</v>
      </c>
      <c r="F446" s="51">
        <f aca="true" t="shared" si="15" ref="F446:F458">B446-D446</f>
        <v>-106687.6000000001</v>
      </c>
      <c r="G446" s="51" t="s">
        <v>825</v>
      </c>
      <c r="H446" s="51" t="s">
        <v>826</v>
      </c>
      <c r="I446" s="51">
        <v>3135051.31</v>
      </c>
    </row>
    <row r="447" spans="1:10" ht="9" customHeight="1" hidden="1" collapsed="1">
      <c r="A447" s="51" t="s">
        <v>1333</v>
      </c>
      <c r="B447" s="62">
        <v>6270587.9</v>
      </c>
      <c r="C447" s="63"/>
      <c r="D447" s="62">
        <v>6394166.140000001</v>
      </c>
      <c r="E447" s="63"/>
      <c r="F447" s="62">
        <f t="shared" si="15"/>
        <v>-123578.24000000022</v>
      </c>
      <c r="G447" s="51" t="s">
        <v>1332</v>
      </c>
      <c r="I447" s="62">
        <v>6270587.9</v>
      </c>
      <c r="J447" s="63"/>
    </row>
    <row r="448" spans="1:9" ht="9" hidden="1" outlineLevel="1">
      <c r="A448" s="51" t="s">
        <v>1130</v>
      </c>
      <c r="B448" s="51">
        <v>-2440000</v>
      </c>
      <c r="D448" s="51">
        <v>-3495000</v>
      </c>
      <c r="F448" s="51">
        <f t="shared" si="15"/>
        <v>1055000</v>
      </c>
      <c r="G448" s="51" t="s">
        <v>1131</v>
      </c>
      <c r="H448" s="51" t="s">
        <v>1132</v>
      </c>
      <c r="I448" s="51">
        <v>-2440000</v>
      </c>
    </row>
    <row r="449" spans="1:9" ht="9" hidden="1" outlineLevel="1">
      <c r="A449" s="51" t="s">
        <v>1133</v>
      </c>
      <c r="B449" s="51">
        <v>-4125000</v>
      </c>
      <c r="D449" s="51">
        <v>-3930000</v>
      </c>
      <c r="F449" s="51">
        <f t="shared" si="15"/>
        <v>-195000</v>
      </c>
      <c r="G449" s="51" t="s">
        <v>1134</v>
      </c>
      <c r="H449" s="51" t="s">
        <v>1135</v>
      </c>
      <c r="I449" s="51">
        <v>-4125000</v>
      </c>
    </row>
    <row r="450" spans="1:9" ht="9" hidden="1" outlineLevel="1">
      <c r="A450" s="51" t="s">
        <v>1136</v>
      </c>
      <c r="B450" s="51">
        <v>0</v>
      </c>
      <c r="D450" s="51">
        <v>0</v>
      </c>
      <c r="F450" s="51">
        <f t="shared" si="15"/>
        <v>0</v>
      </c>
      <c r="G450" s="51" t="s">
        <v>1137</v>
      </c>
      <c r="H450" s="51" t="s">
        <v>1138</v>
      </c>
      <c r="I450" s="51">
        <v>0</v>
      </c>
    </row>
    <row r="451" spans="1:9" ht="9" hidden="1" outlineLevel="1">
      <c r="A451" s="51" t="s">
        <v>1139</v>
      </c>
      <c r="B451" s="51">
        <v>-836600</v>
      </c>
      <c r="D451" s="51">
        <v>-194605</v>
      </c>
      <c r="F451" s="51">
        <f t="shared" si="15"/>
        <v>-641995</v>
      </c>
      <c r="G451" s="51" t="s">
        <v>1140</v>
      </c>
      <c r="H451" s="51" t="s">
        <v>1141</v>
      </c>
      <c r="I451" s="51">
        <v>-836600</v>
      </c>
    </row>
    <row r="452" spans="1:9" ht="9" hidden="1" outlineLevel="1">
      <c r="A452" s="51" t="s">
        <v>1142</v>
      </c>
      <c r="B452" s="51">
        <v>-325375</v>
      </c>
      <c r="D452" s="51">
        <v>-324995</v>
      </c>
      <c r="F452" s="51">
        <f t="shared" si="15"/>
        <v>-380</v>
      </c>
      <c r="G452" s="51" t="s">
        <v>1143</v>
      </c>
      <c r="H452" s="51" t="s">
        <v>1144</v>
      </c>
      <c r="I452" s="51">
        <v>-325375</v>
      </c>
    </row>
    <row r="453" spans="1:9" ht="9" hidden="1" outlineLevel="1">
      <c r="A453" s="51" t="s">
        <v>1145</v>
      </c>
      <c r="B453" s="51">
        <v>-187855</v>
      </c>
      <c r="D453" s="51">
        <v>-187855</v>
      </c>
      <c r="F453" s="51">
        <f t="shared" si="15"/>
        <v>0</v>
      </c>
      <c r="G453" s="51" t="s">
        <v>1146</v>
      </c>
      <c r="H453" s="51" t="s">
        <v>1147</v>
      </c>
      <c r="I453" s="51">
        <v>-187855</v>
      </c>
    </row>
    <row r="454" spans="1:9" ht="9" hidden="1" outlineLevel="1">
      <c r="A454" s="51" t="s">
        <v>1148</v>
      </c>
      <c r="B454" s="51">
        <v>-221985</v>
      </c>
      <c r="D454" s="51">
        <v>-221985</v>
      </c>
      <c r="F454" s="51">
        <f t="shared" si="15"/>
        <v>0</v>
      </c>
      <c r="G454" s="51" t="s">
        <v>1149</v>
      </c>
      <c r="H454" s="51" t="s">
        <v>1150</v>
      </c>
      <c r="I454" s="51">
        <v>-221985</v>
      </c>
    </row>
    <row r="455" spans="1:9" ht="9" hidden="1" outlineLevel="1">
      <c r="A455" s="51" t="s">
        <v>1151</v>
      </c>
      <c r="B455" s="51">
        <v>-244005</v>
      </c>
      <c r="D455" s="51">
        <v>-244005</v>
      </c>
      <c r="F455" s="51">
        <f t="shared" si="15"/>
        <v>0</v>
      </c>
      <c r="G455" s="51" t="s">
        <v>1152</v>
      </c>
      <c r="H455" s="51" t="s">
        <v>1153</v>
      </c>
      <c r="I455" s="51">
        <v>-244005</v>
      </c>
    </row>
    <row r="456" spans="1:9" ht="9" hidden="1" outlineLevel="1">
      <c r="A456" s="51" t="s">
        <v>1154</v>
      </c>
      <c r="B456" s="51">
        <v>-536290</v>
      </c>
      <c r="D456" s="51">
        <v>-177240</v>
      </c>
      <c r="F456" s="51">
        <f t="shared" si="15"/>
        <v>-359050</v>
      </c>
      <c r="G456" s="51" t="s">
        <v>1155</v>
      </c>
      <c r="H456" s="51" t="s">
        <v>1156</v>
      </c>
      <c r="I456" s="51">
        <v>-536290</v>
      </c>
    </row>
    <row r="457" spans="1:9" ht="9" hidden="1" outlineLevel="1">
      <c r="A457" s="51" t="s">
        <v>1157</v>
      </c>
      <c r="B457" s="51">
        <v>-183090</v>
      </c>
      <c r="D457" s="51">
        <v>-180240</v>
      </c>
      <c r="F457" s="51">
        <f t="shared" si="15"/>
        <v>-2850</v>
      </c>
      <c r="G457" s="51" t="s">
        <v>1158</v>
      </c>
      <c r="H457" s="51" t="s">
        <v>1159</v>
      </c>
      <c r="I457" s="51">
        <v>-183090</v>
      </c>
    </row>
    <row r="458" spans="1:9" ht="9" hidden="1" outlineLevel="1">
      <c r="A458" s="51" t="s">
        <v>1323</v>
      </c>
      <c r="B458" s="51">
        <v>-11710784</v>
      </c>
      <c r="D458" s="51">
        <v>-11762197</v>
      </c>
      <c r="F458" s="51">
        <f t="shared" si="15"/>
        <v>51413</v>
      </c>
      <c r="G458" s="51" t="s">
        <v>1324</v>
      </c>
      <c r="H458" s="51" t="s">
        <v>1325</v>
      </c>
      <c r="I458" s="51">
        <v>-11710784</v>
      </c>
    </row>
    <row r="459" spans="1:10" ht="9" customHeight="1" hidden="1" collapsed="1">
      <c r="A459" s="51" t="s">
        <v>1334</v>
      </c>
      <c r="B459" s="62">
        <v>-20810984</v>
      </c>
      <c r="C459" s="63"/>
      <c r="D459" s="62">
        <v>-20718122</v>
      </c>
      <c r="E459" s="63"/>
      <c r="F459" s="62">
        <f>B459-D459</f>
        <v>-92862</v>
      </c>
      <c r="G459" s="51" t="s">
        <v>1335</v>
      </c>
      <c r="I459" s="62">
        <v>-20810984</v>
      </c>
      <c r="J459" s="63"/>
    </row>
    <row r="460" spans="1:9" ht="9" hidden="1" outlineLevel="1">
      <c r="A460" s="51" t="s">
        <v>886</v>
      </c>
      <c r="B460" s="51">
        <v>-8190000</v>
      </c>
      <c r="D460" s="51">
        <v>-10630000</v>
      </c>
      <c r="F460" s="51">
        <f aca="true" t="shared" si="16" ref="F460:F488">B460-D460</f>
        <v>2440000</v>
      </c>
      <c r="G460" s="51" t="s">
        <v>887</v>
      </c>
      <c r="H460" s="51" t="s">
        <v>888</v>
      </c>
      <c r="I460" s="51">
        <v>-8190000</v>
      </c>
    </row>
    <row r="461" spans="1:9" ht="9" hidden="1" outlineLevel="1">
      <c r="A461" s="51" t="s">
        <v>891</v>
      </c>
      <c r="B461" s="51">
        <v>-50720000</v>
      </c>
      <c r="D461" s="51">
        <v>-50720000</v>
      </c>
      <c r="F461" s="51">
        <f t="shared" si="16"/>
        <v>0</v>
      </c>
      <c r="G461" s="51" t="s">
        <v>892</v>
      </c>
      <c r="H461" s="51" t="s">
        <v>893</v>
      </c>
      <c r="I461" s="51">
        <v>-50720000</v>
      </c>
    </row>
    <row r="462" spans="1:9" ht="9" hidden="1" outlineLevel="1">
      <c r="A462" s="51" t="s">
        <v>898</v>
      </c>
      <c r="B462" s="51">
        <v>-76640000</v>
      </c>
      <c r="D462" s="51">
        <v>-80765000</v>
      </c>
      <c r="F462" s="51">
        <f t="shared" si="16"/>
        <v>4125000</v>
      </c>
      <c r="G462" s="51" t="s">
        <v>899</v>
      </c>
      <c r="H462" s="51" t="s">
        <v>900</v>
      </c>
      <c r="I462" s="51">
        <v>-76640000</v>
      </c>
    </row>
    <row r="463" spans="1:9" ht="9" hidden="1" outlineLevel="1">
      <c r="A463" s="51" t="s">
        <v>903</v>
      </c>
      <c r="B463" s="51">
        <v>-120980000</v>
      </c>
      <c r="D463" s="51">
        <v>-120980000</v>
      </c>
      <c r="F463" s="51">
        <f t="shared" si="16"/>
        <v>0</v>
      </c>
      <c r="G463" s="51" t="s">
        <v>904</v>
      </c>
      <c r="H463" s="51" t="s">
        <v>905</v>
      </c>
      <c r="I463" s="51">
        <v>-120980000</v>
      </c>
    </row>
    <row r="464" spans="1:9" ht="9" hidden="1" outlineLevel="1">
      <c r="A464" s="51" t="s">
        <v>927</v>
      </c>
      <c r="B464" s="51">
        <v>0</v>
      </c>
      <c r="D464" s="51">
        <v>-641995</v>
      </c>
      <c r="F464" s="51">
        <f t="shared" si="16"/>
        <v>641995</v>
      </c>
      <c r="G464" s="51" t="s">
        <v>928</v>
      </c>
      <c r="H464" s="51" t="s">
        <v>929</v>
      </c>
      <c r="I464" s="51">
        <v>0</v>
      </c>
    </row>
    <row r="465" spans="1:9" ht="9" hidden="1" outlineLevel="1">
      <c r="A465" s="51" t="s">
        <v>930</v>
      </c>
      <c r="B465" s="51">
        <v>-1082825</v>
      </c>
      <c r="D465" s="51">
        <v>-1083205</v>
      </c>
      <c r="F465" s="51">
        <f t="shared" si="16"/>
        <v>380</v>
      </c>
      <c r="G465" s="51" t="s">
        <v>931</v>
      </c>
      <c r="H465" s="51" t="s">
        <v>932</v>
      </c>
      <c r="I465" s="51">
        <v>-1082825</v>
      </c>
    </row>
    <row r="466" spans="1:9" ht="9" hidden="1" outlineLevel="1">
      <c r="A466" s="51" t="s">
        <v>933</v>
      </c>
      <c r="B466" s="51">
        <v>-277345</v>
      </c>
      <c r="D466" s="51">
        <v>-277345</v>
      </c>
      <c r="F466" s="51">
        <f t="shared" si="16"/>
        <v>0</v>
      </c>
      <c r="G466" s="51" t="s">
        <v>934</v>
      </c>
      <c r="H466" s="51" t="s">
        <v>935</v>
      </c>
      <c r="I466" s="51">
        <v>-277345</v>
      </c>
    </row>
    <row r="467" spans="1:9" ht="9" hidden="1" outlineLevel="1">
      <c r="A467" s="51" t="s">
        <v>936</v>
      </c>
      <c r="B467" s="51">
        <v>-342115</v>
      </c>
      <c r="D467" s="51">
        <v>-342115</v>
      </c>
      <c r="F467" s="51">
        <f t="shared" si="16"/>
        <v>0</v>
      </c>
      <c r="G467" s="51" t="s">
        <v>937</v>
      </c>
      <c r="H467" s="51" t="s">
        <v>938</v>
      </c>
      <c r="I467" s="51">
        <v>-342115</v>
      </c>
    </row>
    <row r="468" spans="1:9" ht="9" hidden="1" outlineLevel="1">
      <c r="A468" s="51" t="s">
        <v>939</v>
      </c>
      <c r="B468" s="51">
        <v>-819295</v>
      </c>
      <c r="D468" s="51">
        <v>-819295</v>
      </c>
      <c r="F468" s="51">
        <f t="shared" si="16"/>
        <v>0</v>
      </c>
      <c r="G468" s="51" t="s">
        <v>940</v>
      </c>
      <c r="H468" s="51" t="s">
        <v>941</v>
      </c>
      <c r="I468" s="51">
        <v>-819295</v>
      </c>
    </row>
    <row r="469" spans="1:9" ht="9" hidden="1" outlineLevel="1">
      <c r="A469" s="51" t="s">
        <v>942</v>
      </c>
      <c r="B469" s="51">
        <v>-444310</v>
      </c>
      <c r="D469" s="51">
        <v>-803360</v>
      </c>
      <c r="F469" s="51">
        <f t="shared" si="16"/>
        <v>359050</v>
      </c>
      <c r="G469" s="51" t="s">
        <v>943</v>
      </c>
      <c r="H469" s="51" t="s">
        <v>944</v>
      </c>
      <c r="I469" s="51">
        <v>-444310</v>
      </c>
    </row>
    <row r="470" spans="1:9" ht="9" hidden="1" outlineLevel="1">
      <c r="A470" s="51" t="s">
        <v>945</v>
      </c>
      <c r="B470" s="51">
        <v>-1226010</v>
      </c>
      <c r="D470" s="51">
        <v>-1228860</v>
      </c>
      <c r="F470" s="51">
        <f t="shared" si="16"/>
        <v>2850</v>
      </c>
      <c r="G470" s="51" t="s">
        <v>946</v>
      </c>
      <c r="H470" s="51" t="s">
        <v>947</v>
      </c>
      <c r="I470" s="51">
        <v>-1226010</v>
      </c>
    </row>
    <row r="471" spans="1:9" ht="9" hidden="1" outlineLevel="1">
      <c r="A471" s="51" t="s">
        <v>908</v>
      </c>
      <c r="B471" s="51">
        <v>-38992.04</v>
      </c>
      <c r="D471" s="51">
        <v>-39821.66</v>
      </c>
      <c r="F471" s="51">
        <f t="shared" si="16"/>
        <v>829.6200000000026</v>
      </c>
      <c r="G471" s="51" t="s">
        <v>909</v>
      </c>
      <c r="H471" s="51" t="s">
        <v>910</v>
      </c>
      <c r="I471" s="51">
        <v>-38992.04</v>
      </c>
    </row>
    <row r="472" spans="1:9" ht="9" hidden="1" outlineLevel="1">
      <c r="A472" s="51" t="s">
        <v>911</v>
      </c>
      <c r="B472" s="51">
        <v>-1909369.1</v>
      </c>
      <c r="D472" s="51">
        <v>-1918775.1</v>
      </c>
      <c r="F472" s="51">
        <f t="shared" si="16"/>
        <v>9406</v>
      </c>
      <c r="G472" s="51" t="s">
        <v>912</v>
      </c>
      <c r="H472" s="51" t="s">
        <v>913</v>
      </c>
      <c r="I472" s="51">
        <v>-1909369.1</v>
      </c>
    </row>
    <row r="473" spans="1:9" ht="9" hidden="1" outlineLevel="1">
      <c r="A473" s="51" t="s">
        <v>914</v>
      </c>
      <c r="B473" s="51">
        <v>-4417298.5</v>
      </c>
      <c r="D473" s="51">
        <v>-4437843.5</v>
      </c>
      <c r="F473" s="51">
        <f t="shared" si="16"/>
        <v>20545</v>
      </c>
      <c r="G473" s="51" t="s">
        <v>915</v>
      </c>
      <c r="H473" s="51" t="s">
        <v>916</v>
      </c>
      <c r="I473" s="51">
        <v>-4417298.5</v>
      </c>
    </row>
    <row r="474" spans="1:9" ht="9" hidden="1" outlineLevel="1">
      <c r="A474" s="51" t="s">
        <v>917</v>
      </c>
      <c r="B474" s="51">
        <v>-6285583.24</v>
      </c>
      <c r="D474" s="51">
        <v>-6316546.7</v>
      </c>
      <c r="F474" s="51">
        <f t="shared" si="16"/>
        <v>30963.459999999963</v>
      </c>
      <c r="G474" s="51" t="s">
        <v>918</v>
      </c>
      <c r="H474" s="51" t="s">
        <v>919</v>
      </c>
      <c r="I474" s="51">
        <v>-6285583.24</v>
      </c>
    </row>
    <row r="475" spans="1:9" ht="9" hidden="1" outlineLevel="1">
      <c r="A475" s="51" t="s">
        <v>922</v>
      </c>
      <c r="B475" s="51">
        <v>134049.5</v>
      </c>
      <c r="D475" s="51">
        <v>134583.5</v>
      </c>
      <c r="F475" s="51">
        <f t="shared" si="16"/>
        <v>-534</v>
      </c>
      <c r="G475" s="51" t="s">
        <v>923</v>
      </c>
      <c r="H475" s="51" t="s">
        <v>924</v>
      </c>
      <c r="I475" s="51">
        <v>134049.5</v>
      </c>
    </row>
    <row r="476" spans="1:9" ht="9" hidden="1" outlineLevel="1">
      <c r="A476" s="51" t="s">
        <v>1089</v>
      </c>
      <c r="B476" s="51">
        <v>-114387</v>
      </c>
      <c r="D476" s="51">
        <v>-114387</v>
      </c>
      <c r="F476" s="51">
        <f t="shared" si="16"/>
        <v>0</v>
      </c>
      <c r="G476" s="51" t="s">
        <v>1090</v>
      </c>
      <c r="H476" s="51" t="s">
        <v>1091</v>
      </c>
      <c r="I476" s="51">
        <v>-114387</v>
      </c>
    </row>
    <row r="477" spans="1:9" ht="9" hidden="1" outlineLevel="1">
      <c r="A477" s="51" t="s">
        <v>1092</v>
      </c>
      <c r="B477" s="51">
        <v>-47522.92</v>
      </c>
      <c r="D477" s="51">
        <v>-367270</v>
      </c>
      <c r="F477" s="51">
        <f t="shared" si="16"/>
        <v>319747.08</v>
      </c>
      <c r="G477" s="51" t="s">
        <v>1093</v>
      </c>
      <c r="H477" s="51" t="s">
        <v>1094</v>
      </c>
      <c r="I477" s="51">
        <v>-47522.92</v>
      </c>
    </row>
    <row r="478" spans="1:9" ht="9" hidden="1" outlineLevel="1">
      <c r="A478" s="51" t="s">
        <v>1095</v>
      </c>
      <c r="B478" s="51">
        <v>-223893.75</v>
      </c>
      <c r="D478" s="51">
        <v>-1343362.5</v>
      </c>
      <c r="F478" s="51">
        <f t="shared" si="16"/>
        <v>1119468.75</v>
      </c>
      <c r="G478" s="51" t="s">
        <v>1096</v>
      </c>
      <c r="H478" s="51" t="s">
        <v>1097</v>
      </c>
      <c r="I478" s="51">
        <v>-223893.75</v>
      </c>
    </row>
    <row r="479" spans="1:9" ht="9" hidden="1" outlineLevel="1">
      <c r="A479" s="51" t="s">
        <v>1098</v>
      </c>
      <c r="B479" s="51">
        <v>-328898.96</v>
      </c>
      <c r="D479" s="51">
        <v>-2071643.75</v>
      </c>
      <c r="F479" s="51">
        <f t="shared" si="16"/>
        <v>1742744.79</v>
      </c>
      <c r="G479" s="51" t="s">
        <v>1099</v>
      </c>
      <c r="H479" s="51" t="s">
        <v>1100</v>
      </c>
      <c r="I479" s="51">
        <v>-328898.96</v>
      </c>
    </row>
    <row r="480" spans="1:9" ht="9" hidden="1" outlineLevel="1">
      <c r="A480" s="51" t="s">
        <v>1101</v>
      </c>
      <c r="B480" s="51">
        <v>-500583.33</v>
      </c>
      <c r="D480" s="51">
        <v>-3003500</v>
      </c>
      <c r="F480" s="51">
        <f t="shared" si="16"/>
        <v>2502916.67</v>
      </c>
      <c r="G480" s="51" t="s">
        <v>1102</v>
      </c>
      <c r="H480" s="51" t="s">
        <v>1103</v>
      </c>
      <c r="I480" s="51">
        <v>-500583.33</v>
      </c>
    </row>
    <row r="481" spans="1:9" ht="9" hidden="1" outlineLevel="1">
      <c r="A481" s="51" t="s">
        <v>1104</v>
      </c>
      <c r="B481" s="51">
        <v>0</v>
      </c>
      <c r="D481" s="51">
        <v>0</v>
      </c>
      <c r="F481" s="51">
        <f t="shared" si="16"/>
        <v>0</v>
      </c>
      <c r="G481" s="51" t="s">
        <v>1105</v>
      </c>
      <c r="H481" s="51" t="s">
        <v>1106</v>
      </c>
      <c r="I481" s="51">
        <v>0</v>
      </c>
    </row>
    <row r="482" spans="1:9" ht="9" hidden="1" outlineLevel="1">
      <c r="A482" s="51" t="s">
        <v>1107</v>
      </c>
      <c r="B482" s="51">
        <v>-366278.54</v>
      </c>
      <c r="D482" s="51">
        <v>-360675.82</v>
      </c>
      <c r="F482" s="51">
        <f t="shared" si="16"/>
        <v>-5602.719999999972</v>
      </c>
      <c r="G482" s="51" t="s">
        <v>1108</v>
      </c>
      <c r="H482" s="51" t="s">
        <v>1109</v>
      </c>
      <c r="I482" s="51">
        <v>-366278.54</v>
      </c>
    </row>
    <row r="483" spans="1:9" ht="9" hidden="1" outlineLevel="1">
      <c r="A483" s="51" t="s">
        <v>1110</v>
      </c>
      <c r="B483" s="51">
        <v>-499126.18</v>
      </c>
      <c r="D483" s="51">
        <v>-489642.74</v>
      </c>
      <c r="F483" s="51">
        <f t="shared" si="16"/>
        <v>-9483.440000000002</v>
      </c>
      <c r="G483" s="51" t="s">
        <v>1111</v>
      </c>
      <c r="H483" s="51" t="s">
        <v>1112</v>
      </c>
      <c r="I483" s="51">
        <v>-499126.18</v>
      </c>
    </row>
    <row r="484" spans="1:9" ht="9" hidden="1" outlineLevel="1">
      <c r="A484" s="51" t="s">
        <v>1113</v>
      </c>
      <c r="B484" s="51">
        <v>-146599.21</v>
      </c>
      <c r="D484" s="51">
        <v>-143725.52</v>
      </c>
      <c r="F484" s="51">
        <f t="shared" si="16"/>
        <v>-2873.6900000000023</v>
      </c>
      <c r="G484" s="51" t="s">
        <v>1114</v>
      </c>
      <c r="H484" s="51" t="s">
        <v>1115</v>
      </c>
      <c r="I484" s="51">
        <v>-146599.21</v>
      </c>
    </row>
    <row r="485" spans="1:9" ht="9" hidden="1" outlineLevel="1">
      <c r="A485" s="51" t="s">
        <v>1116</v>
      </c>
      <c r="B485" s="51">
        <v>-221233.41</v>
      </c>
      <c r="D485" s="51">
        <v>-217513.71</v>
      </c>
      <c r="F485" s="51">
        <f t="shared" si="16"/>
        <v>-3719.7000000000116</v>
      </c>
      <c r="G485" s="51" t="s">
        <v>1117</v>
      </c>
      <c r="H485" s="51" t="s">
        <v>1118</v>
      </c>
      <c r="I485" s="51">
        <v>-221233.41</v>
      </c>
    </row>
    <row r="486" spans="1:9" ht="9" hidden="1" outlineLevel="1">
      <c r="A486" s="51" t="s">
        <v>1119</v>
      </c>
      <c r="B486" s="51">
        <v>-253019.52</v>
      </c>
      <c r="D486" s="51">
        <v>-246992.12</v>
      </c>
      <c r="F486" s="51">
        <f t="shared" si="16"/>
        <v>-6027.399999999994</v>
      </c>
      <c r="G486" s="51" t="s">
        <v>1120</v>
      </c>
      <c r="H486" s="51" t="s">
        <v>1121</v>
      </c>
      <c r="I486" s="51">
        <v>-253019.52</v>
      </c>
    </row>
    <row r="487" spans="1:9" ht="9" hidden="1" outlineLevel="1">
      <c r="A487" s="51" t="s">
        <v>1122</v>
      </c>
      <c r="B487" s="51">
        <v>-208528.22</v>
      </c>
      <c r="D487" s="51">
        <v>-203751.83</v>
      </c>
      <c r="F487" s="51">
        <f t="shared" si="16"/>
        <v>-4776.390000000014</v>
      </c>
      <c r="G487" s="51" t="s">
        <v>1123</v>
      </c>
      <c r="H487" s="51" t="s">
        <v>1124</v>
      </c>
      <c r="I487" s="51">
        <v>-208528.22</v>
      </c>
    </row>
    <row r="488" spans="1:9" ht="9" hidden="1" outlineLevel="1">
      <c r="A488" s="51" t="s">
        <v>1125</v>
      </c>
      <c r="B488" s="51">
        <v>-303867.58</v>
      </c>
      <c r="D488" s="51">
        <v>-296781.16</v>
      </c>
      <c r="F488" s="51">
        <f t="shared" si="16"/>
        <v>-7086.420000000042</v>
      </c>
      <c r="G488" s="51" t="s">
        <v>1126</v>
      </c>
      <c r="H488" s="51" t="s">
        <v>1127</v>
      </c>
      <c r="I488" s="51">
        <v>-303867.58</v>
      </c>
    </row>
    <row r="489" spans="1:10" ht="9" customHeight="1" hidden="1" collapsed="1">
      <c r="A489" s="51" t="s">
        <v>1336</v>
      </c>
      <c r="B489" s="62">
        <v>-276453032</v>
      </c>
      <c r="C489" s="63"/>
      <c r="D489" s="62">
        <v>-289728824.61</v>
      </c>
      <c r="E489" s="63"/>
      <c r="F489" s="62">
        <f>B489-D489</f>
        <v>13275792.610000014</v>
      </c>
      <c r="G489" s="51" t="s">
        <v>1335</v>
      </c>
      <c r="I489" s="62">
        <v>-276453032</v>
      </c>
      <c r="J489" s="63"/>
    </row>
    <row r="490" spans="2:10" ht="9" customHeight="1">
      <c r="B490" s="62">
        <f>+B441+B447+B459+B489</f>
        <v>417755920.194</v>
      </c>
      <c r="C490" s="63"/>
      <c r="D490" s="62">
        <f>+D441+D447+D459+D489</f>
        <v>410238078.88899994</v>
      </c>
      <c r="E490" s="63"/>
      <c r="F490" s="62">
        <f>B490-D490</f>
        <v>7517841.305000067</v>
      </c>
      <c r="G490" s="71" t="s">
        <v>1337</v>
      </c>
      <c r="I490" s="62">
        <f>+I441+I447+I459+I489</f>
        <v>417755920.194</v>
      </c>
      <c r="J490" s="63"/>
    </row>
    <row r="491" spans="1:9" ht="9" hidden="1" outlineLevel="1">
      <c r="A491" s="51" t="s">
        <v>603</v>
      </c>
      <c r="B491" s="51">
        <v>5323298.76</v>
      </c>
      <c r="D491" s="51">
        <v>5323298.76</v>
      </c>
      <c r="F491" s="51">
        <f aca="true" t="shared" si="17" ref="F491:F505">B491-D491</f>
        <v>0</v>
      </c>
      <c r="G491" s="51" t="s">
        <v>604</v>
      </c>
      <c r="H491" s="51" t="s">
        <v>605</v>
      </c>
      <c r="I491" s="51">
        <v>5323298.76</v>
      </c>
    </row>
    <row r="492" spans="1:9" ht="9" hidden="1" outlineLevel="1">
      <c r="A492" s="51" t="s">
        <v>606</v>
      </c>
      <c r="B492" s="51">
        <v>4220387.5</v>
      </c>
      <c r="D492" s="51">
        <v>4220387.5</v>
      </c>
      <c r="F492" s="51">
        <f t="shared" si="17"/>
        <v>0</v>
      </c>
      <c r="G492" s="51" t="s">
        <v>607</v>
      </c>
      <c r="H492" s="51" t="s">
        <v>608</v>
      </c>
      <c r="I492" s="51">
        <v>4220387.5</v>
      </c>
    </row>
    <row r="493" spans="1:9" ht="9" hidden="1" outlineLevel="1">
      <c r="A493" s="51" t="s">
        <v>633</v>
      </c>
      <c r="B493" s="51">
        <v>306122.22</v>
      </c>
      <c r="D493" s="51">
        <v>304997.15</v>
      </c>
      <c r="F493" s="51">
        <f t="shared" si="17"/>
        <v>1125.0699999999488</v>
      </c>
      <c r="G493" s="51" t="s">
        <v>634</v>
      </c>
      <c r="H493" s="51" t="s">
        <v>635</v>
      </c>
      <c r="I493" s="51">
        <v>306122.22</v>
      </c>
    </row>
    <row r="494" spans="1:9" ht="9" hidden="1" outlineLevel="1">
      <c r="A494" s="51" t="s">
        <v>595</v>
      </c>
      <c r="B494" s="51">
        <v>115000000</v>
      </c>
      <c r="D494" s="51">
        <v>115000000</v>
      </c>
      <c r="F494" s="51">
        <f t="shared" si="17"/>
        <v>0</v>
      </c>
      <c r="G494" s="51" t="s">
        <v>596</v>
      </c>
      <c r="H494" s="51" t="s">
        <v>597</v>
      </c>
      <c r="I494" s="51">
        <v>115000000</v>
      </c>
    </row>
    <row r="495" spans="1:9" ht="9" hidden="1" outlineLevel="1">
      <c r="A495" s="51" t="s">
        <v>576</v>
      </c>
      <c r="B495" s="51">
        <v>1448537.44</v>
      </c>
      <c r="D495" s="51">
        <v>1443209.42</v>
      </c>
      <c r="F495" s="51">
        <f t="shared" si="17"/>
        <v>5328.020000000019</v>
      </c>
      <c r="G495" s="51" t="s">
        <v>577</v>
      </c>
      <c r="H495" s="51" t="s">
        <v>578</v>
      </c>
      <c r="I495" s="51">
        <v>1448537.44</v>
      </c>
    </row>
    <row r="496" spans="1:9" ht="9" hidden="1" outlineLevel="1">
      <c r="A496" s="51" t="s">
        <v>579</v>
      </c>
      <c r="B496" s="51">
        <v>10958826.28</v>
      </c>
      <c r="D496" s="51">
        <v>10955547.33</v>
      </c>
      <c r="F496" s="51">
        <f t="shared" si="17"/>
        <v>3278.949999999255</v>
      </c>
      <c r="G496" s="51" t="s">
        <v>580</v>
      </c>
      <c r="H496" s="51" t="s">
        <v>581</v>
      </c>
      <c r="I496" s="51">
        <v>10958826.28</v>
      </c>
    </row>
    <row r="497" spans="1:9" ht="9" hidden="1" outlineLevel="1">
      <c r="A497" s="51" t="s">
        <v>587</v>
      </c>
      <c r="B497" s="51">
        <v>2129862.95</v>
      </c>
      <c r="D497" s="51">
        <v>2122030.27</v>
      </c>
      <c r="F497" s="51">
        <f t="shared" si="17"/>
        <v>7832.680000000168</v>
      </c>
      <c r="G497" s="51" t="s">
        <v>588</v>
      </c>
      <c r="H497" s="51" t="s">
        <v>589</v>
      </c>
      <c r="I497" s="51">
        <v>2129862.95</v>
      </c>
    </row>
    <row r="498" spans="1:9" ht="9" hidden="1" outlineLevel="1">
      <c r="A498" s="51" t="s">
        <v>590</v>
      </c>
      <c r="B498" s="51">
        <v>241441.53</v>
      </c>
      <c r="D498" s="51">
        <v>246912.62</v>
      </c>
      <c r="F498" s="51">
        <f t="shared" si="17"/>
        <v>-5471.0899999999965</v>
      </c>
      <c r="G498" s="51" t="s">
        <v>591</v>
      </c>
      <c r="H498" s="51" t="s">
        <v>592</v>
      </c>
      <c r="I498" s="51">
        <v>241441.53</v>
      </c>
    </row>
    <row r="499" spans="1:9" ht="9" hidden="1" outlineLevel="1">
      <c r="A499" s="51" t="s">
        <v>582</v>
      </c>
      <c r="B499" s="51">
        <v>-14175</v>
      </c>
      <c r="D499" s="51">
        <v>6250</v>
      </c>
      <c r="F499" s="51">
        <f t="shared" si="17"/>
        <v>-20425</v>
      </c>
      <c r="G499" s="51" t="s">
        <v>583</v>
      </c>
      <c r="H499" s="51" t="s">
        <v>584</v>
      </c>
      <c r="I499" s="51">
        <v>-14175</v>
      </c>
    </row>
    <row r="500" spans="1:9" ht="9" hidden="1" outlineLevel="1">
      <c r="A500" s="51" t="s">
        <v>598</v>
      </c>
      <c r="B500" s="51">
        <v>654378</v>
      </c>
      <c r="D500" s="51">
        <v>161296</v>
      </c>
      <c r="F500" s="51">
        <f t="shared" si="17"/>
        <v>493082</v>
      </c>
      <c r="G500" s="51" t="s">
        <v>599</v>
      </c>
      <c r="H500" s="51" t="s">
        <v>600</v>
      </c>
      <c r="I500" s="51">
        <v>654378</v>
      </c>
    </row>
    <row r="501" spans="1:9" ht="9" hidden="1" outlineLevel="1">
      <c r="A501" s="51" t="s">
        <v>788</v>
      </c>
      <c r="B501" s="51">
        <v>0</v>
      </c>
      <c r="D501" s="51">
        <v>0</v>
      </c>
      <c r="F501" s="51">
        <f t="shared" si="17"/>
        <v>0</v>
      </c>
      <c r="G501" s="51" t="s">
        <v>789</v>
      </c>
      <c r="H501" s="51" t="s">
        <v>790</v>
      </c>
      <c r="I501" s="51">
        <v>0</v>
      </c>
    </row>
    <row r="502" spans="1:9" ht="9" hidden="1" outlineLevel="1">
      <c r="A502" s="51" t="s">
        <v>791</v>
      </c>
      <c r="B502" s="51">
        <v>0</v>
      </c>
      <c r="D502" s="51">
        <v>0</v>
      </c>
      <c r="F502" s="51">
        <f t="shared" si="17"/>
        <v>0</v>
      </c>
      <c r="G502" s="51" t="s">
        <v>792</v>
      </c>
      <c r="H502" s="51" t="s">
        <v>793</v>
      </c>
      <c r="I502" s="51">
        <v>0</v>
      </c>
    </row>
    <row r="503" spans="1:9" ht="9" hidden="1" outlineLevel="1">
      <c r="A503" s="51" t="s">
        <v>866</v>
      </c>
      <c r="B503" s="51">
        <v>4667017.5</v>
      </c>
      <c r="D503" s="51">
        <v>4694632.98</v>
      </c>
      <c r="F503" s="51">
        <f t="shared" si="17"/>
        <v>-27615.480000000447</v>
      </c>
      <c r="G503" s="51" t="s">
        <v>867</v>
      </c>
      <c r="H503" s="51" t="s">
        <v>868</v>
      </c>
      <c r="I503" s="51">
        <v>4667017.5</v>
      </c>
    </row>
    <row r="504" spans="1:9" ht="9" hidden="1" outlineLevel="1">
      <c r="A504" s="51" t="s">
        <v>829</v>
      </c>
      <c r="B504" s="51">
        <v>0</v>
      </c>
      <c r="D504" s="51">
        <v>0</v>
      </c>
      <c r="F504" s="51">
        <f t="shared" si="17"/>
        <v>0</v>
      </c>
      <c r="G504" s="51" t="s">
        <v>830</v>
      </c>
      <c r="H504" s="51" t="s">
        <v>831</v>
      </c>
      <c r="I504" s="51">
        <v>0</v>
      </c>
    </row>
    <row r="505" spans="1:9" ht="9" hidden="1" outlineLevel="1">
      <c r="A505" s="51" t="s">
        <v>872</v>
      </c>
      <c r="B505" s="51">
        <v>0</v>
      </c>
      <c r="D505" s="51">
        <v>0</v>
      </c>
      <c r="F505" s="51">
        <f t="shared" si="17"/>
        <v>0</v>
      </c>
      <c r="G505" s="51" t="s">
        <v>873</v>
      </c>
      <c r="H505" s="51" t="s">
        <v>874</v>
      </c>
      <c r="I505" s="51">
        <v>0</v>
      </c>
    </row>
    <row r="506" spans="1:10" ht="9" customHeight="1" hidden="1" collapsed="1">
      <c r="A506" s="51" t="s">
        <v>1338</v>
      </c>
      <c r="B506" s="62">
        <v>144935697.17999998</v>
      </c>
      <c r="C506" s="63"/>
      <c r="D506" s="62">
        <v>144478562.03</v>
      </c>
      <c r="E506" s="63"/>
      <c r="F506" s="62">
        <f>B506-D506</f>
        <v>457135.14999997616</v>
      </c>
      <c r="G506" s="51" t="s">
        <v>1332</v>
      </c>
      <c r="I506" s="62">
        <v>144935697.17999998</v>
      </c>
      <c r="J506" s="63"/>
    </row>
    <row r="507" spans="1:9" ht="9" hidden="1" outlineLevel="1">
      <c r="A507" s="51" t="s">
        <v>652</v>
      </c>
      <c r="B507" s="51">
        <v>8701592.98</v>
      </c>
      <c r="D507" s="51">
        <v>8384808.88</v>
      </c>
      <c r="F507" s="51">
        <f>B507-D507</f>
        <v>316784.10000000056</v>
      </c>
      <c r="G507" s="51" t="s">
        <v>653</v>
      </c>
      <c r="H507" s="51" t="s">
        <v>654</v>
      </c>
      <c r="I507" s="51">
        <v>8701592.98</v>
      </c>
    </row>
    <row r="508" spans="1:9" ht="9" hidden="1" outlineLevel="1">
      <c r="A508" s="51" t="s">
        <v>658</v>
      </c>
      <c r="B508" s="51">
        <v>28925</v>
      </c>
      <c r="D508" s="51">
        <v>-5606</v>
      </c>
      <c r="F508" s="51">
        <f>B508-D508</f>
        <v>34531</v>
      </c>
      <c r="G508" s="51" t="s">
        <v>659</v>
      </c>
      <c r="H508" s="51" t="s">
        <v>660</v>
      </c>
      <c r="I508" s="51">
        <v>28925</v>
      </c>
    </row>
    <row r="509" spans="1:10" ht="9" customHeight="1" hidden="1" collapsed="1">
      <c r="A509" s="51" t="s">
        <v>1339</v>
      </c>
      <c r="B509" s="62">
        <v>8730517.98</v>
      </c>
      <c r="C509" s="63"/>
      <c r="D509" s="62">
        <v>8379202.88</v>
      </c>
      <c r="E509" s="63"/>
      <c r="F509" s="62">
        <f>B509-D509</f>
        <v>351315.10000000056</v>
      </c>
      <c r="G509" s="51" t="s">
        <v>1332</v>
      </c>
      <c r="I509" s="62">
        <v>8730517.98</v>
      </c>
      <c r="J509" s="63"/>
    </row>
    <row r="510" spans="1:9" ht="9" hidden="1" outlineLevel="1">
      <c r="A510" s="51" t="s">
        <v>1248</v>
      </c>
      <c r="B510" s="51">
        <v>-2129862.95</v>
      </c>
      <c r="D510" s="51">
        <v>-2122030.27</v>
      </c>
      <c r="F510" s="51">
        <f aca="true" t="shared" si="18" ref="F510:F516">B510-D510</f>
        <v>-7832.680000000168</v>
      </c>
      <c r="G510" s="51" t="s">
        <v>1249</v>
      </c>
      <c r="H510" s="51" t="s">
        <v>1250</v>
      </c>
      <c r="I510" s="51">
        <v>-2129862.95</v>
      </c>
    </row>
    <row r="511" spans="1:9" ht="9" hidden="1" outlineLevel="1">
      <c r="A511" s="51" t="s">
        <v>1251</v>
      </c>
      <c r="B511" s="51">
        <v>-3002191.23</v>
      </c>
      <c r="D511" s="51">
        <v>-3546997.89</v>
      </c>
      <c r="F511" s="51">
        <f t="shared" si="18"/>
        <v>544806.6600000001</v>
      </c>
      <c r="G511" s="51" t="s">
        <v>1252</v>
      </c>
      <c r="H511" s="51" t="s">
        <v>1253</v>
      </c>
      <c r="I511" s="51">
        <v>-3002191.23</v>
      </c>
    </row>
    <row r="512" spans="1:9" ht="9" hidden="1" outlineLevel="1">
      <c r="A512" s="51" t="s">
        <v>1254</v>
      </c>
      <c r="B512" s="51">
        <v>-2322075.57</v>
      </c>
      <c r="D512" s="51">
        <v>0</v>
      </c>
      <c r="F512" s="51">
        <f t="shared" si="18"/>
        <v>-2322075.57</v>
      </c>
      <c r="G512" s="51" t="s">
        <v>1255</v>
      </c>
      <c r="H512" s="51" t="s">
        <v>1256</v>
      </c>
      <c r="I512" s="51">
        <v>-2322075.57</v>
      </c>
    </row>
    <row r="513" spans="1:9" ht="9" hidden="1" outlineLevel="1">
      <c r="A513" s="51" t="s">
        <v>1068</v>
      </c>
      <c r="B513" s="51">
        <v>-8701592.98</v>
      </c>
      <c r="D513" s="51">
        <v>-8377560.27</v>
      </c>
      <c r="F513" s="51">
        <f t="shared" si="18"/>
        <v>-324032.7100000009</v>
      </c>
      <c r="G513" s="51" t="s">
        <v>1069</v>
      </c>
      <c r="H513" s="51" t="s">
        <v>1070</v>
      </c>
      <c r="I513" s="51">
        <v>-8701592.98</v>
      </c>
    </row>
    <row r="514" spans="1:9" ht="9" hidden="1" outlineLevel="1">
      <c r="A514" s="51" t="s">
        <v>1086</v>
      </c>
      <c r="B514" s="51">
        <v>-407500.99</v>
      </c>
      <c r="D514" s="51">
        <v>-401749.44</v>
      </c>
      <c r="F514" s="51">
        <f t="shared" si="18"/>
        <v>-5751.549999999988</v>
      </c>
      <c r="G514" s="51" t="s">
        <v>1087</v>
      </c>
      <c r="H514" s="51" t="s">
        <v>1088</v>
      </c>
      <c r="I514" s="51">
        <v>-407500.99</v>
      </c>
    </row>
    <row r="515" spans="1:9" ht="9" hidden="1" outlineLevel="1">
      <c r="A515" s="51" t="s">
        <v>1240</v>
      </c>
      <c r="B515" s="51">
        <v>0</v>
      </c>
      <c r="D515" s="51">
        <v>0</v>
      </c>
      <c r="F515" s="51">
        <f t="shared" si="18"/>
        <v>0</v>
      </c>
      <c r="G515" s="51" t="s">
        <v>1241</v>
      </c>
      <c r="H515" s="51" t="s">
        <v>1242</v>
      </c>
      <c r="I515" s="51">
        <v>0</v>
      </c>
    </row>
    <row r="516" spans="1:9" ht="9" hidden="1" outlineLevel="1">
      <c r="A516" s="51" t="s">
        <v>1318</v>
      </c>
      <c r="B516" s="51">
        <v>-306122.22</v>
      </c>
      <c r="D516" s="51">
        <v>-304997.15</v>
      </c>
      <c r="F516" s="51">
        <f t="shared" si="18"/>
        <v>-1125.0699999999488</v>
      </c>
      <c r="G516" s="51" t="s">
        <v>1319</v>
      </c>
      <c r="H516" s="51" t="s">
        <v>1320</v>
      </c>
      <c r="I516" s="51">
        <v>-306122.22</v>
      </c>
    </row>
    <row r="517" spans="1:10" ht="9" customHeight="1" hidden="1" collapsed="1">
      <c r="A517" s="51" t="s">
        <v>1340</v>
      </c>
      <c r="B517" s="62">
        <v>-16869345.94</v>
      </c>
      <c r="C517" s="63"/>
      <c r="D517" s="62">
        <v>-14753335.02</v>
      </c>
      <c r="E517" s="63"/>
      <c r="F517" s="62">
        <f>B517-D517</f>
        <v>-2116010.920000002</v>
      </c>
      <c r="G517" s="51" t="s">
        <v>1335</v>
      </c>
      <c r="I517" s="62">
        <v>-16869345.94</v>
      </c>
      <c r="J517" s="63"/>
    </row>
    <row r="518" spans="2:10" ht="9" customHeight="1">
      <c r="B518" s="62">
        <f>+B506+B509+B517</f>
        <v>136796869.21999997</v>
      </c>
      <c r="C518" s="63"/>
      <c r="D518" s="62">
        <f>+D506+D509+D517</f>
        <v>138104429.89</v>
      </c>
      <c r="E518" s="63"/>
      <c r="F518" s="62">
        <f>B518-D518</f>
        <v>-1307560.6700000167</v>
      </c>
      <c r="G518" s="71" t="s">
        <v>1341</v>
      </c>
      <c r="I518" s="62">
        <f>+I506+I509+I517</f>
        <v>136796869.21999997</v>
      </c>
      <c r="J518" s="63"/>
    </row>
    <row r="519" spans="1:9" ht="9" hidden="1" outlineLevel="1">
      <c r="A519" s="51" t="s">
        <v>550</v>
      </c>
      <c r="B519" s="51">
        <v>616.43</v>
      </c>
      <c r="D519" s="51">
        <v>1193.13</v>
      </c>
      <c r="F519" s="51">
        <f aca="true" t="shared" si="19" ref="F519:F563">B519-D519</f>
        <v>-576.7000000000002</v>
      </c>
      <c r="G519" s="51" t="s">
        <v>551</v>
      </c>
      <c r="H519" s="51" t="s">
        <v>552</v>
      </c>
      <c r="I519" s="51">
        <v>616.43</v>
      </c>
    </row>
    <row r="520" spans="1:9" ht="9" hidden="1" outlineLevel="1">
      <c r="A520" s="51" t="s">
        <v>553</v>
      </c>
      <c r="B520" s="51">
        <v>7232392.25</v>
      </c>
      <c r="D520" s="51">
        <v>7064190.93</v>
      </c>
      <c r="F520" s="51">
        <f t="shared" si="19"/>
        <v>168201.3200000003</v>
      </c>
      <c r="G520" s="51" t="s">
        <v>554</v>
      </c>
      <c r="H520" s="51" t="s">
        <v>555</v>
      </c>
      <c r="I520" s="51">
        <v>7232392.25</v>
      </c>
    </row>
    <row r="521" spans="1:9" ht="9" hidden="1" outlineLevel="1">
      <c r="A521" s="51" t="s">
        <v>558</v>
      </c>
      <c r="B521" s="51">
        <v>3945.79</v>
      </c>
      <c r="D521" s="51">
        <v>4095.79</v>
      </c>
      <c r="F521" s="51">
        <f t="shared" si="19"/>
        <v>-150</v>
      </c>
      <c r="G521" s="51" t="s">
        <v>559</v>
      </c>
      <c r="H521" s="51" t="s">
        <v>560</v>
      </c>
      <c r="I521" s="51">
        <v>3945.79</v>
      </c>
    </row>
    <row r="522" spans="1:9" ht="9" hidden="1" outlineLevel="1">
      <c r="A522" s="51" t="s">
        <v>561</v>
      </c>
      <c r="B522" s="51">
        <v>17785.86</v>
      </c>
      <c r="D522" s="51">
        <v>18142.29</v>
      </c>
      <c r="F522" s="51">
        <f t="shared" si="19"/>
        <v>-356.4300000000003</v>
      </c>
      <c r="G522" s="51" t="s">
        <v>562</v>
      </c>
      <c r="H522" s="51" t="s">
        <v>563</v>
      </c>
      <c r="I522" s="51">
        <v>17785.86</v>
      </c>
    </row>
    <row r="523" spans="1:9" ht="9" hidden="1" outlineLevel="1">
      <c r="A523" s="51" t="s">
        <v>564</v>
      </c>
      <c r="B523" s="51">
        <v>0</v>
      </c>
      <c r="D523" s="51">
        <v>0</v>
      </c>
      <c r="F523" s="51">
        <f t="shared" si="19"/>
        <v>0</v>
      </c>
      <c r="G523" s="51" t="s">
        <v>565</v>
      </c>
      <c r="H523" s="51" t="s">
        <v>566</v>
      </c>
      <c r="I523" s="51">
        <v>0</v>
      </c>
    </row>
    <row r="524" spans="1:9" ht="9" hidden="1" outlineLevel="1">
      <c r="A524" s="51" t="s">
        <v>644</v>
      </c>
      <c r="B524" s="51">
        <v>5357819.03</v>
      </c>
      <c r="D524" s="51">
        <v>9434582.05</v>
      </c>
      <c r="F524" s="51">
        <f t="shared" si="19"/>
        <v>-4076763.0200000005</v>
      </c>
      <c r="G524" s="51" t="s">
        <v>645</v>
      </c>
      <c r="H524" s="51" t="s">
        <v>646</v>
      </c>
      <c r="I524" s="51">
        <v>5357819.03</v>
      </c>
    </row>
    <row r="525" spans="1:9" ht="9" hidden="1" outlineLevel="1">
      <c r="A525" s="51" t="s">
        <v>647</v>
      </c>
      <c r="B525" s="51">
        <v>56982291</v>
      </c>
      <c r="D525" s="51">
        <v>0</v>
      </c>
      <c r="F525" s="51">
        <f t="shared" si="19"/>
        <v>56982291</v>
      </c>
      <c r="G525" s="51" t="s">
        <v>648</v>
      </c>
      <c r="H525" s="51" t="s">
        <v>649</v>
      </c>
      <c r="I525" s="51">
        <v>56982291</v>
      </c>
    </row>
    <row r="526" spans="1:9" ht="9" hidden="1" outlineLevel="1">
      <c r="A526" s="51" t="s">
        <v>695</v>
      </c>
      <c r="B526" s="51">
        <v>29032929.04</v>
      </c>
      <c r="D526" s="51">
        <v>20777966.8</v>
      </c>
      <c r="F526" s="51">
        <f t="shared" si="19"/>
        <v>8254962.239999998</v>
      </c>
      <c r="G526" s="51" t="s">
        <v>696</v>
      </c>
      <c r="H526" s="51" t="s">
        <v>697</v>
      </c>
      <c r="I526" s="51">
        <v>29032929.04</v>
      </c>
    </row>
    <row r="527" spans="1:9" ht="9" hidden="1" outlineLevel="1">
      <c r="A527" s="51" t="s">
        <v>698</v>
      </c>
      <c r="B527" s="51">
        <v>47661000</v>
      </c>
      <c r="D527" s="51">
        <v>42400000</v>
      </c>
      <c r="F527" s="51">
        <f t="shared" si="19"/>
        <v>5261000</v>
      </c>
      <c r="G527" s="51" t="s">
        <v>699</v>
      </c>
      <c r="H527" s="51" t="s">
        <v>700</v>
      </c>
      <c r="I527" s="51">
        <v>47661000</v>
      </c>
    </row>
    <row r="528" spans="1:9" ht="9" hidden="1" outlineLevel="1">
      <c r="A528" s="51" t="s">
        <v>701</v>
      </c>
      <c r="B528" s="51">
        <v>3032347.75</v>
      </c>
      <c r="D528" s="51">
        <v>3927599.57</v>
      </c>
      <c r="F528" s="51">
        <f t="shared" si="19"/>
        <v>-895251.8199999998</v>
      </c>
      <c r="G528" s="51" t="s">
        <v>702</v>
      </c>
      <c r="H528" s="51" t="s">
        <v>703</v>
      </c>
      <c r="I528" s="51">
        <v>3032347.75</v>
      </c>
    </row>
    <row r="529" spans="1:9" ht="9" hidden="1" outlineLevel="1">
      <c r="A529" s="51" t="s">
        <v>704</v>
      </c>
      <c r="B529" s="51">
        <v>1203708.4</v>
      </c>
      <c r="D529" s="51">
        <v>884101.14</v>
      </c>
      <c r="F529" s="51">
        <f t="shared" si="19"/>
        <v>319607.2599999999</v>
      </c>
      <c r="G529" s="51" t="s">
        <v>705</v>
      </c>
      <c r="H529" s="51" t="s">
        <v>706</v>
      </c>
      <c r="I529" s="51">
        <v>1203708.4</v>
      </c>
    </row>
    <row r="530" spans="1:9" ht="9" hidden="1" outlineLevel="1">
      <c r="A530" s="51" t="s">
        <v>707</v>
      </c>
      <c r="B530" s="51">
        <v>106717.16</v>
      </c>
      <c r="D530" s="51">
        <v>80250.12</v>
      </c>
      <c r="F530" s="51">
        <f t="shared" si="19"/>
        <v>26467.040000000008</v>
      </c>
      <c r="G530" s="51" t="s">
        <v>708</v>
      </c>
      <c r="H530" s="51" t="s">
        <v>709</v>
      </c>
      <c r="I530" s="51">
        <v>106717.16</v>
      </c>
    </row>
    <row r="531" spans="1:9" ht="9" hidden="1" outlineLevel="1">
      <c r="A531" s="51" t="s">
        <v>710</v>
      </c>
      <c r="B531" s="51">
        <v>1265534.63</v>
      </c>
      <c r="D531" s="51">
        <v>1232595.91</v>
      </c>
      <c r="F531" s="51">
        <f t="shared" si="19"/>
        <v>32938.71999999997</v>
      </c>
      <c r="G531" s="51" t="s">
        <v>711</v>
      </c>
      <c r="H531" s="51" t="s">
        <v>712</v>
      </c>
      <c r="I531" s="51">
        <v>1265534.63</v>
      </c>
    </row>
    <row r="532" spans="1:9" ht="9" hidden="1" outlineLevel="1">
      <c r="A532" s="51" t="s">
        <v>729</v>
      </c>
      <c r="B532" s="51">
        <v>6537602.9</v>
      </c>
      <c r="D532" s="51">
        <v>5801494.08</v>
      </c>
      <c r="F532" s="51">
        <f t="shared" si="19"/>
        <v>736108.8200000003</v>
      </c>
      <c r="G532" s="51" t="s">
        <v>730</v>
      </c>
      <c r="H532" s="51" t="s">
        <v>731</v>
      </c>
      <c r="I532" s="51">
        <v>6537602.9</v>
      </c>
    </row>
    <row r="533" spans="1:9" ht="9" hidden="1" outlineLevel="1">
      <c r="A533" s="51" t="s">
        <v>732</v>
      </c>
      <c r="B533" s="51">
        <v>790692.4</v>
      </c>
      <c r="D533" s="51">
        <v>754822.45</v>
      </c>
      <c r="F533" s="51">
        <f t="shared" si="19"/>
        <v>35869.95000000007</v>
      </c>
      <c r="G533" s="51" t="s">
        <v>733</v>
      </c>
      <c r="H533" s="51" t="s">
        <v>734</v>
      </c>
      <c r="I533" s="51">
        <v>790692.4</v>
      </c>
    </row>
    <row r="534" spans="1:9" ht="9" hidden="1" outlineLevel="1">
      <c r="A534" s="51" t="s">
        <v>735</v>
      </c>
      <c r="B534" s="51">
        <v>-42.17</v>
      </c>
      <c r="D534" s="51">
        <v>8653.65</v>
      </c>
      <c r="F534" s="51">
        <f t="shared" si="19"/>
        <v>-8695.82</v>
      </c>
      <c r="G534" s="51" t="s">
        <v>736</v>
      </c>
      <c r="H534" s="51" t="s">
        <v>737</v>
      </c>
      <c r="I534" s="51">
        <v>-42.17</v>
      </c>
    </row>
    <row r="535" spans="1:9" ht="9" hidden="1" outlineLevel="1">
      <c r="A535" s="51" t="s">
        <v>738</v>
      </c>
      <c r="B535" s="51">
        <v>162654.77</v>
      </c>
      <c r="D535" s="51">
        <v>0</v>
      </c>
      <c r="F535" s="51">
        <f t="shared" si="19"/>
        <v>162654.77</v>
      </c>
      <c r="G535" s="51" t="s">
        <v>739</v>
      </c>
      <c r="H535" s="51" t="s">
        <v>740</v>
      </c>
      <c r="I535" s="51">
        <v>162654.77</v>
      </c>
    </row>
    <row r="536" spans="1:9" ht="9" hidden="1" outlineLevel="1">
      <c r="A536" s="51" t="s">
        <v>743</v>
      </c>
      <c r="B536" s="51">
        <v>-1348241</v>
      </c>
      <c r="D536" s="51">
        <v>-2055619.56</v>
      </c>
      <c r="F536" s="51">
        <f t="shared" si="19"/>
        <v>707378.56</v>
      </c>
      <c r="G536" s="51" t="s">
        <v>744</v>
      </c>
      <c r="H536" s="51" t="s">
        <v>745</v>
      </c>
      <c r="I536" s="51">
        <v>-1348241</v>
      </c>
    </row>
    <row r="537" spans="1:9" ht="9" hidden="1" outlineLevel="1">
      <c r="A537" s="51" t="s">
        <v>746</v>
      </c>
      <c r="B537" s="51">
        <v>-269000</v>
      </c>
      <c r="D537" s="51">
        <v>-257000</v>
      </c>
      <c r="F537" s="51">
        <f t="shared" si="19"/>
        <v>-12000</v>
      </c>
      <c r="G537" s="51" t="s">
        <v>747</v>
      </c>
      <c r="H537" s="51" t="s">
        <v>748</v>
      </c>
      <c r="I537" s="51">
        <v>-269000</v>
      </c>
    </row>
    <row r="538" spans="1:9" ht="9" hidden="1" outlineLevel="1">
      <c r="A538" s="51" t="s">
        <v>569</v>
      </c>
      <c r="B538" s="51">
        <v>-84369</v>
      </c>
      <c r="D538" s="51">
        <v>-82612</v>
      </c>
      <c r="F538" s="51">
        <f t="shared" si="19"/>
        <v>-1757</v>
      </c>
      <c r="G538" s="51" t="s">
        <v>570</v>
      </c>
      <c r="H538" s="51" t="s">
        <v>571</v>
      </c>
      <c r="I538" s="51">
        <v>-84369</v>
      </c>
    </row>
    <row r="539" spans="1:9" ht="9" hidden="1" outlineLevel="1">
      <c r="A539" s="51" t="s">
        <v>749</v>
      </c>
      <c r="B539" s="51">
        <v>-800000</v>
      </c>
      <c r="D539" s="51">
        <v>-301763.99</v>
      </c>
      <c r="F539" s="51">
        <f t="shared" si="19"/>
        <v>-498236.01</v>
      </c>
      <c r="G539" s="51" t="s">
        <v>750</v>
      </c>
      <c r="H539" s="51" t="s">
        <v>751</v>
      </c>
      <c r="I539" s="51">
        <v>-800000</v>
      </c>
    </row>
    <row r="540" spans="1:9" ht="9" hidden="1" outlineLevel="1">
      <c r="A540" s="51" t="s">
        <v>715</v>
      </c>
      <c r="B540" s="51">
        <v>174528.58</v>
      </c>
      <c r="D540" s="51">
        <v>152888.53</v>
      </c>
      <c r="F540" s="51">
        <f t="shared" si="19"/>
        <v>21640.04999999999</v>
      </c>
      <c r="G540" s="51" t="s">
        <v>716</v>
      </c>
      <c r="H540" s="51" t="s">
        <v>717</v>
      </c>
      <c r="I540" s="51">
        <v>174528.58</v>
      </c>
    </row>
    <row r="541" spans="1:9" ht="9" hidden="1" outlineLevel="1">
      <c r="A541" s="51" t="s">
        <v>718</v>
      </c>
      <c r="B541" s="51">
        <v>290</v>
      </c>
      <c r="D541" s="51">
        <v>436</v>
      </c>
      <c r="F541" s="51">
        <f t="shared" si="19"/>
        <v>-146</v>
      </c>
      <c r="G541" s="51" t="s">
        <v>719</v>
      </c>
      <c r="H541" s="51" t="s">
        <v>720</v>
      </c>
      <c r="I541" s="51">
        <v>290</v>
      </c>
    </row>
    <row r="542" spans="1:9" ht="9" hidden="1" outlineLevel="1">
      <c r="A542" s="51" t="s">
        <v>721</v>
      </c>
      <c r="B542" s="51">
        <v>1974.91</v>
      </c>
      <c r="D542" s="51">
        <v>1775.31</v>
      </c>
      <c r="F542" s="51">
        <f t="shared" si="19"/>
        <v>199.60000000000014</v>
      </c>
      <c r="G542" s="51" t="s">
        <v>722</v>
      </c>
      <c r="H542" s="51" t="s">
        <v>723</v>
      </c>
      <c r="I542" s="51">
        <v>1974.91</v>
      </c>
    </row>
    <row r="543" spans="1:9" ht="9" hidden="1" outlineLevel="1">
      <c r="A543" s="51" t="s">
        <v>724</v>
      </c>
      <c r="B543" s="51">
        <v>343669.27</v>
      </c>
      <c r="D543" s="51">
        <v>368009.97</v>
      </c>
      <c r="F543" s="51">
        <f t="shared" si="19"/>
        <v>-24340.699999999953</v>
      </c>
      <c r="G543" s="51" t="s">
        <v>725</v>
      </c>
      <c r="H543" s="51" t="s">
        <v>726</v>
      </c>
      <c r="I543" s="51">
        <v>343669.27</v>
      </c>
    </row>
    <row r="544" spans="1:9" ht="9" hidden="1" outlineLevel="1">
      <c r="A544" s="51" t="s">
        <v>753</v>
      </c>
      <c r="B544" s="51">
        <v>11366024.2</v>
      </c>
      <c r="D544" s="51">
        <v>11290023.93</v>
      </c>
      <c r="F544" s="51">
        <f t="shared" si="19"/>
        <v>76000.26999999955</v>
      </c>
      <c r="G544" s="51" t="s">
        <v>754</v>
      </c>
      <c r="H544" s="51" t="s">
        <v>755</v>
      </c>
      <c r="I544" s="51">
        <v>11366024.2</v>
      </c>
    </row>
    <row r="545" spans="1:9" ht="9" hidden="1" outlineLevel="1">
      <c r="A545" s="51" t="s">
        <v>756</v>
      </c>
      <c r="B545" s="51">
        <v>-198305.45</v>
      </c>
      <c r="D545" s="51">
        <v>-272152.81</v>
      </c>
      <c r="F545" s="51">
        <f t="shared" si="19"/>
        <v>73847.35999999999</v>
      </c>
      <c r="G545" s="51" t="s">
        <v>757</v>
      </c>
      <c r="H545" s="51" t="s">
        <v>758</v>
      </c>
      <c r="I545" s="51">
        <v>-198305.45</v>
      </c>
    </row>
    <row r="546" spans="1:9" ht="9" hidden="1" outlineLevel="1">
      <c r="A546" s="51" t="s">
        <v>759</v>
      </c>
      <c r="B546" s="51">
        <v>0</v>
      </c>
      <c r="D546" s="51">
        <v>-235.62</v>
      </c>
      <c r="F546" s="51">
        <f t="shared" si="19"/>
        <v>235.62</v>
      </c>
      <c r="G546" s="51" t="s">
        <v>760</v>
      </c>
      <c r="H546" s="51" t="s">
        <v>761</v>
      </c>
      <c r="I546" s="51">
        <v>0</v>
      </c>
    </row>
    <row r="547" spans="1:9" ht="9" hidden="1" outlineLevel="1">
      <c r="A547" s="51" t="s">
        <v>762</v>
      </c>
      <c r="B547" s="51">
        <v>0</v>
      </c>
      <c r="D547" s="51">
        <v>-12791.08</v>
      </c>
      <c r="F547" s="51">
        <f t="shared" si="19"/>
        <v>12791.08</v>
      </c>
      <c r="G547" s="51" t="s">
        <v>763</v>
      </c>
      <c r="H547" s="51" t="s">
        <v>764</v>
      </c>
      <c r="I547" s="51">
        <v>0</v>
      </c>
    </row>
    <row r="548" spans="1:9" ht="9" hidden="1" outlineLevel="1">
      <c r="A548" s="51" t="s">
        <v>765</v>
      </c>
      <c r="B548" s="51">
        <v>0</v>
      </c>
      <c r="D548" s="51">
        <v>72508.59</v>
      </c>
      <c r="F548" s="51">
        <f t="shared" si="19"/>
        <v>-72508.59</v>
      </c>
      <c r="G548" s="51" t="s">
        <v>766</v>
      </c>
      <c r="H548" s="51" t="s">
        <v>767</v>
      </c>
      <c r="I548" s="51">
        <v>0</v>
      </c>
    </row>
    <row r="549" spans="1:9" ht="9" hidden="1" outlineLevel="1">
      <c r="A549" s="51" t="s">
        <v>768</v>
      </c>
      <c r="B549" s="51">
        <v>0</v>
      </c>
      <c r="D549" s="51">
        <v>1582.14</v>
      </c>
      <c r="F549" s="51">
        <f t="shared" si="19"/>
        <v>-1582.14</v>
      </c>
      <c r="G549" s="51" t="s">
        <v>769</v>
      </c>
      <c r="H549" s="51" t="s">
        <v>770</v>
      </c>
      <c r="I549" s="51">
        <v>0</v>
      </c>
    </row>
    <row r="550" spans="1:9" ht="9" hidden="1" outlineLevel="1">
      <c r="A550" s="51" t="s">
        <v>773</v>
      </c>
      <c r="B550" s="51">
        <v>161184.96</v>
      </c>
      <c r="D550" s="51">
        <v>193421.95</v>
      </c>
      <c r="F550" s="51">
        <f t="shared" si="19"/>
        <v>-32236.99000000002</v>
      </c>
      <c r="G550" s="51" t="s">
        <v>774</v>
      </c>
      <c r="H550" s="51" t="s">
        <v>775</v>
      </c>
      <c r="I550" s="51">
        <v>161184.96</v>
      </c>
    </row>
    <row r="551" spans="1:9" ht="9" hidden="1" outlineLevel="1">
      <c r="A551" s="51" t="s">
        <v>776</v>
      </c>
      <c r="B551" s="51">
        <v>198907.02</v>
      </c>
      <c r="D551" s="51">
        <v>238688.42</v>
      </c>
      <c r="F551" s="51">
        <f t="shared" si="19"/>
        <v>-39781.40000000002</v>
      </c>
      <c r="G551" s="51" t="s">
        <v>777</v>
      </c>
      <c r="H551" s="51" t="s">
        <v>778</v>
      </c>
      <c r="I551" s="51">
        <v>198907.02</v>
      </c>
    </row>
    <row r="552" spans="1:9" ht="9" hidden="1" outlineLevel="1">
      <c r="A552" s="51" t="s">
        <v>779</v>
      </c>
      <c r="B552" s="51">
        <v>58747.8</v>
      </c>
      <c r="D552" s="51">
        <v>68539.11</v>
      </c>
      <c r="F552" s="51">
        <f t="shared" si="19"/>
        <v>-9791.309999999998</v>
      </c>
      <c r="G552" s="51" t="s">
        <v>780</v>
      </c>
      <c r="H552" s="51" t="s">
        <v>781</v>
      </c>
      <c r="I552" s="51">
        <v>58747.8</v>
      </c>
    </row>
    <row r="553" spans="1:9" ht="9" hidden="1" outlineLevel="1">
      <c r="A553" s="51" t="s">
        <v>782</v>
      </c>
      <c r="B553" s="51">
        <v>0</v>
      </c>
      <c r="D553" s="51">
        <v>12046.88</v>
      </c>
      <c r="F553" s="51">
        <f t="shared" si="19"/>
        <v>-12046.88</v>
      </c>
      <c r="G553" s="51" t="s">
        <v>783</v>
      </c>
      <c r="H553" s="51" t="s">
        <v>784</v>
      </c>
      <c r="I553" s="51">
        <v>0</v>
      </c>
    </row>
    <row r="554" spans="1:9" ht="9" hidden="1" outlineLevel="1">
      <c r="A554" s="51" t="s">
        <v>785</v>
      </c>
      <c r="B554" s="51">
        <v>218935.45</v>
      </c>
      <c r="D554" s="51">
        <v>335123.33</v>
      </c>
      <c r="F554" s="51">
        <f t="shared" si="19"/>
        <v>-116187.88</v>
      </c>
      <c r="G554" s="51" t="s">
        <v>786</v>
      </c>
      <c r="H554" s="51" t="s">
        <v>787</v>
      </c>
      <c r="I554" s="51">
        <v>218935.45</v>
      </c>
    </row>
    <row r="555" spans="1:9" ht="9" hidden="1" outlineLevel="1">
      <c r="A555" s="51" t="s">
        <v>796</v>
      </c>
      <c r="B555" s="51">
        <v>15850.59</v>
      </c>
      <c r="D555" s="51">
        <v>13562.04</v>
      </c>
      <c r="F555" s="51">
        <f t="shared" si="19"/>
        <v>2288.5499999999993</v>
      </c>
      <c r="G555" s="51" t="s">
        <v>797</v>
      </c>
      <c r="H555" s="51" t="s">
        <v>798</v>
      </c>
      <c r="I555" s="51">
        <v>15850.59</v>
      </c>
    </row>
    <row r="556" spans="1:9" ht="9" hidden="1" outlineLevel="1">
      <c r="A556" s="51" t="s">
        <v>799</v>
      </c>
      <c r="B556" s="51">
        <v>4959690.63</v>
      </c>
      <c r="D556" s="51">
        <v>5311903.57</v>
      </c>
      <c r="F556" s="51">
        <f t="shared" si="19"/>
        <v>-352212.9400000004</v>
      </c>
      <c r="G556" s="51" t="s">
        <v>800</v>
      </c>
      <c r="H556" s="51" t="s">
        <v>801</v>
      </c>
      <c r="I556" s="51">
        <v>4959690.63</v>
      </c>
    </row>
    <row r="557" spans="1:9" ht="9" hidden="1" outlineLevel="1">
      <c r="A557" s="51" t="s">
        <v>802</v>
      </c>
      <c r="B557" s="51">
        <v>167986.22</v>
      </c>
      <c r="D557" s="51">
        <v>125278.22</v>
      </c>
      <c r="F557" s="51">
        <f t="shared" si="19"/>
        <v>42708</v>
      </c>
      <c r="G557" s="51" t="s">
        <v>803</v>
      </c>
      <c r="H557" s="51" t="s">
        <v>804</v>
      </c>
      <c r="I557" s="51">
        <v>167986.22</v>
      </c>
    </row>
    <row r="558" spans="1:9" ht="9" hidden="1" outlineLevel="1">
      <c r="A558" s="51" t="s">
        <v>805</v>
      </c>
      <c r="B558" s="51">
        <v>140.87</v>
      </c>
      <c r="D558" s="51">
        <v>157.44</v>
      </c>
      <c r="F558" s="51">
        <f t="shared" si="19"/>
        <v>-16.569999999999993</v>
      </c>
      <c r="G558" s="51" t="s">
        <v>806</v>
      </c>
      <c r="H558" s="51" t="s">
        <v>807</v>
      </c>
      <c r="I558" s="51">
        <v>140.87</v>
      </c>
    </row>
    <row r="559" spans="1:9" ht="9" hidden="1" outlineLevel="1">
      <c r="A559" s="51" t="s">
        <v>851</v>
      </c>
      <c r="B559" s="51">
        <v>0</v>
      </c>
      <c r="D559" s="51">
        <v>25990.5</v>
      </c>
      <c r="F559" s="51">
        <f t="shared" si="19"/>
        <v>-25990.5</v>
      </c>
      <c r="G559" s="51" t="s">
        <v>852</v>
      </c>
      <c r="H559" s="51" t="s">
        <v>853</v>
      </c>
      <c r="I559" s="51">
        <v>0</v>
      </c>
    </row>
    <row r="560" spans="1:9" ht="9" hidden="1" outlineLevel="1">
      <c r="A560" s="51" t="s">
        <v>857</v>
      </c>
      <c r="B560" s="51">
        <v>153897.596</v>
      </c>
      <c r="D560" s="51">
        <v>345801.276</v>
      </c>
      <c r="F560" s="51">
        <f t="shared" si="19"/>
        <v>-191903.68000000002</v>
      </c>
      <c r="G560" s="51" t="s">
        <v>858</v>
      </c>
      <c r="H560" s="51" t="s">
        <v>859</v>
      </c>
      <c r="I560" s="51">
        <v>153897.596</v>
      </c>
    </row>
    <row r="561" spans="1:9" ht="9" hidden="1" outlineLevel="1">
      <c r="A561" s="51" t="s">
        <v>860</v>
      </c>
      <c r="B561" s="51">
        <v>1114615</v>
      </c>
      <c r="D561" s="51">
        <v>74393</v>
      </c>
      <c r="F561" s="51">
        <f t="shared" si="19"/>
        <v>1040222</v>
      </c>
      <c r="G561" s="51" t="s">
        <v>861</v>
      </c>
      <c r="H561" s="51" t="s">
        <v>862</v>
      </c>
      <c r="I561" s="51">
        <v>1114615</v>
      </c>
    </row>
    <row r="562" spans="1:9" ht="9" hidden="1" outlineLevel="1">
      <c r="A562" s="51" t="s">
        <v>863</v>
      </c>
      <c r="B562" s="51">
        <v>0</v>
      </c>
      <c r="D562" s="51">
        <v>0</v>
      </c>
      <c r="F562" s="51">
        <f t="shared" si="19"/>
        <v>0</v>
      </c>
      <c r="G562" s="51" t="s">
        <v>864</v>
      </c>
      <c r="H562" s="51" t="s">
        <v>865</v>
      </c>
      <c r="I562" s="51">
        <v>0</v>
      </c>
    </row>
    <row r="563" spans="1:9" ht="9" hidden="1" outlineLevel="1">
      <c r="A563" s="51" t="s">
        <v>869</v>
      </c>
      <c r="B563" s="51">
        <v>0</v>
      </c>
      <c r="D563" s="51">
        <v>0</v>
      </c>
      <c r="F563" s="51">
        <f t="shared" si="19"/>
        <v>0</v>
      </c>
      <c r="G563" s="51" t="s">
        <v>870</v>
      </c>
      <c r="H563" s="51" t="s">
        <v>871</v>
      </c>
      <c r="I563" s="51">
        <v>0</v>
      </c>
    </row>
    <row r="564" spans="1:10" ht="9" customHeight="1" hidden="1" collapsed="1">
      <c r="A564" s="51" t="s">
        <v>1342</v>
      </c>
      <c r="B564" s="62">
        <v>175624522.886</v>
      </c>
      <c r="C564" s="63"/>
      <c r="D564" s="62">
        <v>108039643.056</v>
      </c>
      <c r="E564" s="63"/>
      <c r="F564" s="62">
        <f>B564-D564</f>
        <v>67584879.83000001</v>
      </c>
      <c r="G564" s="51" t="s">
        <v>1332</v>
      </c>
      <c r="I564" s="62">
        <v>175624522.886</v>
      </c>
      <c r="J564" s="63"/>
    </row>
    <row r="565" spans="1:9" ht="9" hidden="1" outlineLevel="1">
      <c r="A565" s="51" t="s">
        <v>655</v>
      </c>
      <c r="B565" s="51">
        <v>-2238643.1</v>
      </c>
      <c r="D565" s="51">
        <v>0</v>
      </c>
      <c r="F565" s="51">
        <f aca="true" t="shared" si="20" ref="F565:F580">B565-D565</f>
        <v>-2238643.1</v>
      </c>
      <c r="G565" s="51" t="s">
        <v>656</v>
      </c>
      <c r="H565" s="51" t="s">
        <v>657</v>
      </c>
      <c r="I565" s="51">
        <v>-2238643.1</v>
      </c>
    </row>
    <row r="566" spans="1:9" ht="9" hidden="1" outlineLevel="1">
      <c r="A566" s="51" t="s">
        <v>661</v>
      </c>
      <c r="B566" s="51">
        <v>41880</v>
      </c>
      <c r="D566" s="51">
        <v>41880</v>
      </c>
      <c r="F566" s="51">
        <f t="shared" si="20"/>
        <v>0</v>
      </c>
      <c r="G566" s="51" t="s">
        <v>662</v>
      </c>
      <c r="H566" s="51" t="s">
        <v>663</v>
      </c>
      <c r="I566" s="51">
        <v>41880</v>
      </c>
    </row>
    <row r="567" spans="1:9" ht="9" hidden="1" outlineLevel="1">
      <c r="A567" s="51" t="s">
        <v>668</v>
      </c>
      <c r="B567" s="51">
        <v>78876564.43</v>
      </c>
      <c r="D567" s="51">
        <v>79853338.33</v>
      </c>
      <c r="F567" s="51">
        <f t="shared" si="20"/>
        <v>-976773.8999999911</v>
      </c>
      <c r="G567" s="51" t="s">
        <v>669</v>
      </c>
      <c r="H567" s="51" t="s">
        <v>670</v>
      </c>
      <c r="I567" s="51">
        <v>78876564.43</v>
      </c>
    </row>
    <row r="568" spans="1:9" ht="9" hidden="1" outlineLevel="1">
      <c r="A568" s="51" t="s">
        <v>671</v>
      </c>
      <c r="B568" s="51">
        <v>-54743647.9</v>
      </c>
      <c r="D568" s="51">
        <v>0</v>
      </c>
      <c r="F568" s="51">
        <f t="shared" si="20"/>
        <v>-54743647.9</v>
      </c>
      <c r="G568" s="51" t="s">
        <v>672</v>
      </c>
      <c r="H568" s="51" t="s">
        <v>673</v>
      </c>
      <c r="I568" s="51">
        <v>-54743647.9</v>
      </c>
    </row>
    <row r="569" spans="1:9" ht="9" hidden="1" outlineLevel="1">
      <c r="A569" s="51" t="s">
        <v>674</v>
      </c>
      <c r="B569" s="51">
        <v>0</v>
      </c>
      <c r="D569" s="51">
        <v>0</v>
      </c>
      <c r="F569" s="51">
        <f t="shared" si="20"/>
        <v>0</v>
      </c>
      <c r="G569" s="51" t="s">
        <v>675</v>
      </c>
      <c r="H569" s="51" t="s">
        <v>676</v>
      </c>
      <c r="I569" s="51">
        <v>0</v>
      </c>
    </row>
    <row r="570" spans="1:9" ht="9" hidden="1" outlineLevel="1">
      <c r="A570" s="51" t="s">
        <v>677</v>
      </c>
      <c r="B570" s="51">
        <v>45000000</v>
      </c>
      <c r="D570" s="51">
        <v>45000000</v>
      </c>
      <c r="F570" s="51">
        <f t="shared" si="20"/>
        <v>0</v>
      </c>
      <c r="G570" s="51" t="s">
        <v>678</v>
      </c>
      <c r="H570" s="51" t="s">
        <v>679</v>
      </c>
      <c r="I570" s="51">
        <v>45000000</v>
      </c>
    </row>
    <row r="571" spans="1:9" ht="9" hidden="1" outlineLevel="1">
      <c r="A571" s="51" t="s">
        <v>680</v>
      </c>
      <c r="B571" s="51">
        <v>43000000</v>
      </c>
      <c r="D571" s="51">
        <v>43000000</v>
      </c>
      <c r="F571" s="51">
        <f t="shared" si="20"/>
        <v>0</v>
      </c>
      <c r="G571" s="51" t="s">
        <v>681</v>
      </c>
      <c r="H571" s="51" t="s">
        <v>682</v>
      </c>
      <c r="I571" s="51">
        <v>43000000</v>
      </c>
    </row>
    <row r="572" spans="1:9" ht="9" hidden="1" outlineLevel="1">
      <c r="A572" s="51" t="s">
        <v>683</v>
      </c>
      <c r="B572" s="51">
        <v>59000000</v>
      </c>
      <c r="D572" s="51">
        <v>59000000</v>
      </c>
      <c r="F572" s="51">
        <f t="shared" si="20"/>
        <v>0</v>
      </c>
      <c r="G572" s="51" t="s">
        <v>684</v>
      </c>
      <c r="H572" s="51" t="s">
        <v>685</v>
      </c>
      <c r="I572" s="51">
        <v>59000000</v>
      </c>
    </row>
    <row r="573" spans="1:9" ht="9" hidden="1" outlineLevel="1">
      <c r="A573" s="51" t="s">
        <v>686</v>
      </c>
      <c r="B573" s="51">
        <v>56000000</v>
      </c>
      <c r="D573" s="51">
        <v>56000000</v>
      </c>
      <c r="F573" s="51">
        <f t="shared" si="20"/>
        <v>0</v>
      </c>
      <c r="G573" s="51" t="s">
        <v>687</v>
      </c>
      <c r="H573" s="51" t="s">
        <v>688</v>
      </c>
      <c r="I573" s="51">
        <v>56000000</v>
      </c>
    </row>
    <row r="574" spans="1:9" ht="9" hidden="1" outlineLevel="1">
      <c r="A574" s="51" t="s">
        <v>689</v>
      </c>
      <c r="B574" s="51">
        <v>793687</v>
      </c>
      <c r="D574" s="51">
        <v>1316333</v>
      </c>
      <c r="F574" s="51">
        <f t="shared" si="20"/>
        <v>-522646</v>
      </c>
      <c r="G574" s="51" t="s">
        <v>690</v>
      </c>
      <c r="H574" s="51" t="s">
        <v>691</v>
      </c>
      <c r="I574" s="51">
        <v>793687</v>
      </c>
    </row>
    <row r="575" spans="1:9" ht="9" hidden="1" outlineLevel="1">
      <c r="A575" s="51" t="s">
        <v>854</v>
      </c>
      <c r="B575" s="51">
        <v>0</v>
      </c>
      <c r="D575" s="51">
        <v>11356.17</v>
      </c>
      <c r="F575" s="51">
        <f t="shared" si="20"/>
        <v>-11356.17</v>
      </c>
      <c r="G575" s="51" t="s">
        <v>855</v>
      </c>
      <c r="H575" s="51" t="s">
        <v>856</v>
      </c>
      <c r="I575" s="51">
        <v>0</v>
      </c>
    </row>
    <row r="576" spans="1:9" ht="9" hidden="1" outlineLevel="1">
      <c r="A576" s="51" t="s">
        <v>834</v>
      </c>
      <c r="B576" s="51">
        <v>4410000</v>
      </c>
      <c r="D576" s="51">
        <v>4410000</v>
      </c>
      <c r="F576" s="51">
        <f t="shared" si="20"/>
        <v>0</v>
      </c>
      <c r="G576" s="51" t="s">
        <v>835</v>
      </c>
      <c r="H576" s="51" t="s">
        <v>836</v>
      </c>
      <c r="I576" s="51">
        <v>4410000</v>
      </c>
    </row>
    <row r="577" spans="1:9" ht="9" hidden="1" outlineLevel="1">
      <c r="A577" s="51" t="s">
        <v>837</v>
      </c>
      <c r="B577" s="51">
        <v>2300000</v>
      </c>
      <c r="D577" s="51">
        <v>2300000</v>
      </c>
      <c r="F577" s="51">
        <f t="shared" si="20"/>
        <v>0</v>
      </c>
      <c r="G577" s="51" t="s">
        <v>838</v>
      </c>
      <c r="H577" s="51" t="s">
        <v>839</v>
      </c>
      <c r="I577" s="51">
        <v>2300000</v>
      </c>
    </row>
    <row r="578" spans="1:9" ht="9" hidden="1" outlineLevel="1">
      <c r="A578" s="51" t="s">
        <v>840</v>
      </c>
      <c r="B578" s="51">
        <v>296000</v>
      </c>
      <c r="D578" s="51">
        <v>296000</v>
      </c>
      <c r="F578" s="51">
        <f t="shared" si="20"/>
        <v>0</v>
      </c>
      <c r="G578" s="51" t="s">
        <v>841</v>
      </c>
      <c r="H578" s="51" t="s">
        <v>842</v>
      </c>
      <c r="I578" s="51">
        <v>296000</v>
      </c>
    </row>
    <row r="579" spans="1:9" ht="9" hidden="1" outlineLevel="1">
      <c r="A579" s="51" t="s">
        <v>843</v>
      </c>
      <c r="B579" s="51">
        <v>34717253.04</v>
      </c>
      <c r="D579" s="51">
        <v>34826275.33</v>
      </c>
      <c r="F579" s="51">
        <f t="shared" si="20"/>
        <v>-109022.2899999991</v>
      </c>
      <c r="G579" s="51" t="s">
        <v>844</v>
      </c>
      <c r="H579" s="51" t="s">
        <v>845</v>
      </c>
      <c r="I579" s="51">
        <v>34717253.04</v>
      </c>
    </row>
    <row r="580" spans="1:9" ht="9" hidden="1" outlineLevel="1">
      <c r="A580" s="51" t="s">
        <v>846</v>
      </c>
      <c r="B580" s="51">
        <v>66939865.93</v>
      </c>
      <c r="D580" s="51">
        <v>67177665.83</v>
      </c>
      <c r="F580" s="51">
        <f t="shared" si="20"/>
        <v>-237799.8999999985</v>
      </c>
      <c r="G580" s="51" t="s">
        <v>847</v>
      </c>
      <c r="H580" s="51" t="s">
        <v>848</v>
      </c>
      <c r="I580" s="51">
        <v>66939865.93</v>
      </c>
    </row>
    <row r="581" spans="1:10" ht="9" customHeight="1" hidden="1" collapsed="1">
      <c r="A581" s="51" t="s">
        <v>1343</v>
      </c>
      <c r="B581" s="62">
        <v>334392959.4</v>
      </c>
      <c r="C581" s="63"/>
      <c r="D581" s="62">
        <v>393232848.65999997</v>
      </c>
      <c r="E581" s="63"/>
      <c r="F581" s="62">
        <f>B581-D581</f>
        <v>-58839889.25999999</v>
      </c>
      <c r="G581" s="51" t="s">
        <v>1332</v>
      </c>
      <c r="I581" s="62">
        <v>334392959.4</v>
      </c>
      <c r="J581" s="63"/>
    </row>
    <row r="582" spans="1:9" ht="9" hidden="1" outlineLevel="1">
      <c r="A582" s="51" t="s">
        <v>1245</v>
      </c>
      <c r="B582" s="51">
        <v>-2244257</v>
      </c>
      <c r="D582" s="51">
        <v>-1868027</v>
      </c>
      <c r="F582" s="51">
        <f aca="true" t="shared" si="21" ref="F582:F642">B582-D582</f>
        <v>-376230</v>
      </c>
      <c r="G582" s="51" t="s">
        <v>1246</v>
      </c>
      <c r="H582" s="51" t="s">
        <v>1247</v>
      </c>
      <c r="I582" s="51">
        <v>-2244257</v>
      </c>
    </row>
    <row r="583" spans="1:9" ht="9" hidden="1" outlineLevel="1">
      <c r="A583" s="51" t="s">
        <v>952</v>
      </c>
      <c r="B583" s="51">
        <v>-13568802.62</v>
      </c>
      <c r="D583" s="51">
        <v>-1201268.42</v>
      </c>
      <c r="F583" s="51">
        <f t="shared" si="21"/>
        <v>-12367534.2</v>
      </c>
      <c r="G583" s="51" t="s">
        <v>953</v>
      </c>
      <c r="H583" s="51" t="s">
        <v>954</v>
      </c>
      <c r="I583" s="51">
        <v>-13568802.62</v>
      </c>
    </row>
    <row r="584" spans="1:9" ht="9" hidden="1" outlineLevel="1">
      <c r="A584" s="51" t="s">
        <v>955</v>
      </c>
      <c r="B584" s="51">
        <v>-18784.2</v>
      </c>
      <c r="D584" s="51">
        <v>-28460.91</v>
      </c>
      <c r="F584" s="51">
        <f t="shared" si="21"/>
        <v>9676.71</v>
      </c>
      <c r="G584" s="51" t="s">
        <v>956</v>
      </c>
      <c r="H584" s="51" t="s">
        <v>957</v>
      </c>
      <c r="I584" s="51">
        <v>-18784.2</v>
      </c>
    </row>
    <row r="585" spans="1:9" ht="9" hidden="1" outlineLevel="1">
      <c r="A585" s="51" t="s">
        <v>959</v>
      </c>
      <c r="B585" s="51">
        <v>-188351.41</v>
      </c>
      <c r="D585" s="51">
        <v>-194223.39</v>
      </c>
      <c r="F585" s="51">
        <f t="shared" si="21"/>
        <v>5871.9800000000105</v>
      </c>
      <c r="G585" s="51" t="s">
        <v>960</v>
      </c>
      <c r="H585" s="51" t="s">
        <v>961</v>
      </c>
      <c r="I585" s="51">
        <v>-188351.41</v>
      </c>
    </row>
    <row r="586" spans="1:9" ht="9" hidden="1" outlineLevel="1">
      <c r="A586" s="51" t="s">
        <v>962</v>
      </c>
      <c r="B586" s="51">
        <v>-58731.03</v>
      </c>
      <c r="D586" s="51">
        <v>-24466.2</v>
      </c>
      <c r="F586" s="51">
        <f t="shared" si="21"/>
        <v>-34264.83</v>
      </c>
      <c r="G586" s="51" t="s">
        <v>963</v>
      </c>
      <c r="H586" s="51" t="s">
        <v>964</v>
      </c>
      <c r="I586" s="51">
        <v>-58731.03</v>
      </c>
    </row>
    <row r="587" spans="1:9" ht="9" hidden="1" outlineLevel="1">
      <c r="A587" s="51" t="s">
        <v>965</v>
      </c>
      <c r="B587" s="51">
        <v>4799.98</v>
      </c>
      <c r="D587" s="51">
        <v>2196.85</v>
      </c>
      <c r="F587" s="51">
        <f t="shared" si="21"/>
        <v>2603.1299999999997</v>
      </c>
      <c r="G587" s="51" t="s">
        <v>966</v>
      </c>
      <c r="H587" s="51" t="s">
        <v>967</v>
      </c>
      <c r="I587" s="51">
        <v>4799.98</v>
      </c>
    </row>
    <row r="588" spans="1:9" ht="9" hidden="1" outlineLevel="1">
      <c r="A588" s="51" t="s">
        <v>971</v>
      </c>
      <c r="B588" s="51">
        <v>-2258095.01</v>
      </c>
      <c r="D588" s="51">
        <v>-1133851.78</v>
      </c>
      <c r="F588" s="51">
        <f t="shared" si="21"/>
        <v>-1124243.2299999997</v>
      </c>
      <c r="G588" s="51" t="s">
        <v>972</v>
      </c>
      <c r="H588" s="51" t="s">
        <v>973</v>
      </c>
      <c r="I588" s="51">
        <v>-2258095.01</v>
      </c>
    </row>
    <row r="589" spans="1:9" ht="9" hidden="1" outlineLevel="1">
      <c r="A589" s="51" t="s">
        <v>974</v>
      </c>
      <c r="B589" s="51">
        <v>-4878133.88</v>
      </c>
      <c r="D589" s="51">
        <v>-11515747.99</v>
      </c>
      <c r="F589" s="51">
        <f t="shared" si="21"/>
        <v>6637614.11</v>
      </c>
      <c r="G589" s="51" t="s">
        <v>975</v>
      </c>
      <c r="H589" s="51" t="s">
        <v>976</v>
      </c>
      <c r="I589" s="51">
        <v>-4878133.88</v>
      </c>
    </row>
    <row r="590" spans="1:9" ht="9" hidden="1" outlineLevel="1">
      <c r="A590" s="51" t="s">
        <v>977</v>
      </c>
      <c r="B590" s="51">
        <v>-1938610.65</v>
      </c>
      <c r="D590" s="51">
        <v>-1908078.47</v>
      </c>
      <c r="F590" s="51">
        <f t="shared" si="21"/>
        <v>-30532.179999999935</v>
      </c>
      <c r="G590" s="51" t="s">
        <v>978</v>
      </c>
      <c r="H590" s="51" t="s">
        <v>979</v>
      </c>
      <c r="I590" s="51">
        <v>-1938610.65</v>
      </c>
    </row>
    <row r="591" spans="1:9" ht="9" hidden="1" outlineLevel="1">
      <c r="A591" s="51" t="s">
        <v>980</v>
      </c>
      <c r="B591" s="51">
        <v>-244331</v>
      </c>
      <c r="D591" s="51">
        <v>-246693.2</v>
      </c>
      <c r="F591" s="51">
        <f t="shared" si="21"/>
        <v>2362.2000000000116</v>
      </c>
      <c r="G591" s="51" t="s">
        <v>981</v>
      </c>
      <c r="H591" s="51" t="s">
        <v>982</v>
      </c>
      <c r="I591" s="51">
        <v>-244331</v>
      </c>
    </row>
    <row r="592" spans="1:9" ht="9" hidden="1" outlineLevel="1">
      <c r="A592" s="51" t="s">
        <v>983</v>
      </c>
      <c r="B592" s="51">
        <v>-1123.75</v>
      </c>
      <c r="D592" s="51">
        <v>-932.5</v>
      </c>
      <c r="F592" s="51">
        <f t="shared" si="21"/>
        <v>-191.25</v>
      </c>
      <c r="G592" s="51" t="s">
        <v>984</v>
      </c>
      <c r="H592" s="51" t="s">
        <v>985</v>
      </c>
      <c r="I592" s="51">
        <v>-1123.75</v>
      </c>
    </row>
    <row r="593" spans="1:9" ht="9" hidden="1" outlineLevel="1">
      <c r="A593" s="51" t="s">
        <v>986</v>
      </c>
      <c r="B593" s="51">
        <v>-7488.31</v>
      </c>
      <c r="D593" s="51">
        <v>-7503.4</v>
      </c>
      <c r="F593" s="51">
        <f t="shared" si="21"/>
        <v>15.089999999999236</v>
      </c>
      <c r="G593" s="51" t="s">
        <v>987</v>
      </c>
      <c r="H593" s="51" t="s">
        <v>988</v>
      </c>
      <c r="I593" s="51">
        <v>-7488.31</v>
      </c>
    </row>
    <row r="594" spans="1:9" ht="9" hidden="1" outlineLevel="1">
      <c r="A594" s="51" t="s">
        <v>989</v>
      </c>
      <c r="B594" s="51">
        <v>-141040.45</v>
      </c>
      <c r="D594" s="51">
        <v>-140719.31</v>
      </c>
      <c r="F594" s="51">
        <f t="shared" si="21"/>
        <v>-321.14000000001397</v>
      </c>
      <c r="G594" s="51" t="s">
        <v>990</v>
      </c>
      <c r="H594" s="51" t="s">
        <v>991</v>
      </c>
      <c r="I594" s="51">
        <v>-141040.45</v>
      </c>
    </row>
    <row r="595" spans="1:9" ht="9" hidden="1" outlineLevel="1">
      <c r="A595" s="51" t="s">
        <v>992</v>
      </c>
      <c r="B595" s="51">
        <v>-5371.91</v>
      </c>
      <c r="D595" s="51">
        <v>-3899.96</v>
      </c>
      <c r="F595" s="51">
        <f t="shared" si="21"/>
        <v>-1471.9499999999998</v>
      </c>
      <c r="G595" s="51" t="s">
        <v>993</v>
      </c>
      <c r="H595" s="51" t="s">
        <v>994</v>
      </c>
      <c r="I595" s="51">
        <v>-5371.91</v>
      </c>
    </row>
    <row r="596" spans="1:9" ht="9" hidden="1" outlineLevel="1">
      <c r="A596" s="51" t="s">
        <v>995</v>
      </c>
      <c r="B596" s="51">
        <v>-1167</v>
      </c>
      <c r="D596" s="51">
        <v>-1164</v>
      </c>
      <c r="F596" s="51">
        <f t="shared" si="21"/>
        <v>-3</v>
      </c>
      <c r="G596" s="51" t="s">
        <v>996</v>
      </c>
      <c r="H596" s="51" t="s">
        <v>997</v>
      </c>
      <c r="I596" s="51">
        <v>-1167</v>
      </c>
    </row>
    <row r="597" spans="1:9" ht="9" hidden="1" outlineLevel="1">
      <c r="A597" s="51" t="s">
        <v>998</v>
      </c>
      <c r="B597" s="51">
        <v>-920.65</v>
      </c>
      <c r="D597" s="51">
        <v>-667.53</v>
      </c>
      <c r="F597" s="51">
        <f t="shared" si="21"/>
        <v>-253.12</v>
      </c>
      <c r="G597" s="51" t="s">
        <v>999</v>
      </c>
      <c r="H597" s="51" t="s">
        <v>1000</v>
      </c>
      <c r="I597" s="51">
        <v>-920.65</v>
      </c>
    </row>
    <row r="598" spans="1:9" ht="9" hidden="1" outlineLevel="1">
      <c r="A598" s="51" t="s">
        <v>1001</v>
      </c>
      <c r="B598" s="51">
        <v>-14350.99</v>
      </c>
      <c r="D598" s="51">
        <v>-9900.9</v>
      </c>
      <c r="F598" s="51">
        <f t="shared" si="21"/>
        <v>-4450.09</v>
      </c>
      <c r="G598" s="51" t="s">
        <v>1002</v>
      </c>
      <c r="H598" s="51" t="s">
        <v>1003</v>
      </c>
      <c r="I598" s="51">
        <v>-14350.99</v>
      </c>
    </row>
    <row r="599" spans="1:9" ht="9" hidden="1" outlineLevel="1">
      <c r="A599" s="51" t="s">
        <v>1004</v>
      </c>
      <c r="B599" s="51">
        <v>-65714.03</v>
      </c>
      <c r="D599" s="51">
        <v>-40324.75</v>
      </c>
      <c r="F599" s="51">
        <f t="shared" si="21"/>
        <v>-25389.28</v>
      </c>
      <c r="G599" s="51" t="s">
        <v>1005</v>
      </c>
      <c r="H599" s="51" t="s">
        <v>1006</v>
      </c>
      <c r="I599" s="51">
        <v>-65714.03</v>
      </c>
    </row>
    <row r="600" spans="1:9" ht="9" hidden="1" outlineLevel="1">
      <c r="A600" s="51" t="s">
        <v>1007</v>
      </c>
      <c r="B600" s="51">
        <v>-240678.06</v>
      </c>
      <c r="D600" s="51">
        <v>-189021.18</v>
      </c>
      <c r="F600" s="51">
        <f t="shared" si="21"/>
        <v>-51656.880000000005</v>
      </c>
      <c r="G600" s="51" t="s">
        <v>1008</v>
      </c>
      <c r="H600" s="51" t="s">
        <v>1009</v>
      </c>
      <c r="I600" s="51">
        <v>-240678.06</v>
      </c>
    </row>
    <row r="601" spans="1:9" ht="9" hidden="1" outlineLevel="1">
      <c r="A601" s="51" t="s">
        <v>1010</v>
      </c>
      <c r="B601" s="51">
        <v>-32577.51</v>
      </c>
      <c r="D601" s="51">
        <v>-31755.9</v>
      </c>
      <c r="F601" s="51">
        <f t="shared" si="21"/>
        <v>-821.609999999997</v>
      </c>
      <c r="G601" s="51" t="s">
        <v>1011</v>
      </c>
      <c r="H601" s="51" t="s">
        <v>1012</v>
      </c>
      <c r="I601" s="51">
        <v>-32577.51</v>
      </c>
    </row>
    <row r="602" spans="1:9" ht="9" hidden="1" outlineLevel="1">
      <c r="A602" s="51" t="s">
        <v>1013</v>
      </c>
      <c r="B602" s="51">
        <v>-760</v>
      </c>
      <c r="D602" s="51">
        <v>-510</v>
      </c>
      <c r="F602" s="51">
        <f t="shared" si="21"/>
        <v>-250</v>
      </c>
      <c r="G602" s="51" t="s">
        <v>1014</v>
      </c>
      <c r="H602" s="51" t="s">
        <v>1015</v>
      </c>
      <c r="I602" s="51">
        <v>-760</v>
      </c>
    </row>
    <row r="603" spans="1:9" ht="9" hidden="1" outlineLevel="1">
      <c r="A603" s="51" t="s">
        <v>1016</v>
      </c>
      <c r="B603" s="51">
        <v>-52425.99</v>
      </c>
      <c r="D603" s="51">
        <v>-50530.59</v>
      </c>
      <c r="F603" s="51">
        <f t="shared" si="21"/>
        <v>-1895.4000000000015</v>
      </c>
      <c r="G603" s="51" t="s">
        <v>1017</v>
      </c>
      <c r="H603" s="51" t="s">
        <v>1018</v>
      </c>
      <c r="I603" s="51">
        <v>-52425.99</v>
      </c>
    </row>
    <row r="604" spans="1:9" ht="9" hidden="1" outlineLevel="1">
      <c r="A604" s="51" t="s">
        <v>1019</v>
      </c>
      <c r="B604" s="51">
        <v>-16083.01</v>
      </c>
      <c r="D604" s="51">
        <v>-15572.96</v>
      </c>
      <c r="F604" s="51">
        <f t="shared" si="21"/>
        <v>-510.0500000000011</v>
      </c>
      <c r="G604" s="51" t="s">
        <v>1020</v>
      </c>
      <c r="H604" s="51" t="s">
        <v>1021</v>
      </c>
      <c r="I604" s="51">
        <v>-16083.01</v>
      </c>
    </row>
    <row r="605" spans="1:9" ht="9" hidden="1" outlineLevel="1">
      <c r="A605" s="51" t="s">
        <v>1022</v>
      </c>
      <c r="B605" s="51">
        <v>-70150.55</v>
      </c>
      <c r="D605" s="51">
        <v>-670722.69</v>
      </c>
      <c r="F605" s="51">
        <f t="shared" si="21"/>
        <v>600572.1399999999</v>
      </c>
      <c r="G605" s="51" t="s">
        <v>1023</v>
      </c>
      <c r="H605" s="51" t="s">
        <v>1024</v>
      </c>
      <c r="I605" s="51">
        <v>-70150.55</v>
      </c>
    </row>
    <row r="606" spans="1:9" ht="9" hidden="1" outlineLevel="1">
      <c r="A606" s="51" t="s">
        <v>1025</v>
      </c>
      <c r="B606" s="51">
        <v>-8562.48</v>
      </c>
      <c r="D606" s="51">
        <v>-9255.77</v>
      </c>
      <c r="F606" s="51">
        <f t="shared" si="21"/>
        <v>693.2900000000009</v>
      </c>
      <c r="G606" s="51" t="s">
        <v>1026</v>
      </c>
      <c r="H606" s="51" t="s">
        <v>1027</v>
      </c>
      <c r="I606" s="51">
        <v>-8562.48</v>
      </c>
    </row>
    <row r="607" spans="1:9" ht="9" hidden="1" outlineLevel="1">
      <c r="A607" s="51" t="s">
        <v>1034</v>
      </c>
      <c r="B607" s="51">
        <v>-13172140</v>
      </c>
      <c r="D607" s="51">
        <v>-11798727.84</v>
      </c>
      <c r="F607" s="51">
        <f t="shared" si="21"/>
        <v>-1373412.1600000001</v>
      </c>
      <c r="G607" s="51" t="s">
        <v>1035</v>
      </c>
      <c r="H607" s="51" t="s">
        <v>1036</v>
      </c>
      <c r="I607" s="51">
        <v>-13172140</v>
      </c>
    </row>
    <row r="608" spans="1:9" ht="9" hidden="1" outlineLevel="1">
      <c r="A608" s="51" t="s">
        <v>1037</v>
      </c>
      <c r="B608" s="51">
        <v>-3797.5</v>
      </c>
      <c r="D608" s="51">
        <v>-1675.28</v>
      </c>
      <c r="F608" s="51">
        <f t="shared" si="21"/>
        <v>-2122.2200000000003</v>
      </c>
      <c r="G608" s="51" t="s">
        <v>1038</v>
      </c>
      <c r="H608" s="51" t="s">
        <v>1039</v>
      </c>
      <c r="I608" s="51">
        <v>-3797.5</v>
      </c>
    </row>
    <row r="609" spans="1:9" ht="9" hidden="1" outlineLevel="1">
      <c r="A609" s="51" t="s">
        <v>1040</v>
      </c>
      <c r="B609" s="51">
        <v>0</v>
      </c>
      <c r="D609" s="51">
        <v>5503.24</v>
      </c>
      <c r="F609" s="51">
        <f t="shared" si="21"/>
        <v>-5503.24</v>
      </c>
      <c r="G609" s="51" t="s">
        <v>1041</v>
      </c>
      <c r="H609" s="51" t="s">
        <v>1042</v>
      </c>
      <c r="I609" s="51">
        <v>0</v>
      </c>
    </row>
    <row r="610" spans="1:9" ht="9" hidden="1" outlineLevel="1">
      <c r="A610" s="51" t="s">
        <v>1043</v>
      </c>
      <c r="B610" s="51">
        <v>-6162934.1</v>
      </c>
      <c r="D610" s="51">
        <v>-6583606.07</v>
      </c>
      <c r="F610" s="51">
        <f t="shared" si="21"/>
        <v>420671.97000000067</v>
      </c>
      <c r="G610" s="51" t="s">
        <v>1044</v>
      </c>
      <c r="H610" s="51" t="s">
        <v>1045</v>
      </c>
      <c r="I610" s="51">
        <v>-6162934.1</v>
      </c>
    </row>
    <row r="611" spans="1:9" ht="9" hidden="1" outlineLevel="1">
      <c r="A611" s="51" t="s">
        <v>1046</v>
      </c>
      <c r="B611" s="51">
        <v>-18000000</v>
      </c>
      <c r="D611" s="51">
        <v>-18000000</v>
      </c>
      <c r="F611" s="51">
        <f t="shared" si="21"/>
        <v>0</v>
      </c>
      <c r="G611" s="51" t="s">
        <v>1047</v>
      </c>
      <c r="H611" s="51" t="s">
        <v>1048</v>
      </c>
      <c r="I611" s="51">
        <v>-18000000</v>
      </c>
    </row>
    <row r="612" spans="1:9" ht="9" hidden="1" outlineLevel="1">
      <c r="A612" s="51" t="s">
        <v>1049</v>
      </c>
      <c r="B612" s="51">
        <v>-1953000</v>
      </c>
      <c r="D612" s="51">
        <v>-1892625</v>
      </c>
      <c r="F612" s="51">
        <f t="shared" si="21"/>
        <v>-60375</v>
      </c>
      <c r="G612" s="51" t="s">
        <v>61</v>
      </c>
      <c r="H612" s="51" t="s">
        <v>1050</v>
      </c>
      <c r="I612" s="51">
        <v>-1953000</v>
      </c>
    </row>
    <row r="613" spans="1:9" ht="9" hidden="1" outlineLevel="1">
      <c r="A613" s="51" t="s">
        <v>1051</v>
      </c>
      <c r="B613" s="51">
        <v>0</v>
      </c>
      <c r="D613" s="51">
        <v>0</v>
      </c>
      <c r="F613" s="51">
        <f t="shared" si="21"/>
        <v>0</v>
      </c>
      <c r="G613" s="51" t="s">
        <v>65</v>
      </c>
      <c r="H613" s="51" t="s">
        <v>1052</v>
      </c>
      <c r="I613" s="51">
        <v>0</v>
      </c>
    </row>
    <row r="614" spans="1:9" ht="9" hidden="1" outlineLevel="1">
      <c r="A614" s="51" t="s">
        <v>1053</v>
      </c>
      <c r="B614" s="51">
        <v>-3170721.38</v>
      </c>
      <c r="D614" s="51">
        <v>-2223372.31</v>
      </c>
      <c r="F614" s="51">
        <f t="shared" si="21"/>
        <v>-947349.0699999998</v>
      </c>
      <c r="G614" s="51" t="s">
        <v>1054</v>
      </c>
      <c r="H614" s="51" t="s">
        <v>1055</v>
      </c>
      <c r="I614" s="51">
        <v>-3170721.38</v>
      </c>
    </row>
    <row r="615" spans="1:9" ht="9" hidden="1" outlineLevel="1">
      <c r="A615" s="51" t="s">
        <v>1056</v>
      </c>
      <c r="B615" s="51">
        <v>-1272254.63</v>
      </c>
      <c r="D615" s="51">
        <v>-1117616.38</v>
      </c>
      <c r="F615" s="51">
        <f t="shared" si="21"/>
        <v>-154638.25</v>
      </c>
      <c r="G615" s="51" t="s">
        <v>1057</v>
      </c>
      <c r="H615" s="51" t="s">
        <v>1058</v>
      </c>
      <c r="I615" s="51">
        <v>-1272254.63</v>
      </c>
    </row>
    <row r="616" spans="1:9" ht="9" hidden="1" outlineLevel="1">
      <c r="A616" s="51" t="s">
        <v>1059</v>
      </c>
      <c r="B616" s="51">
        <v>4189660.8</v>
      </c>
      <c r="D616" s="51">
        <v>3886938.41</v>
      </c>
      <c r="F616" s="51">
        <f t="shared" si="21"/>
        <v>302722.38999999966</v>
      </c>
      <c r="G616" s="51" t="s">
        <v>1060</v>
      </c>
      <c r="H616" s="51" t="s">
        <v>1061</v>
      </c>
      <c r="I616" s="51">
        <v>4189660.8</v>
      </c>
    </row>
    <row r="617" spans="1:9" ht="9" hidden="1" outlineLevel="1">
      <c r="A617" s="51" t="s">
        <v>1063</v>
      </c>
      <c r="B617" s="51">
        <v>-1048462.3</v>
      </c>
      <c r="D617" s="51">
        <v>-958090.69</v>
      </c>
      <c r="F617" s="51">
        <f t="shared" si="21"/>
        <v>-90371.6100000001</v>
      </c>
      <c r="G617" s="51" t="s">
        <v>1064</v>
      </c>
      <c r="H617" s="51" t="s">
        <v>1065</v>
      </c>
      <c r="I617" s="51">
        <v>-1048462.3</v>
      </c>
    </row>
    <row r="618" spans="1:9" ht="9" hidden="1" outlineLevel="1">
      <c r="A618" s="51" t="s">
        <v>1030</v>
      </c>
      <c r="B618" s="51">
        <v>-737841.02</v>
      </c>
      <c r="D618" s="51">
        <v>0</v>
      </c>
      <c r="F618" s="51">
        <f t="shared" si="21"/>
        <v>-737841.02</v>
      </c>
      <c r="G618" s="51" t="s">
        <v>1031</v>
      </c>
      <c r="H618" s="51" t="s">
        <v>1032</v>
      </c>
      <c r="I618" s="51">
        <v>-737841.02</v>
      </c>
    </row>
    <row r="619" spans="1:9" ht="9" hidden="1" outlineLevel="1">
      <c r="A619" s="51" t="s">
        <v>1072</v>
      </c>
      <c r="B619" s="51">
        <v>-2974013.68</v>
      </c>
      <c r="D619" s="51">
        <v>-1462838.04</v>
      </c>
      <c r="F619" s="51">
        <f t="shared" si="21"/>
        <v>-1511175.6400000001</v>
      </c>
      <c r="G619" s="51" t="s">
        <v>1073</v>
      </c>
      <c r="H619" s="51" t="s">
        <v>1074</v>
      </c>
      <c r="I619" s="51">
        <v>-2974013.68</v>
      </c>
    </row>
    <row r="620" spans="1:9" ht="9" hidden="1" outlineLevel="1">
      <c r="A620" s="51" t="s">
        <v>1075</v>
      </c>
      <c r="B620" s="51">
        <v>-10390030.43</v>
      </c>
      <c r="D620" s="51">
        <v>-9385256.88</v>
      </c>
      <c r="F620" s="51">
        <f t="shared" si="21"/>
        <v>-1004773.5499999989</v>
      </c>
      <c r="G620" s="51" t="s">
        <v>1076</v>
      </c>
      <c r="H620" s="51" t="s">
        <v>1077</v>
      </c>
      <c r="I620" s="51">
        <v>-10390030.43</v>
      </c>
    </row>
    <row r="621" spans="1:9" ht="9" hidden="1" outlineLevel="1">
      <c r="A621" s="51" t="s">
        <v>1078</v>
      </c>
      <c r="B621" s="51">
        <v>-67675.01</v>
      </c>
      <c r="D621" s="51">
        <v>-66035.3</v>
      </c>
      <c r="F621" s="51">
        <f t="shared" si="21"/>
        <v>-1639.7099999999919</v>
      </c>
      <c r="G621" s="51" t="s">
        <v>1079</v>
      </c>
      <c r="H621" s="51" t="s">
        <v>1080</v>
      </c>
      <c r="I621" s="51">
        <v>-67675.01</v>
      </c>
    </row>
    <row r="622" spans="1:9" ht="9" hidden="1" outlineLevel="1">
      <c r="A622" s="51" t="s">
        <v>1081</v>
      </c>
      <c r="B622" s="51">
        <v>-1308081.5</v>
      </c>
      <c r="D622" s="51">
        <v>-1015635.31</v>
      </c>
      <c r="F622" s="51">
        <f t="shared" si="21"/>
        <v>-292446.18999999994</v>
      </c>
      <c r="G622" s="51" t="s">
        <v>1082</v>
      </c>
      <c r="H622" s="51" t="s">
        <v>1083</v>
      </c>
      <c r="I622" s="51">
        <v>-1308081.5</v>
      </c>
    </row>
    <row r="623" spans="1:9" ht="9" hidden="1" outlineLevel="1">
      <c r="A623" s="51" t="s">
        <v>1259</v>
      </c>
      <c r="B623" s="51">
        <v>-2324</v>
      </c>
      <c r="D623" s="51">
        <v>-2324</v>
      </c>
      <c r="F623" s="51">
        <f t="shared" si="21"/>
        <v>0</v>
      </c>
      <c r="G623" s="51" t="s">
        <v>1260</v>
      </c>
      <c r="H623" s="51" t="s">
        <v>1261</v>
      </c>
      <c r="I623" s="51">
        <v>-2324</v>
      </c>
    </row>
    <row r="624" spans="1:9" ht="9" hidden="1" outlineLevel="1">
      <c r="A624" s="51" t="s">
        <v>1262</v>
      </c>
      <c r="B624" s="51">
        <v>-2450</v>
      </c>
      <c r="D624" s="51">
        <v>-2450</v>
      </c>
      <c r="F624" s="51">
        <f t="shared" si="21"/>
        <v>0</v>
      </c>
      <c r="G624" s="51" t="s">
        <v>1263</v>
      </c>
      <c r="H624" s="51" t="s">
        <v>1264</v>
      </c>
      <c r="I624" s="51">
        <v>-2450</v>
      </c>
    </row>
    <row r="625" spans="1:9" ht="9" hidden="1" outlineLevel="1">
      <c r="A625" s="51" t="s">
        <v>1265</v>
      </c>
      <c r="B625" s="51">
        <v>-3550</v>
      </c>
      <c r="D625" s="51">
        <v>-3550</v>
      </c>
      <c r="F625" s="51">
        <f t="shared" si="21"/>
        <v>0</v>
      </c>
      <c r="G625" s="51" t="s">
        <v>1266</v>
      </c>
      <c r="H625" s="51" t="s">
        <v>1267</v>
      </c>
      <c r="I625" s="51">
        <v>-3550</v>
      </c>
    </row>
    <row r="626" spans="1:9" ht="9" hidden="1" outlineLevel="1">
      <c r="A626" s="51" t="s">
        <v>1268</v>
      </c>
      <c r="B626" s="51">
        <v>-2500</v>
      </c>
      <c r="D626" s="51">
        <v>-2500</v>
      </c>
      <c r="F626" s="51">
        <f t="shared" si="21"/>
        <v>0</v>
      </c>
      <c r="G626" s="51" t="s">
        <v>1269</v>
      </c>
      <c r="H626" s="51" t="s">
        <v>1270</v>
      </c>
      <c r="I626" s="51">
        <v>-2500</v>
      </c>
    </row>
    <row r="627" spans="1:9" ht="9" hidden="1" outlineLevel="1">
      <c r="A627" s="51" t="s">
        <v>1271</v>
      </c>
      <c r="B627" s="51">
        <v>-2400</v>
      </c>
      <c r="D627" s="51">
        <v>-2400</v>
      </c>
      <c r="F627" s="51">
        <f t="shared" si="21"/>
        <v>0</v>
      </c>
      <c r="G627" s="51" t="s">
        <v>1272</v>
      </c>
      <c r="H627" s="51" t="s">
        <v>1273</v>
      </c>
      <c r="I627" s="51">
        <v>-2400</v>
      </c>
    </row>
    <row r="628" spans="1:9" ht="9" hidden="1" outlineLevel="1">
      <c r="A628" s="51" t="s">
        <v>1274</v>
      </c>
      <c r="B628" s="51">
        <v>-162402.63</v>
      </c>
      <c r="D628" s="51">
        <v>-162402.63</v>
      </c>
      <c r="F628" s="51">
        <f t="shared" si="21"/>
        <v>0</v>
      </c>
      <c r="G628" s="51" t="s">
        <v>1275</v>
      </c>
      <c r="H628" s="51" t="s">
        <v>1276</v>
      </c>
      <c r="I628" s="51">
        <v>-162402.63</v>
      </c>
    </row>
    <row r="629" spans="1:9" ht="9" hidden="1" outlineLevel="1">
      <c r="A629" s="51" t="s">
        <v>1277</v>
      </c>
      <c r="B629" s="51">
        <v>-2154.8</v>
      </c>
      <c r="D629" s="51">
        <v>-2154.8</v>
      </c>
      <c r="F629" s="51">
        <f t="shared" si="21"/>
        <v>0</v>
      </c>
      <c r="G629" s="51" t="s">
        <v>1278</v>
      </c>
      <c r="H629" s="51" t="s">
        <v>1279</v>
      </c>
      <c r="I629" s="51">
        <v>-2154.8</v>
      </c>
    </row>
    <row r="630" spans="1:9" ht="9" hidden="1" outlineLevel="1">
      <c r="A630" s="51" t="s">
        <v>1280</v>
      </c>
      <c r="B630" s="51">
        <v>0</v>
      </c>
      <c r="D630" s="51">
        <v>-393.66</v>
      </c>
      <c r="F630" s="51">
        <f t="shared" si="21"/>
        <v>393.66</v>
      </c>
      <c r="G630" s="51" t="s">
        <v>1281</v>
      </c>
      <c r="H630" s="51" t="s">
        <v>1282</v>
      </c>
      <c r="I630" s="51">
        <v>0</v>
      </c>
    </row>
    <row r="631" spans="1:9" ht="9" hidden="1" outlineLevel="1">
      <c r="A631" s="51" t="s">
        <v>1283</v>
      </c>
      <c r="B631" s="51">
        <v>0</v>
      </c>
      <c r="D631" s="51">
        <v>2624.6</v>
      </c>
      <c r="F631" s="51">
        <f t="shared" si="21"/>
        <v>-2624.6</v>
      </c>
      <c r="G631" s="51" t="s">
        <v>1284</v>
      </c>
      <c r="H631" s="51" t="s">
        <v>1285</v>
      </c>
      <c r="I631" s="51">
        <v>0</v>
      </c>
    </row>
    <row r="632" spans="1:9" ht="9" hidden="1" outlineLevel="1">
      <c r="A632" s="51" t="s">
        <v>1286</v>
      </c>
      <c r="B632" s="51">
        <v>-33496.31</v>
      </c>
      <c r="D632" s="51">
        <v>-33496.31</v>
      </c>
      <c r="F632" s="51">
        <f t="shared" si="21"/>
        <v>0</v>
      </c>
      <c r="G632" s="51" t="s">
        <v>1287</v>
      </c>
      <c r="H632" s="51" t="s">
        <v>1288</v>
      </c>
      <c r="I632" s="51">
        <v>-33496.31</v>
      </c>
    </row>
    <row r="633" spans="1:9" ht="9" hidden="1" outlineLevel="1">
      <c r="A633" s="51" t="s">
        <v>1289</v>
      </c>
      <c r="B633" s="51">
        <v>-10272.5</v>
      </c>
      <c r="D633" s="51">
        <v>-10272.5</v>
      </c>
      <c r="F633" s="51">
        <f t="shared" si="21"/>
        <v>0</v>
      </c>
      <c r="G633" s="51" t="s">
        <v>1290</v>
      </c>
      <c r="H633" s="51" t="s">
        <v>1291</v>
      </c>
      <c r="I633" s="51">
        <v>-10272.5</v>
      </c>
    </row>
    <row r="634" spans="1:9" ht="9" hidden="1" outlineLevel="1">
      <c r="A634" s="51" t="s">
        <v>1292</v>
      </c>
      <c r="B634" s="51">
        <v>0</v>
      </c>
      <c r="D634" s="51">
        <v>0</v>
      </c>
      <c r="F634" s="51">
        <f t="shared" si="21"/>
        <v>0</v>
      </c>
      <c r="G634" s="51" t="s">
        <v>1293</v>
      </c>
      <c r="H634" s="51" t="s">
        <v>1294</v>
      </c>
      <c r="I634" s="51">
        <v>0</v>
      </c>
    </row>
    <row r="635" spans="1:9" ht="9" hidden="1" outlineLevel="1">
      <c r="A635" s="51" t="s">
        <v>1295</v>
      </c>
      <c r="B635" s="51">
        <v>-2500</v>
      </c>
      <c r="D635" s="51">
        <v>-2500</v>
      </c>
      <c r="F635" s="51">
        <f t="shared" si="21"/>
        <v>0</v>
      </c>
      <c r="G635" s="51" t="s">
        <v>1296</v>
      </c>
      <c r="H635" s="51" t="s">
        <v>1297</v>
      </c>
      <c r="I635" s="51">
        <v>-2500</v>
      </c>
    </row>
    <row r="636" spans="1:9" ht="9" hidden="1" outlineLevel="1">
      <c r="A636" s="51" t="s">
        <v>1298</v>
      </c>
      <c r="B636" s="51">
        <v>-4085</v>
      </c>
      <c r="D636" s="51">
        <v>-4085</v>
      </c>
      <c r="F636" s="51">
        <f t="shared" si="21"/>
        <v>0</v>
      </c>
      <c r="G636" s="51" t="s">
        <v>1299</v>
      </c>
      <c r="H636" s="51" t="s">
        <v>1300</v>
      </c>
      <c r="I636" s="51">
        <v>-4085</v>
      </c>
    </row>
    <row r="637" spans="1:9" ht="9" hidden="1" outlineLevel="1">
      <c r="A637" s="51" t="s">
        <v>1301</v>
      </c>
      <c r="B637" s="51">
        <v>-3282.8</v>
      </c>
      <c r="D637" s="51">
        <v>-3282.8</v>
      </c>
      <c r="F637" s="51">
        <f t="shared" si="21"/>
        <v>0</v>
      </c>
      <c r="G637" s="51" t="s">
        <v>1287</v>
      </c>
      <c r="H637" s="51" t="s">
        <v>1302</v>
      </c>
      <c r="I637" s="51">
        <v>-3282.8</v>
      </c>
    </row>
    <row r="638" spans="1:9" ht="9" hidden="1" outlineLevel="1">
      <c r="A638" s="51" t="s">
        <v>1303</v>
      </c>
      <c r="B638" s="51">
        <v>-2642</v>
      </c>
      <c r="D638" s="51">
        <v>-2642</v>
      </c>
      <c r="F638" s="51">
        <f t="shared" si="21"/>
        <v>0</v>
      </c>
      <c r="G638" s="51" t="s">
        <v>1304</v>
      </c>
      <c r="H638" s="51" t="s">
        <v>1305</v>
      </c>
      <c r="I638" s="51">
        <v>-2642</v>
      </c>
    </row>
    <row r="639" spans="1:9" ht="9" hidden="1" outlineLevel="1">
      <c r="A639" s="51" t="s">
        <v>1306</v>
      </c>
      <c r="B639" s="51">
        <v>-20000</v>
      </c>
      <c r="D639" s="51">
        <v>-20000</v>
      </c>
      <c r="F639" s="51">
        <f t="shared" si="21"/>
        <v>0</v>
      </c>
      <c r="G639" s="51" t="s">
        <v>1307</v>
      </c>
      <c r="H639" s="51" t="s">
        <v>1308</v>
      </c>
      <c r="I639" s="51">
        <v>-20000</v>
      </c>
    </row>
    <row r="640" spans="1:9" ht="9" hidden="1" outlineLevel="1">
      <c r="A640" s="51" t="s">
        <v>1309</v>
      </c>
      <c r="B640" s="51">
        <v>-20000</v>
      </c>
      <c r="D640" s="51">
        <v>-20000</v>
      </c>
      <c r="F640" s="51">
        <f t="shared" si="21"/>
        <v>0</v>
      </c>
      <c r="G640" s="51" t="s">
        <v>1310</v>
      </c>
      <c r="H640" s="51" t="s">
        <v>1311</v>
      </c>
      <c r="I640" s="51">
        <v>-20000</v>
      </c>
    </row>
    <row r="641" spans="1:9" ht="9" hidden="1" outlineLevel="1">
      <c r="A641" s="51" t="s">
        <v>1312</v>
      </c>
      <c r="B641" s="51">
        <v>-20000</v>
      </c>
      <c r="D641" s="51">
        <v>0</v>
      </c>
      <c r="F641" s="51">
        <f t="shared" si="21"/>
        <v>-20000</v>
      </c>
      <c r="G641" s="51" t="s">
        <v>1313</v>
      </c>
      <c r="H641" s="51" t="s">
        <v>1314</v>
      </c>
      <c r="I641" s="51">
        <v>-20000</v>
      </c>
    </row>
    <row r="642" spans="1:9" ht="9" hidden="1" outlineLevel="1">
      <c r="A642" s="51" t="s">
        <v>1315</v>
      </c>
      <c r="B642" s="51">
        <v>-3998420.84</v>
      </c>
      <c r="D642" s="51">
        <v>-1978621.34</v>
      </c>
      <c r="F642" s="51">
        <f t="shared" si="21"/>
        <v>-2019799.4999999998</v>
      </c>
      <c r="G642" s="51" t="s">
        <v>1316</v>
      </c>
      <c r="H642" s="51" t="s">
        <v>1317</v>
      </c>
      <c r="I642" s="51">
        <v>-3998420.84</v>
      </c>
    </row>
    <row r="643" spans="1:10" ht="9" customHeight="1" hidden="1" collapsed="1">
      <c r="A643" s="51" t="s">
        <v>1344</v>
      </c>
      <c r="B643" s="62">
        <v>-86415483.14</v>
      </c>
      <c r="C643" s="63"/>
      <c r="D643" s="62">
        <v>-72154589.84000002</v>
      </c>
      <c r="E643" s="63"/>
      <c r="F643" s="62">
        <f>B643-D643</f>
        <v>-14260893.299999982</v>
      </c>
      <c r="G643" s="51" t="s">
        <v>1335</v>
      </c>
      <c r="I643" s="62">
        <v>-86415483.14</v>
      </c>
      <c r="J643" s="63"/>
    </row>
    <row r="644" spans="1:9" ht="9" hidden="1" outlineLevel="1">
      <c r="A644" s="51" t="s">
        <v>1162</v>
      </c>
      <c r="B644" s="51">
        <v>-349121.51</v>
      </c>
      <c r="D644" s="51">
        <v>-347922.04</v>
      </c>
      <c r="F644" s="51">
        <f aca="true" t="shared" si="22" ref="F644:F667">B644-D644</f>
        <v>-1199.4700000000303</v>
      </c>
      <c r="G644" s="51" t="s">
        <v>1163</v>
      </c>
      <c r="H644" s="51" t="s">
        <v>1164</v>
      </c>
      <c r="I644" s="51">
        <v>-349121.51</v>
      </c>
    </row>
    <row r="645" spans="1:9" ht="9" hidden="1" outlineLevel="1">
      <c r="A645" s="51" t="s">
        <v>1165</v>
      </c>
      <c r="B645" s="51">
        <v>-50053.58</v>
      </c>
      <c r="D645" s="51">
        <v>-43986.82</v>
      </c>
      <c r="F645" s="51">
        <f t="shared" si="22"/>
        <v>-6066.760000000002</v>
      </c>
      <c r="G645" s="51" t="s">
        <v>1166</v>
      </c>
      <c r="H645" s="51" t="s">
        <v>1167</v>
      </c>
      <c r="I645" s="51">
        <v>-50053.58</v>
      </c>
    </row>
    <row r="646" spans="1:9" ht="9" hidden="1" outlineLevel="1">
      <c r="A646" s="51" t="s">
        <v>1168</v>
      </c>
      <c r="B646" s="51">
        <v>0</v>
      </c>
      <c r="D646" s="51">
        <v>-51.26</v>
      </c>
      <c r="F646" s="51">
        <f t="shared" si="22"/>
        <v>51.26</v>
      </c>
      <c r="G646" s="51" t="s">
        <v>1169</v>
      </c>
      <c r="H646" s="51" t="s">
        <v>1170</v>
      </c>
      <c r="I646" s="51">
        <v>0</v>
      </c>
    </row>
    <row r="647" spans="1:9" ht="9" hidden="1" outlineLevel="1">
      <c r="A647" s="51" t="s">
        <v>1173</v>
      </c>
      <c r="B647" s="51">
        <v>-106332.24</v>
      </c>
      <c r="D647" s="51">
        <v>-144563.05</v>
      </c>
      <c r="F647" s="51">
        <f t="shared" si="22"/>
        <v>38230.80999999998</v>
      </c>
      <c r="G647" s="51" t="s">
        <v>1174</v>
      </c>
      <c r="H647" s="51" t="s">
        <v>1175</v>
      </c>
      <c r="I647" s="51">
        <v>-106332.24</v>
      </c>
    </row>
    <row r="648" spans="1:9" ht="9" hidden="1" outlineLevel="1">
      <c r="A648" s="51" t="s">
        <v>1176</v>
      </c>
      <c r="B648" s="51">
        <v>-5947554.71</v>
      </c>
      <c r="D648" s="51">
        <v>-5689068.54</v>
      </c>
      <c r="F648" s="51">
        <f t="shared" si="22"/>
        <v>-258486.16999999993</v>
      </c>
      <c r="G648" s="51" t="s">
        <v>1177</v>
      </c>
      <c r="H648" s="51" t="s">
        <v>1178</v>
      </c>
      <c r="I648" s="51">
        <v>-5947554.71</v>
      </c>
    </row>
    <row r="649" spans="1:9" ht="9" hidden="1" outlineLevel="1">
      <c r="A649" s="51" t="s">
        <v>1179</v>
      </c>
      <c r="B649" s="51">
        <v>-1460854.5</v>
      </c>
      <c r="D649" s="51">
        <v>-1528516.65</v>
      </c>
      <c r="F649" s="51">
        <f t="shared" si="22"/>
        <v>67662.1499999999</v>
      </c>
      <c r="G649" s="51" t="s">
        <v>1180</v>
      </c>
      <c r="H649" s="51" t="s">
        <v>1181</v>
      </c>
      <c r="I649" s="51">
        <v>-1460854.5</v>
      </c>
    </row>
    <row r="650" spans="1:9" ht="9" hidden="1" outlineLevel="1">
      <c r="A650" s="51" t="s">
        <v>1182</v>
      </c>
      <c r="B650" s="51">
        <v>0</v>
      </c>
      <c r="D650" s="51">
        <v>214265.19</v>
      </c>
      <c r="F650" s="51">
        <f t="shared" si="22"/>
        <v>-214265.19</v>
      </c>
      <c r="G650" s="51" t="s">
        <v>1183</v>
      </c>
      <c r="H650" s="51" t="s">
        <v>1184</v>
      </c>
      <c r="I650" s="51">
        <v>0</v>
      </c>
    </row>
    <row r="651" spans="1:9" ht="9" hidden="1" outlineLevel="1">
      <c r="A651" s="51" t="s">
        <v>1185</v>
      </c>
      <c r="B651" s="51">
        <v>0</v>
      </c>
      <c r="D651" s="51">
        <v>142849.1</v>
      </c>
      <c r="F651" s="51">
        <f t="shared" si="22"/>
        <v>-142849.1</v>
      </c>
      <c r="G651" s="51" t="s">
        <v>1186</v>
      </c>
      <c r="H651" s="51" t="s">
        <v>1187</v>
      </c>
      <c r="I651" s="51">
        <v>0</v>
      </c>
    </row>
    <row r="652" spans="1:9" ht="9" hidden="1" outlineLevel="1">
      <c r="A652" s="51" t="s">
        <v>1188</v>
      </c>
      <c r="B652" s="51">
        <v>0</v>
      </c>
      <c r="D652" s="51">
        <v>-102086.95</v>
      </c>
      <c r="F652" s="51">
        <f t="shared" si="22"/>
        <v>102086.95</v>
      </c>
      <c r="G652" s="51" t="s">
        <v>1189</v>
      </c>
      <c r="H652" s="51" t="s">
        <v>1190</v>
      </c>
      <c r="I652" s="51">
        <v>0</v>
      </c>
    </row>
    <row r="653" spans="1:9" ht="9" hidden="1" outlineLevel="1">
      <c r="A653" s="51" t="s">
        <v>1191</v>
      </c>
      <c r="B653" s="51">
        <v>-32577.55</v>
      </c>
      <c r="D653" s="51">
        <v>-34328.19</v>
      </c>
      <c r="F653" s="51">
        <f t="shared" si="22"/>
        <v>1750.640000000003</v>
      </c>
      <c r="G653" s="51" t="s">
        <v>1192</v>
      </c>
      <c r="H653" s="51" t="s">
        <v>1193</v>
      </c>
      <c r="I653" s="51">
        <v>-32577.55</v>
      </c>
    </row>
    <row r="654" spans="1:9" ht="9" hidden="1" outlineLevel="1">
      <c r="A654" s="51" t="s">
        <v>1194</v>
      </c>
      <c r="B654" s="51">
        <v>0</v>
      </c>
      <c r="D654" s="51">
        <v>-15270.24</v>
      </c>
      <c r="F654" s="51">
        <f t="shared" si="22"/>
        <v>15270.24</v>
      </c>
      <c r="G654" s="51" t="s">
        <v>1195</v>
      </c>
      <c r="H654" s="51" t="s">
        <v>1196</v>
      </c>
      <c r="I654" s="51">
        <v>0</v>
      </c>
    </row>
    <row r="655" spans="1:9" ht="9" hidden="1" outlineLevel="1">
      <c r="A655" s="51" t="s">
        <v>1197</v>
      </c>
      <c r="B655" s="51">
        <v>0</v>
      </c>
      <c r="D655" s="51">
        <v>-98928.63</v>
      </c>
      <c r="F655" s="51">
        <f t="shared" si="22"/>
        <v>98928.63</v>
      </c>
      <c r="G655" s="51" t="s">
        <v>1198</v>
      </c>
      <c r="H655" s="51" t="s">
        <v>1199</v>
      </c>
      <c r="I655" s="51">
        <v>0</v>
      </c>
    </row>
    <row r="656" spans="1:9" ht="9" hidden="1" outlineLevel="1">
      <c r="A656" s="51" t="s">
        <v>1200</v>
      </c>
      <c r="B656" s="51">
        <v>-2400355.93</v>
      </c>
      <c r="D656" s="51">
        <v>-2199260.54</v>
      </c>
      <c r="F656" s="51">
        <f t="shared" si="22"/>
        <v>-201095.39000000013</v>
      </c>
      <c r="G656" s="51" t="s">
        <v>1201</v>
      </c>
      <c r="H656" s="51" t="s">
        <v>1202</v>
      </c>
      <c r="I656" s="51">
        <v>-2400355.93</v>
      </c>
    </row>
    <row r="657" spans="1:9" ht="9" hidden="1" outlineLevel="1">
      <c r="A657" s="51" t="s">
        <v>1203</v>
      </c>
      <c r="B657" s="51">
        <v>-13125.43</v>
      </c>
      <c r="D657" s="51">
        <v>16209.6</v>
      </c>
      <c r="F657" s="51">
        <f t="shared" si="22"/>
        <v>-29335.03</v>
      </c>
      <c r="G657" s="51" t="s">
        <v>1204</v>
      </c>
      <c r="H657" s="51" t="s">
        <v>1205</v>
      </c>
      <c r="I657" s="51">
        <v>-13125.43</v>
      </c>
    </row>
    <row r="658" spans="1:9" ht="9" hidden="1" outlineLevel="1">
      <c r="A658" s="51" t="s">
        <v>1206</v>
      </c>
      <c r="B658" s="51">
        <v>0</v>
      </c>
      <c r="D658" s="51">
        <v>-1732692.38</v>
      </c>
      <c r="F658" s="51">
        <f t="shared" si="22"/>
        <v>1732692.38</v>
      </c>
      <c r="G658" s="51" t="s">
        <v>1207</v>
      </c>
      <c r="H658" s="51" t="s">
        <v>1208</v>
      </c>
      <c r="I658" s="51">
        <v>0</v>
      </c>
    </row>
    <row r="659" spans="1:9" ht="9" hidden="1" outlineLevel="1">
      <c r="A659" s="51" t="s">
        <v>1209</v>
      </c>
      <c r="B659" s="51">
        <v>0</v>
      </c>
      <c r="D659" s="51">
        <v>-5683.14</v>
      </c>
      <c r="F659" s="51">
        <f t="shared" si="22"/>
        <v>5683.14</v>
      </c>
      <c r="G659" s="51" t="s">
        <v>1210</v>
      </c>
      <c r="H659" s="51" t="s">
        <v>1211</v>
      </c>
      <c r="I659" s="51">
        <v>0</v>
      </c>
    </row>
    <row r="660" spans="1:9" ht="9" hidden="1" outlineLevel="1">
      <c r="A660" s="51" t="s">
        <v>1212</v>
      </c>
      <c r="B660" s="51">
        <v>-341636.24</v>
      </c>
      <c r="D660" s="51">
        <v>170412.94</v>
      </c>
      <c r="F660" s="51">
        <f t="shared" si="22"/>
        <v>-512049.18</v>
      </c>
      <c r="G660" s="51" t="s">
        <v>1213</v>
      </c>
      <c r="H660" s="51" t="s">
        <v>1214</v>
      </c>
      <c r="I660" s="51">
        <v>-341636.24</v>
      </c>
    </row>
    <row r="661" spans="1:9" ht="9" hidden="1" outlineLevel="1">
      <c r="A661" s="51" t="s">
        <v>1215</v>
      </c>
      <c r="B661" s="51">
        <v>-3032347.75</v>
      </c>
      <c r="D661" s="51">
        <v>-3927599.57</v>
      </c>
      <c r="F661" s="51">
        <f t="shared" si="22"/>
        <v>895251.8199999998</v>
      </c>
      <c r="G661" s="51" t="s">
        <v>1216</v>
      </c>
      <c r="H661" s="51" t="s">
        <v>1217</v>
      </c>
      <c r="I661" s="51">
        <v>-3032347.75</v>
      </c>
    </row>
    <row r="662" spans="1:9" ht="9" hidden="1" outlineLevel="1">
      <c r="A662" s="51" t="s">
        <v>1218</v>
      </c>
      <c r="B662" s="51">
        <v>0</v>
      </c>
      <c r="D662" s="51">
        <v>-2097636.8</v>
      </c>
      <c r="F662" s="51">
        <f t="shared" si="22"/>
        <v>2097636.8</v>
      </c>
      <c r="G662" s="51" t="s">
        <v>1219</v>
      </c>
      <c r="H662" s="51" t="s">
        <v>1220</v>
      </c>
      <c r="I662" s="51">
        <v>0</v>
      </c>
    </row>
    <row r="663" spans="1:9" ht="9" hidden="1" outlineLevel="1">
      <c r="A663" s="51" t="s">
        <v>1221</v>
      </c>
      <c r="B663" s="51">
        <v>0</v>
      </c>
      <c r="D663" s="51">
        <v>1329.91</v>
      </c>
      <c r="F663" s="51">
        <f t="shared" si="22"/>
        <v>-1329.91</v>
      </c>
      <c r="G663" s="51" t="s">
        <v>1222</v>
      </c>
      <c r="H663" s="51" t="s">
        <v>1223</v>
      </c>
      <c r="I663" s="51">
        <v>0</v>
      </c>
    </row>
    <row r="664" spans="1:9" ht="9" hidden="1" outlineLevel="1">
      <c r="A664" s="51" t="s">
        <v>1224</v>
      </c>
      <c r="B664" s="51">
        <v>-276837.24</v>
      </c>
      <c r="D664" s="51">
        <v>0</v>
      </c>
      <c r="F664" s="51">
        <f t="shared" si="22"/>
        <v>-276837.24</v>
      </c>
      <c r="G664" s="51" t="s">
        <v>1225</v>
      </c>
      <c r="H664" s="51" t="s">
        <v>1226</v>
      </c>
      <c r="I664" s="51">
        <v>-276837.24</v>
      </c>
    </row>
    <row r="665" spans="1:9" ht="9" hidden="1" outlineLevel="1">
      <c r="A665" s="51" t="s">
        <v>1227</v>
      </c>
      <c r="B665" s="51">
        <v>-39740.34</v>
      </c>
      <c r="D665" s="51">
        <v>-60601.48</v>
      </c>
      <c r="F665" s="51">
        <f t="shared" si="22"/>
        <v>20861.140000000007</v>
      </c>
      <c r="G665" s="51" t="s">
        <v>1228</v>
      </c>
      <c r="H665" s="51" t="s">
        <v>1229</v>
      </c>
      <c r="I665" s="51">
        <v>-39740.34</v>
      </c>
    </row>
    <row r="666" spans="1:9" ht="9" hidden="1" outlineLevel="1">
      <c r="A666" s="51" t="s">
        <v>1230</v>
      </c>
      <c r="B666" s="51">
        <v>-241441.53</v>
      </c>
      <c r="D666" s="51">
        <v>-246912.62</v>
      </c>
      <c r="F666" s="51">
        <f t="shared" si="22"/>
        <v>5471.0899999999965</v>
      </c>
      <c r="G666" s="51" t="s">
        <v>1231</v>
      </c>
      <c r="H666" s="51" t="s">
        <v>1232</v>
      </c>
      <c r="I666" s="51">
        <v>-241441.53</v>
      </c>
    </row>
    <row r="667" spans="1:9" ht="9" hidden="1" outlineLevel="1">
      <c r="A667" s="51" t="s">
        <v>1233</v>
      </c>
      <c r="B667" s="51">
        <v>-1868464.9</v>
      </c>
      <c r="D667" s="51">
        <v>0</v>
      </c>
      <c r="F667" s="51">
        <f t="shared" si="22"/>
        <v>-1868464.9</v>
      </c>
      <c r="G667" s="51" t="s">
        <v>1234</v>
      </c>
      <c r="H667" s="51" t="s">
        <v>1235</v>
      </c>
      <c r="I667" s="51">
        <v>-1868464.9</v>
      </c>
    </row>
    <row r="668" spans="1:10" ht="9" customHeight="1" hidden="1" collapsed="1">
      <c r="A668" s="51" t="s">
        <v>1345</v>
      </c>
      <c r="B668" s="62">
        <v>-16160443.450000001</v>
      </c>
      <c r="C668" s="63"/>
      <c r="D668" s="62">
        <v>-17730042.160000004</v>
      </c>
      <c r="E668" s="63"/>
      <c r="F668" s="62">
        <f>B668-D668</f>
        <v>1569598.7100000028</v>
      </c>
      <c r="G668" s="51" t="s">
        <v>1335</v>
      </c>
      <c r="I668" s="62">
        <v>-16160443.450000001</v>
      </c>
      <c r="J668" s="63"/>
    </row>
    <row r="669" spans="2:10" ht="9" customHeight="1">
      <c r="B669" s="62">
        <f>+B564+B581+B643+B668</f>
        <v>407441555.69600004</v>
      </c>
      <c r="C669" s="63"/>
      <c r="D669" s="62">
        <f>+D564+D581+D643+D668</f>
        <v>411387859.7159999</v>
      </c>
      <c r="E669" s="63"/>
      <c r="F669" s="62">
        <f>B669-D669</f>
        <v>-3946304.0199998617</v>
      </c>
      <c r="G669" s="71" t="s">
        <v>1346</v>
      </c>
      <c r="I669" s="62">
        <f>+I564+I581+I643+I668</f>
        <v>407441555.69600004</v>
      </c>
      <c r="J669" s="63"/>
    </row>
    <row r="670" spans="2:10" ht="9" customHeight="1">
      <c r="B670" s="73">
        <f>+B490+B518+B669</f>
        <v>961994345.1100001</v>
      </c>
      <c r="C670" s="63"/>
      <c r="D670" s="73">
        <f>+D490+D518+D669</f>
        <v>959730368.4949999</v>
      </c>
      <c r="E670" s="63"/>
      <c r="F670" s="73">
        <f>B670-D670</f>
        <v>2263976.615000248</v>
      </c>
      <c r="G670" s="65" t="s">
        <v>1347</v>
      </c>
      <c r="I670" s="73">
        <f>+I490+I518+I669</f>
        <v>961994345.1100001</v>
      </c>
      <c r="J670" s="63"/>
    </row>
    <row r="671" spans="2:10" ht="9" customHeight="1">
      <c r="B671" s="63"/>
      <c r="C671" s="63"/>
      <c r="D671" s="63"/>
      <c r="E671" s="63"/>
      <c r="F671" s="63"/>
      <c r="I671" s="62"/>
      <c r="J671" s="63"/>
    </row>
    <row r="672" spans="2:10" ht="9" customHeight="1" thickBot="1">
      <c r="B672" s="77">
        <f>+B237+B343+B377+B670</f>
        <v>1378703633.64</v>
      </c>
      <c r="C672" s="63"/>
      <c r="D672" s="77">
        <f>+D237+D343+D377+D670</f>
        <v>1374815282.125</v>
      </c>
      <c r="E672" s="63"/>
      <c r="F672" s="77">
        <f>B672-D672</f>
        <v>3888351.515000105</v>
      </c>
      <c r="G672" s="65" t="s">
        <v>1348</v>
      </c>
      <c r="I672" s="77">
        <f>+I237+I343+I377+I670</f>
        <v>1378703633.64</v>
      </c>
      <c r="J672" s="63"/>
    </row>
    <row r="673" spans="2:10" ht="9" customHeight="1" thickTop="1">
      <c r="B673" s="62"/>
      <c r="C673" s="63"/>
      <c r="D673" s="62"/>
      <c r="E673" s="63"/>
      <c r="F673" s="62"/>
      <c r="I673" s="62"/>
      <c r="J673" s="63"/>
    </row>
    <row r="674" spans="2:10" ht="9" customHeight="1" hidden="1">
      <c r="B674" s="62">
        <v>0</v>
      </c>
      <c r="C674" s="63"/>
      <c r="D674" s="62"/>
      <c r="E674" s="63"/>
      <c r="F674" s="62"/>
      <c r="G674" s="78" t="s">
        <v>2392</v>
      </c>
      <c r="I674" s="62">
        <v>0</v>
      </c>
      <c r="J674" s="63"/>
    </row>
    <row r="675" spans="2:10" ht="9" customHeight="1">
      <c r="B675" s="62"/>
      <c r="C675" s="63"/>
      <c r="D675" s="62"/>
      <c r="E675" s="63"/>
      <c r="F675" s="62"/>
      <c r="I675" s="62"/>
      <c r="J675" s="63"/>
    </row>
    <row r="676" spans="2:10" ht="9" customHeight="1">
      <c r="B676" s="63"/>
      <c r="C676" s="63"/>
      <c r="D676" s="62"/>
      <c r="E676" s="63"/>
      <c r="F676" s="62"/>
      <c r="I676" s="62"/>
      <c r="J676" s="63"/>
    </row>
    <row r="677" spans="2:10" ht="9" customHeight="1">
      <c r="B677" s="63" t="s">
        <v>2392</v>
      </c>
      <c r="C677" s="63"/>
      <c r="D677" s="62"/>
      <c r="E677" s="63"/>
      <c r="F677" s="62"/>
      <c r="I677" s="62"/>
      <c r="J677" s="63"/>
    </row>
    <row r="678" spans="2:10" ht="9" customHeight="1">
      <c r="B678" s="62"/>
      <c r="C678" s="63"/>
      <c r="D678" s="62"/>
      <c r="E678" s="63"/>
      <c r="F678" s="62"/>
      <c r="I678" s="62"/>
      <c r="J678" s="63"/>
    </row>
    <row r="679" spans="2:10" ht="9" customHeight="1">
      <c r="B679" s="62"/>
      <c r="C679" s="63"/>
      <c r="D679" s="62"/>
      <c r="E679" s="63"/>
      <c r="F679" s="62"/>
      <c r="I679" s="62"/>
      <c r="J679" s="63"/>
    </row>
    <row r="680" spans="2:10" ht="9" customHeight="1">
      <c r="B680" s="62"/>
      <c r="C680" s="63"/>
      <c r="D680" s="62"/>
      <c r="E680" s="63"/>
      <c r="F680" s="62"/>
      <c r="I680" s="62"/>
      <c r="J680" s="63"/>
    </row>
    <row r="681" spans="2:10" ht="9" customHeight="1">
      <c r="B681" s="62"/>
      <c r="C681" s="63"/>
      <c r="D681" s="62"/>
      <c r="E681" s="63"/>
      <c r="F681" s="62"/>
      <c r="I681" s="62"/>
      <c r="J681" s="63"/>
    </row>
    <row r="682" spans="2:10" ht="9" customHeight="1">
      <c r="B682" s="62"/>
      <c r="C682" s="63"/>
      <c r="D682" s="62"/>
      <c r="E682" s="63"/>
      <c r="F682" s="62"/>
      <c r="I682" s="62"/>
      <c r="J682" s="63"/>
    </row>
    <row r="683" spans="2:10" ht="9" customHeight="1">
      <c r="B683" s="62"/>
      <c r="C683" s="63"/>
      <c r="D683" s="62"/>
      <c r="E683" s="63"/>
      <c r="F683" s="62"/>
      <c r="I683" s="62"/>
      <c r="J683" s="63"/>
    </row>
    <row r="684" spans="2:10" ht="9" customHeight="1">
      <c r="B684" s="62"/>
      <c r="C684" s="63"/>
      <c r="D684" s="62"/>
      <c r="E684" s="63"/>
      <c r="F684" s="62"/>
      <c r="I684" s="62"/>
      <c r="J684" s="63"/>
    </row>
    <row r="685" spans="2:10" ht="9" customHeight="1">
      <c r="B685" s="62"/>
      <c r="C685" s="63"/>
      <c r="D685" s="62"/>
      <c r="E685" s="63"/>
      <c r="F685" s="62"/>
      <c r="I685" s="62"/>
      <c r="J685" s="63"/>
    </row>
    <row r="686" spans="2:10" ht="9" customHeight="1">
      <c r="B686" s="62"/>
      <c r="C686" s="63"/>
      <c r="D686" s="62"/>
      <c r="E686" s="63"/>
      <c r="F686" s="62"/>
      <c r="I686" s="62"/>
      <c r="J686" s="63"/>
    </row>
    <row r="687" spans="2:10" ht="9" customHeight="1">
      <c r="B687" s="62"/>
      <c r="C687" s="63"/>
      <c r="D687" s="62"/>
      <c r="E687" s="63"/>
      <c r="F687" s="62"/>
      <c r="I687" s="62"/>
      <c r="J687" s="63"/>
    </row>
    <row r="688" spans="2:10" ht="9" customHeight="1">
      <c r="B688" s="62"/>
      <c r="C688" s="63"/>
      <c r="D688" s="62"/>
      <c r="E688" s="63"/>
      <c r="F688" s="62"/>
      <c r="I688" s="62"/>
      <c r="J688" s="63"/>
    </row>
    <row r="689" spans="2:10" ht="9" customHeight="1">
      <c r="B689" s="62"/>
      <c r="C689" s="63"/>
      <c r="D689" s="62"/>
      <c r="E689" s="63"/>
      <c r="F689" s="62"/>
      <c r="I689" s="62"/>
      <c r="J689" s="63"/>
    </row>
    <row r="690" spans="2:10" ht="9" customHeight="1">
      <c r="B690" s="62"/>
      <c r="C690" s="63"/>
      <c r="D690" s="62"/>
      <c r="E690" s="63"/>
      <c r="F690" s="62"/>
      <c r="I690" s="62"/>
      <c r="J690" s="63"/>
    </row>
    <row r="691" spans="2:10" ht="9" customHeight="1">
      <c r="B691" s="62"/>
      <c r="C691" s="63"/>
      <c r="D691" s="62"/>
      <c r="E691" s="63"/>
      <c r="F691" s="62"/>
      <c r="I691" s="62"/>
      <c r="J691" s="63"/>
    </row>
    <row r="692" spans="2:10" ht="9" customHeight="1">
      <c r="B692" s="62"/>
      <c r="C692" s="63"/>
      <c r="D692" s="62"/>
      <c r="E692" s="63"/>
      <c r="F692" s="62"/>
      <c r="I692" s="62"/>
      <c r="J692" s="63"/>
    </row>
    <row r="693" spans="2:10" ht="9" customHeight="1">
      <c r="B693" s="62"/>
      <c r="C693" s="63"/>
      <c r="D693" s="62"/>
      <c r="E693" s="63"/>
      <c r="F693" s="62"/>
      <c r="I693" s="62"/>
      <c r="J693" s="63"/>
    </row>
    <row r="694" spans="2:10" ht="9" customHeight="1">
      <c r="B694" s="62"/>
      <c r="C694" s="63"/>
      <c r="D694" s="62"/>
      <c r="E694" s="63"/>
      <c r="F694" s="62"/>
      <c r="I694" s="62"/>
      <c r="J694" s="63"/>
    </row>
    <row r="695" spans="2:10" ht="9" customHeight="1">
      <c r="B695" s="62"/>
      <c r="C695" s="63"/>
      <c r="D695" s="62"/>
      <c r="E695" s="63"/>
      <c r="F695" s="62"/>
      <c r="I695" s="62"/>
      <c r="J695" s="63"/>
    </row>
    <row r="696" spans="2:10" ht="9" customHeight="1">
      <c r="B696" s="62"/>
      <c r="C696" s="63"/>
      <c r="D696" s="62"/>
      <c r="E696" s="63"/>
      <c r="F696" s="62"/>
      <c r="I696" s="62"/>
      <c r="J696" s="63"/>
    </row>
    <row r="697" spans="2:10" ht="9" customHeight="1">
      <c r="B697" s="62"/>
      <c r="C697" s="63"/>
      <c r="D697" s="62"/>
      <c r="E697" s="63"/>
      <c r="F697" s="62"/>
      <c r="I697" s="62"/>
      <c r="J697" s="63"/>
    </row>
    <row r="698" spans="2:10" ht="9" customHeight="1">
      <c r="B698" s="62"/>
      <c r="C698" s="63"/>
      <c r="D698" s="62"/>
      <c r="E698" s="63"/>
      <c r="F698" s="62"/>
      <c r="I698" s="62"/>
      <c r="J698" s="63"/>
    </row>
    <row r="699" spans="2:10" ht="9" customHeight="1">
      <c r="B699" s="62"/>
      <c r="C699" s="63"/>
      <c r="D699" s="62"/>
      <c r="E699" s="63"/>
      <c r="F699" s="62"/>
      <c r="I699" s="62"/>
      <c r="J699" s="63"/>
    </row>
    <row r="700" spans="2:10" ht="9" customHeight="1">
      <c r="B700" s="62"/>
      <c r="C700" s="63"/>
      <c r="D700" s="62"/>
      <c r="E700" s="63"/>
      <c r="F700" s="62"/>
      <c r="I700" s="62"/>
      <c r="J700" s="63"/>
    </row>
    <row r="701" spans="2:10" ht="9" customHeight="1">
      <c r="B701" s="62"/>
      <c r="C701" s="63"/>
      <c r="D701" s="62"/>
      <c r="E701" s="63"/>
      <c r="F701" s="62"/>
      <c r="I701" s="62"/>
      <c r="J701" s="63"/>
    </row>
    <row r="702" spans="2:10" ht="9" customHeight="1">
      <c r="B702" s="62"/>
      <c r="C702" s="63"/>
      <c r="D702" s="62"/>
      <c r="E702" s="63"/>
      <c r="F702" s="62"/>
      <c r="I702" s="62"/>
      <c r="J702" s="63"/>
    </row>
    <row r="703" spans="2:10" ht="9" customHeight="1">
      <c r="B703" s="62"/>
      <c r="C703" s="63"/>
      <c r="D703" s="62"/>
      <c r="E703" s="63"/>
      <c r="F703" s="62"/>
      <c r="I703" s="62"/>
      <c r="J703" s="63"/>
    </row>
    <row r="704" spans="2:10" ht="9" customHeight="1">
      <c r="B704" s="62"/>
      <c r="C704" s="63"/>
      <c r="D704" s="62"/>
      <c r="E704" s="63"/>
      <c r="F704" s="62"/>
      <c r="I704" s="62"/>
      <c r="J704" s="63"/>
    </row>
    <row r="705" spans="2:10" ht="9" customHeight="1">
      <c r="B705" s="62"/>
      <c r="C705" s="63"/>
      <c r="D705" s="62"/>
      <c r="E705" s="63"/>
      <c r="F705" s="62"/>
      <c r="I705" s="62"/>
      <c r="J705" s="63"/>
    </row>
    <row r="706" spans="2:10" ht="9" customHeight="1">
      <c r="B706" s="62"/>
      <c r="C706" s="63"/>
      <c r="D706" s="62"/>
      <c r="E706" s="63"/>
      <c r="F706" s="62"/>
      <c r="I706" s="62"/>
      <c r="J706" s="63"/>
    </row>
    <row r="707" spans="2:10" ht="9" customHeight="1">
      <c r="B707" s="62"/>
      <c r="C707" s="63"/>
      <c r="D707" s="62"/>
      <c r="E707" s="63"/>
      <c r="F707" s="62"/>
      <c r="I707" s="62"/>
      <c r="J707" s="63"/>
    </row>
    <row r="708" spans="2:10" ht="9" customHeight="1">
      <c r="B708" s="62"/>
      <c r="C708" s="63"/>
      <c r="D708" s="62"/>
      <c r="E708" s="63"/>
      <c r="F708" s="62"/>
      <c r="I708" s="62"/>
      <c r="J708" s="63"/>
    </row>
    <row r="709" spans="2:10" ht="9" customHeight="1">
      <c r="B709" s="62"/>
      <c r="C709" s="63"/>
      <c r="D709" s="62"/>
      <c r="E709" s="63"/>
      <c r="F709" s="62"/>
      <c r="I709" s="62"/>
      <c r="J709" s="63"/>
    </row>
    <row r="710" spans="2:10" ht="9" customHeight="1">
      <c r="B710" s="62"/>
      <c r="C710" s="63"/>
      <c r="D710" s="62"/>
      <c r="E710" s="63"/>
      <c r="F710" s="62"/>
      <c r="I710" s="62"/>
      <c r="J710" s="63"/>
    </row>
    <row r="711" spans="2:10" ht="9" customHeight="1">
      <c r="B711" s="62"/>
      <c r="C711" s="63"/>
      <c r="D711" s="62"/>
      <c r="E711" s="63"/>
      <c r="F711" s="62"/>
      <c r="I711" s="62"/>
      <c r="J711" s="63"/>
    </row>
    <row r="712" spans="2:10" ht="9" customHeight="1">
      <c r="B712" s="62"/>
      <c r="C712" s="63"/>
      <c r="D712" s="62"/>
      <c r="E712" s="63"/>
      <c r="F712" s="62"/>
      <c r="I712" s="62"/>
      <c r="J712" s="63"/>
    </row>
    <row r="713" spans="2:10" ht="9" customHeight="1">
      <c r="B713" s="62"/>
      <c r="C713" s="63"/>
      <c r="D713" s="62"/>
      <c r="E713" s="63"/>
      <c r="F713" s="62"/>
      <c r="I713" s="62"/>
      <c r="J713" s="63"/>
    </row>
    <row r="714" spans="2:10" ht="9" customHeight="1">
      <c r="B714" s="62"/>
      <c r="C714" s="63"/>
      <c r="D714" s="62"/>
      <c r="E714" s="63"/>
      <c r="F714" s="62"/>
      <c r="I714" s="62"/>
      <c r="J714" s="63"/>
    </row>
    <row r="715" spans="2:10" ht="9" customHeight="1">
      <c r="B715" s="62"/>
      <c r="C715" s="63"/>
      <c r="D715" s="62"/>
      <c r="E715" s="63"/>
      <c r="F715" s="62"/>
      <c r="I715" s="62"/>
      <c r="J715" s="63"/>
    </row>
    <row r="716" spans="2:10" ht="9" customHeight="1">
      <c r="B716" s="62"/>
      <c r="C716" s="63"/>
      <c r="D716" s="62"/>
      <c r="E716" s="63"/>
      <c r="F716" s="62"/>
      <c r="I716" s="62"/>
      <c r="J716" s="63"/>
    </row>
    <row r="717" spans="2:10" ht="9" customHeight="1">
      <c r="B717" s="62"/>
      <c r="C717" s="63"/>
      <c r="D717" s="62"/>
      <c r="E717" s="63"/>
      <c r="F717" s="62"/>
      <c r="I717" s="62"/>
      <c r="J717" s="63"/>
    </row>
    <row r="718" spans="2:10" ht="9" customHeight="1">
      <c r="B718" s="62"/>
      <c r="C718" s="63"/>
      <c r="D718" s="62"/>
      <c r="E718" s="63"/>
      <c r="F718" s="62"/>
      <c r="I718" s="62"/>
      <c r="J718" s="63"/>
    </row>
    <row r="719" spans="2:10" ht="9" customHeight="1">
      <c r="B719" s="62"/>
      <c r="C719" s="63"/>
      <c r="D719" s="62"/>
      <c r="E719" s="63"/>
      <c r="F719" s="62"/>
      <c r="I719" s="62"/>
      <c r="J719" s="63"/>
    </row>
    <row r="720" spans="2:10" ht="9" customHeight="1">
      <c r="B720" s="62"/>
      <c r="C720" s="63"/>
      <c r="D720" s="62"/>
      <c r="E720" s="63"/>
      <c r="F720" s="62"/>
      <c r="I720" s="62"/>
      <c r="J720" s="63"/>
    </row>
    <row r="721" spans="2:10" ht="9" customHeight="1">
      <c r="B721" s="62"/>
      <c r="C721" s="63"/>
      <c r="D721" s="62"/>
      <c r="E721" s="63"/>
      <c r="F721" s="62"/>
      <c r="I721" s="62"/>
      <c r="J721" s="63"/>
    </row>
    <row r="722" spans="2:10" ht="9" customHeight="1">
      <c r="B722" s="62"/>
      <c r="C722" s="63"/>
      <c r="D722" s="62"/>
      <c r="E722" s="63"/>
      <c r="F722" s="62"/>
      <c r="I722" s="62"/>
      <c r="J722" s="63"/>
    </row>
    <row r="723" spans="2:10" ht="9" customHeight="1">
      <c r="B723" s="62"/>
      <c r="C723" s="63"/>
      <c r="D723" s="62"/>
      <c r="E723" s="63"/>
      <c r="F723" s="62"/>
      <c r="I723" s="62"/>
      <c r="J723" s="63"/>
    </row>
    <row r="724" spans="2:10" ht="9" customHeight="1">
      <c r="B724" s="62"/>
      <c r="C724" s="63"/>
      <c r="D724" s="62"/>
      <c r="E724" s="63"/>
      <c r="F724" s="62"/>
      <c r="I724" s="62"/>
      <c r="J724" s="63"/>
    </row>
    <row r="725" spans="2:10" ht="9" customHeight="1">
      <c r="B725" s="62"/>
      <c r="C725" s="63"/>
      <c r="D725" s="62"/>
      <c r="E725" s="63"/>
      <c r="F725" s="62"/>
      <c r="I725" s="62"/>
      <c r="J725" s="63"/>
    </row>
    <row r="726" spans="2:10" ht="9" customHeight="1">
      <c r="B726" s="62"/>
      <c r="C726" s="63"/>
      <c r="D726" s="62"/>
      <c r="E726" s="63"/>
      <c r="F726" s="62"/>
      <c r="I726" s="62"/>
      <c r="J726" s="63"/>
    </row>
    <row r="727" spans="2:10" ht="9" customHeight="1">
      <c r="B727" s="62"/>
      <c r="C727" s="63"/>
      <c r="D727" s="62"/>
      <c r="E727" s="63"/>
      <c r="F727" s="62"/>
      <c r="I727" s="62"/>
      <c r="J727" s="63"/>
    </row>
    <row r="728" spans="2:10" ht="9" customHeight="1">
      <c r="B728" s="62"/>
      <c r="C728" s="63"/>
      <c r="D728" s="62"/>
      <c r="E728" s="63"/>
      <c r="F728" s="62"/>
      <c r="I728" s="62"/>
      <c r="J728" s="63"/>
    </row>
    <row r="729" spans="2:10" ht="9" customHeight="1">
      <c r="B729" s="62"/>
      <c r="C729" s="63"/>
      <c r="D729" s="62"/>
      <c r="E729" s="63"/>
      <c r="F729" s="62"/>
      <c r="I729" s="62"/>
      <c r="J729" s="63"/>
    </row>
    <row r="730" spans="2:10" ht="9" customHeight="1">
      <c r="B730" s="62"/>
      <c r="C730" s="63"/>
      <c r="D730" s="62"/>
      <c r="E730" s="63"/>
      <c r="F730" s="62"/>
      <c r="I730" s="62"/>
      <c r="J730" s="63"/>
    </row>
    <row r="731" spans="2:10" ht="9" customHeight="1">
      <c r="B731" s="62"/>
      <c r="C731" s="63"/>
      <c r="D731" s="62"/>
      <c r="E731" s="63"/>
      <c r="F731" s="62"/>
      <c r="I731" s="62"/>
      <c r="J731" s="63"/>
    </row>
    <row r="732" spans="2:10" ht="9" customHeight="1">
      <c r="B732" s="62"/>
      <c r="C732" s="63"/>
      <c r="D732" s="62"/>
      <c r="E732" s="63"/>
      <c r="F732" s="62"/>
      <c r="I732" s="62"/>
      <c r="J732" s="63"/>
    </row>
    <row r="733" spans="2:10" ht="9" customHeight="1">
      <c r="B733" s="62"/>
      <c r="C733" s="63"/>
      <c r="D733" s="62"/>
      <c r="E733" s="63"/>
      <c r="F733" s="62"/>
      <c r="I733" s="62"/>
      <c r="J733" s="63"/>
    </row>
    <row r="734" spans="2:10" ht="9" customHeight="1">
      <c r="B734" s="62"/>
      <c r="C734" s="63"/>
      <c r="D734" s="62"/>
      <c r="E734" s="63"/>
      <c r="F734" s="62"/>
      <c r="I734" s="62"/>
      <c r="J734" s="63"/>
    </row>
    <row r="735" spans="2:10" ht="9" customHeight="1">
      <c r="B735" s="62"/>
      <c r="C735" s="63"/>
      <c r="D735" s="62"/>
      <c r="E735" s="63"/>
      <c r="F735" s="62"/>
      <c r="I735" s="62"/>
      <c r="J735" s="63"/>
    </row>
    <row r="736" spans="2:10" ht="9" customHeight="1">
      <c r="B736" s="62"/>
      <c r="C736" s="63"/>
      <c r="D736" s="62"/>
      <c r="E736" s="63"/>
      <c r="F736" s="62"/>
      <c r="I736" s="62"/>
      <c r="J736" s="63"/>
    </row>
    <row r="737" spans="2:10" ht="9" customHeight="1">
      <c r="B737" s="62"/>
      <c r="C737" s="63"/>
      <c r="D737" s="62"/>
      <c r="E737" s="63"/>
      <c r="F737" s="62"/>
      <c r="I737" s="62"/>
      <c r="J737" s="63"/>
    </row>
    <row r="738" spans="2:10" ht="9" customHeight="1">
      <c r="B738" s="62"/>
      <c r="C738" s="63"/>
      <c r="D738" s="62"/>
      <c r="E738" s="63"/>
      <c r="F738" s="62"/>
      <c r="I738" s="62"/>
      <c r="J738" s="63"/>
    </row>
    <row r="739" spans="2:10" ht="9" customHeight="1">
      <c r="B739" s="62"/>
      <c r="C739" s="63"/>
      <c r="D739" s="62"/>
      <c r="E739" s="63"/>
      <c r="F739" s="62"/>
      <c r="I739" s="62"/>
      <c r="J739" s="63"/>
    </row>
    <row r="740" spans="2:10" ht="9" customHeight="1">
      <c r="B740" s="62"/>
      <c r="C740" s="63"/>
      <c r="D740" s="62"/>
      <c r="E740" s="63"/>
      <c r="F740" s="62"/>
      <c r="I740" s="62"/>
      <c r="J740" s="63"/>
    </row>
    <row r="741" spans="2:10" ht="9" customHeight="1">
      <c r="B741" s="62"/>
      <c r="C741" s="63"/>
      <c r="D741" s="62"/>
      <c r="E741" s="63"/>
      <c r="F741" s="62"/>
      <c r="I741" s="62"/>
      <c r="J741" s="63"/>
    </row>
    <row r="742" spans="2:10" ht="9" customHeight="1">
      <c r="B742" s="62"/>
      <c r="C742" s="63"/>
      <c r="D742" s="62"/>
      <c r="E742" s="63"/>
      <c r="F742" s="62"/>
      <c r="I742" s="62"/>
      <c r="J742" s="63"/>
    </row>
    <row r="743" spans="2:10" ht="9" customHeight="1">
      <c r="B743" s="62"/>
      <c r="C743" s="63"/>
      <c r="D743" s="62"/>
      <c r="E743" s="63"/>
      <c r="F743" s="62"/>
      <c r="I743" s="62"/>
      <c r="J743" s="63"/>
    </row>
    <row r="744" spans="2:10" ht="9" customHeight="1">
      <c r="B744" s="62"/>
      <c r="C744" s="63"/>
      <c r="D744" s="62"/>
      <c r="E744" s="63"/>
      <c r="F744" s="62"/>
      <c r="I744" s="62"/>
      <c r="J744" s="63"/>
    </row>
    <row r="745" spans="2:10" ht="9" customHeight="1">
      <c r="B745" s="62"/>
      <c r="C745" s="63"/>
      <c r="D745" s="62"/>
      <c r="E745" s="63"/>
      <c r="F745" s="62"/>
      <c r="I745" s="62"/>
      <c r="J745" s="63"/>
    </row>
    <row r="746" spans="2:10" ht="9" customHeight="1">
      <c r="B746" s="62"/>
      <c r="C746" s="63"/>
      <c r="D746" s="62"/>
      <c r="E746" s="63"/>
      <c r="F746" s="62"/>
      <c r="I746" s="62"/>
      <c r="J746" s="63"/>
    </row>
    <row r="747" spans="2:10" ht="9" customHeight="1">
      <c r="B747" s="62"/>
      <c r="C747" s="63"/>
      <c r="D747" s="62"/>
      <c r="E747" s="63"/>
      <c r="F747" s="62"/>
      <c r="I747" s="62"/>
      <c r="J747" s="63"/>
    </row>
    <row r="748" spans="2:10" ht="9" customHeight="1">
      <c r="B748" s="62"/>
      <c r="C748" s="63"/>
      <c r="D748" s="62"/>
      <c r="E748" s="63"/>
      <c r="F748" s="62"/>
      <c r="I748" s="62"/>
      <c r="J748" s="63"/>
    </row>
    <row r="749" spans="2:10" ht="9" customHeight="1">
      <c r="B749" s="62"/>
      <c r="C749" s="63"/>
      <c r="D749" s="62"/>
      <c r="E749" s="63"/>
      <c r="F749" s="62"/>
      <c r="I749" s="62"/>
      <c r="J749" s="63"/>
    </row>
    <row r="750" spans="2:10" ht="9" customHeight="1">
      <c r="B750" s="62"/>
      <c r="C750" s="63"/>
      <c r="D750" s="62"/>
      <c r="E750" s="63"/>
      <c r="F750" s="62"/>
      <c r="I750" s="62"/>
      <c r="J750" s="63"/>
    </row>
    <row r="751" spans="2:10" ht="9" customHeight="1">
      <c r="B751" s="62"/>
      <c r="C751" s="63"/>
      <c r="D751" s="62"/>
      <c r="E751" s="63"/>
      <c r="F751" s="62"/>
      <c r="I751" s="62"/>
      <c r="J751" s="63"/>
    </row>
    <row r="752" spans="2:10" ht="9" customHeight="1">
      <c r="B752" s="62"/>
      <c r="C752" s="63"/>
      <c r="D752" s="62"/>
      <c r="E752" s="63"/>
      <c r="F752" s="62"/>
      <c r="I752" s="62"/>
      <c r="J752" s="63"/>
    </row>
    <row r="753" spans="2:10" ht="9" customHeight="1">
      <c r="B753" s="62"/>
      <c r="C753" s="63"/>
      <c r="D753" s="62"/>
      <c r="E753" s="63"/>
      <c r="F753" s="62"/>
      <c r="I753" s="62"/>
      <c r="J753" s="63"/>
    </row>
    <row r="754" spans="2:10" ht="9" customHeight="1">
      <c r="B754" s="62"/>
      <c r="C754" s="63"/>
      <c r="D754" s="62"/>
      <c r="E754" s="63"/>
      <c r="F754" s="62"/>
      <c r="I754" s="62"/>
      <c r="J754" s="63"/>
    </row>
    <row r="755" spans="2:10" ht="9" customHeight="1">
      <c r="B755" s="62"/>
      <c r="C755" s="63"/>
      <c r="D755" s="62"/>
      <c r="E755" s="63"/>
      <c r="F755" s="62"/>
      <c r="I755" s="62"/>
      <c r="J755" s="63"/>
    </row>
    <row r="756" spans="2:10" ht="9" customHeight="1">
      <c r="B756" s="62"/>
      <c r="C756" s="63"/>
      <c r="D756" s="62"/>
      <c r="E756" s="63"/>
      <c r="F756" s="62"/>
      <c r="I756" s="62"/>
      <c r="J756" s="63"/>
    </row>
    <row r="757" spans="2:10" ht="9" customHeight="1">
      <c r="B757" s="62"/>
      <c r="C757" s="63"/>
      <c r="D757" s="62"/>
      <c r="E757" s="63"/>
      <c r="F757" s="62"/>
      <c r="I757" s="62"/>
      <c r="J757" s="63"/>
    </row>
    <row r="758" spans="2:10" ht="9" customHeight="1">
      <c r="B758" s="62"/>
      <c r="C758" s="63"/>
      <c r="D758" s="62"/>
      <c r="E758" s="63"/>
      <c r="F758" s="62"/>
      <c r="I758" s="62"/>
      <c r="J758" s="63"/>
    </row>
    <row r="759" spans="2:10" ht="9" customHeight="1">
      <c r="B759" s="62"/>
      <c r="C759" s="63"/>
      <c r="D759" s="62"/>
      <c r="E759" s="63"/>
      <c r="F759" s="62"/>
      <c r="I759" s="62"/>
      <c r="J759" s="63"/>
    </row>
    <row r="760" spans="2:10" ht="9" customHeight="1">
      <c r="B760" s="62"/>
      <c r="C760" s="63"/>
      <c r="D760" s="62"/>
      <c r="E760" s="63"/>
      <c r="F760" s="62"/>
      <c r="I760" s="62"/>
      <c r="J760" s="63"/>
    </row>
    <row r="761" spans="2:10" ht="9" customHeight="1">
      <c r="B761" s="62"/>
      <c r="C761" s="63"/>
      <c r="D761" s="62"/>
      <c r="E761" s="63"/>
      <c r="F761" s="62"/>
      <c r="I761" s="62"/>
      <c r="J761" s="63"/>
    </row>
    <row r="762" spans="2:10" ht="9" customHeight="1">
      <c r="B762" s="62"/>
      <c r="C762" s="63"/>
      <c r="D762" s="62"/>
      <c r="E762" s="63"/>
      <c r="F762" s="62"/>
      <c r="I762" s="62"/>
      <c r="J762" s="63"/>
    </row>
    <row r="763" spans="2:10" ht="9" customHeight="1">
      <c r="B763" s="62"/>
      <c r="C763" s="63"/>
      <c r="D763" s="62"/>
      <c r="E763" s="63"/>
      <c r="F763" s="62"/>
      <c r="I763" s="62"/>
      <c r="J763" s="63"/>
    </row>
    <row r="764" spans="2:10" ht="9" customHeight="1">
      <c r="B764" s="62"/>
      <c r="C764" s="63"/>
      <c r="D764" s="62"/>
      <c r="E764" s="63"/>
      <c r="F764" s="62"/>
      <c r="I764" s="62"/>
      <c r="J764" s="63"/>
    </row>
    <row r="765" spans="2:10" ht="9" customHeight="1">
      <c r="B765" s="62"/>
      <c r="C765" s="63"/>
      <c r="D765" s="62"/>
      <c r="E765" s="63"/>
      <c r="F765" s="62"/>
      <c r="I765" s="62"/>
      <c r="J765" s="63"/>
    </row>
    <row r="766" spans="2:10" ht="9" customHeight="1">
      <c r="B766" s="62"/>
      <c r="C766" s="63"/>
      <c r="D766" s="62"/>
      <c r="E766" s="63"/>
      <c r="F766" s="62"/>
      <c r="I766" s="62"/>
      <c r="J766" s="63"/>
    </row>
    <row r="767" spans="2:10" ht="9" customHeight="1">
      <c r="B767" s="62"/>
      <c r="C767" s="63"/>
      <c r="D767" s="62"/>
      <c r="E767" s="63"/>
      <c r="F767" s="62"/>
      <c r="I767" s="62"/>
      <c r="J767" s="63"/>
    </row>
    <row r="768" spans="2:10" ht="9" customHeight="1">
      <c r="B768" s="62"/>
      <c r="C768" s="63"/>
      <c r="D768" s="62"/>
      <c r="E768" s="63"/>
      <c r="F768" s="62"/>
      <c r="I768" s="62"/>
      <c r="J768" s="63"/>
    </row>
    <row r="769" spans="2:10" ht="9" customHeight="1">
      <c r="B769" s="62"/>
      <c r="C769" s="63"/>
      <c r="D769" s="62"/>
      <c r="E769" s="63"/>
      <c r="F769" s="62"/>
      <c r="I769" s="62"/>
      <c r="J769" s="63"/>
    </row>
    <row r="770" spans="2:10" ht="9" customHeight="1">
      <c r="B770" s="62"/>
      <c r="C770" s="63"/>
      <c r="D770" s="62"/>
      <c r="E770" s="63"/>
      <c r="F770" s="62"/>
      <c r="I770" s="62"/>
      <c r="J770" s="63"/>
    </row>
    <row r="771" spans="2:10" ht="9" customHeight="1">
      <c r="B771" s="62"/>
      <c r="C771" s="63"/>
      <c r="D771" s="62"/>
      <c r="E771" s="63"/>
      <c r="F771" s="62"/>
      <c r="I771" s="62"/>
      <c r="J771" s="63"/>
    </row>
    <row r="772" spans="2:10" ht="9" customHeight="1">
      <c r="B772" s="62"/>
      <c r="C772" s="63"/>
      <c r="D772" s="62"/>
      <c r="E772" s="63"/>
      <c r="F772" s="62"/>
      <c r="I772" s="62"/>
      <c r="J772" s="63"/>
    </row>
    <row r="773" spans="2:10" ht="9" customHeight="1">
      <c r="B773" s="62"/>
      <c r="C773" s="63"/>
      <c r="D773" s="62"/>
      <c r="E773" s="63"/>
      <c r="F773" s="62"/>
      <c r="I773" s="62"/>
      <c r="J773" s="63"/>
    </row>
    <row r="774" spans="2:10" ht="9" customHeight="1">
      <c r="B774" s="62"/>
      <c r="C774" s="63"/>
      <c r="D774" s="62"/>
      <c r="E774" s="63"/>
      <c r="F774" s="62"/>
      <c r="I774" s="62"/>
      <c r="J774" s="63"/>
    </row>
    <row r="775" spans="2:10" ht="9" customHeight="1">
      <c r="B775" s="62"/>
      <c r="C775" s="63"/>
      <c r="D775" s="62"/>
      <c r="E775" s="63"/>
      <c r="F775" s="62"/>
      <c r="I775" s="62"/>
      <c r="J775" s="63"/>
    </row>
    <row r="776" spans="2:10" ht="9" customHeight="1">
      <c r="B776" s="62"/>
      <c r="C776" s="63"/>
      <c r="D776" s="62"/>
      <c r="E776" s="63"/>
      <c r="F776" s="62"/>
      <c r="I776" s="62"/>
      <c r="J776" s="63"/>
    </row>
    <row r="777" spans="2:10" ht="9" customHeight="1">
      <c r="B777" s="62"/>
      <c r="C777" s="63"/>
      <c r="D777" s="62"/>
      <c r="E777" s="63"/>
      <c r="F777" s="62"/>
      <c r="I777" s="62"/>
      <c r="J777" s="63"/>
    </row>
    <row r="778" spans="2:10" ht="9" customHeight="1">
      <c r="B778" s="62"/>
      <c r="C778" s="63"/>
      <c r="D778" s="62"/>
      <c r="E778" s="63"/>
      <c r="F778" s="62"/>
      <c r="I778" s="62"/>
      <c r="J778" s="63"/>
    </row>
    <row r="779" spans="2:10" ht="9" customHeight="1">
      <c r="B779" s="62"/>
      <c r="C779" s="63"/>
      <c r="D779" s="62"/>
      <c r="E779" s="63"/>
      <c r="F779" s="62"/>
      <c r="I779" s="62"/>
      <c r="J779" s="63"/>
    </row>
    <row r="780" spans="2:10" ht="9" customHeight="1">
      <c r="B780" s="62"/>
      <c r="C780" s="63"/>
      <c r="D780" s="62"/>
      <c r="E780" s="63"/>
      <c r="F780" s="62"/>
      <c r="I780" s="62"/>
      <c r="J780" s="63"/>
    </row>
    <row r="781" spans="2:10" ht="9" customHeight="1">
      <c r="B781" s="62"/>
      <c r="C781" s="63"/>
      <c r="D781" s="62"/>
      <c r="E781" s="63"/>
      <c r="F781" s="62"/>
      <c r="I781" s="62"/>
      <c r="J781" s="63"/>
    </row>
    <row r="782" spans="2:10" ht="9" customHeight="1">
      <c r="B782" s="62"/>
      <c r="C782" s="63"/>
      <c r="D782" s="62"/>
      <c r="E782" s="63"/>
      <c r="F782" s="62"/>
      <c r="I782" s="62"/>
      <c r="J782" s="63"/>
    </row>
    <row r="783" spans="2:10" ht="9" customHeight="1">
      <c r="B783" s="62"/>
      <c r="C783" s="63"/>
      <c r="D783" s="62"/>
      <c r="E783" s="63"/>
      <c r="F783" s="62"/>
      <c r="I783" s="62"/>
      <c r="J783" s="63"/>
    </row>
    <row r="784" spans="2:10" ht="9" customHeight="1">
      <c r="B784" s="62"/>
      <c r="C784" s="63"/>
      <c r="D784" s="62"/>
      <c r="E784" s="63"/>
      <c r="F784" s="62"/>
      <c r="I784" s="62"/>
      <c r="J784" s="63"/>
    </row>
    <row r="785" spans="2:10" ht="9" customHeight="1">
      <c r="B785" s="62"/>
      <c r="C785" s="63"/>
      <c r="D785" s="62"/>
      <c r="E785" s="63"/>
      <c r="F785" s="62"/>
      <c r="I785" s="62"/>
      <c r="J785" s="63"/>
    </row>
    <row r="786" spans="2:10" ht="9" customHeight="1">
      <c r="B786" s="62"/>
      <c r="C786" s="63"/>
      <c r="D786" s="62"/>
      <c r="E786" s="63"/>
      <c r="F786" s="62"/>
      <c r="I786" s="62"/>
      <c r="J786" s="63"/>
    </row>
    <row r="787" spans="2:10" ht="9" customHeight="1">
      <c r="B787" s="62"/>
      <c r="C787" s="63"/>
      <c r="D787" s="62"/>
      <c r="E787" s="63"/>
      <c r="F787" s="62"/>
      <c r="I787" s="62"/>
      <c r="J787" s="63"/>
    </row>
    <row r="788" spans="2:10" ht="9" customHeight="1">
      <c r="B788" s="62"/>
      <c r="C788" s="63"/>
      <c r="D788" s="62"/>
      <c r="E788" s="63"/>
      <c r="F788" s="62"/>
      <c r="I788" s="62"/>
      <c r="J788" s="63"/>
    </row>
    <row r="789" spans="2:10" ht="9" customHeight="1">
      <c r="B789" s="62"/>
      <c r="C789" s="63"/>
      <c r="D789" s="62"/>
      <c r="E789" s="63"/>
      <c r="F789" s="62"/>
      <c r="I789" s="62"/>
      <c r="J789" s="63"/>
    </row>
    <row r="790" spans="2:10" ht="9" customHeight="1">
      <c r="B790" s="62"/>
      <c r="C790" s="63"/>
      <c r="D790" s="62"/>
      <c r="E790" s="63"/>
      <c r="F790" s="62"/>
      <c r="I790" s="62"/>
      <c r="J790" s="63"/>
    </row>
    <row r="791" spans="2:10" ht="9" customHeight="1">
      <c r="B791" s="62"/>
      <c r="C791" s="63"/>
      <c r="D791" s="62"/>
      <c r="E791" s="63"/>
      <c r="F791" s="62"/>
      <c r="I791" s="62"/>
      <c r="J791" s="63"/>
    </row>
    <row r="792" spans="2:10" ht="9" customHeight="1">
      <c r="B792" s="62"/>
      <c r="C792" s="63"/>
      <c r="D792" s="62"/>
      <c r="E792" s="63"/>
      <c r="F792" s="62"/>
      <c r="I792" s="62"/>
      <c r="J792" s="63"/>
    </row>
    <row r="793" spans="2:10" ht="9" customHeight="1">
      <c r="B793" s="62"/>
      <c r="C793" s="63"/>
      <c r="D793" s="62"/>
      <c r="E793" s="63"/>
      <c r="F793" s="62"/>
      <c r="I793" s="62"/>
      <c r="J793" s="63"/>
    </row>
    <row r="794" spans="2:10" ht="9" customHeight="1">
      <c r="B794" s="62"/>
      <c r="C794" s="63"/>
      <c r="D794" s="62"/>
      <c r="E794" s="63"/>
      <c r="F794" s="62"/>
      <c r="I794" s="62"/>
      <c r="J794" s="63"/>
    </row>
    <row r="795" spans="2:10" ht="9" customHeight="1">
      <c r="B795" s="62"/>
      <c r="C795" s="63"/>
      <c r="D795" s="62"/>
      <c r="E795" s="63"/>
      <c r="F795" s="62"/>
      <c r="I795" s="62"/>
      <c r="J795" s="63"/>
    </row>
    <row r="796" spans="2:10" ht="9" customHeight="1">
      <c r="B796" s="62"/>
      <c r="C796" s="63"/>
      <c r="D796" s="62"/>
      <c r="E796" s="63"/>
      <c r="F796" s="62"/>
      <c r="I796" s="62"/>
      <c r="J796" s="63"/>
    </row>
    <row r="797" spans="2:10" ht="9" customHeight="1">
      <c r="B797" s="62"/>
      <c r="C797" s="63"/>
      <c r="D797" s="62"/>
      <c r="E797" s="63"/>
      <c r="F797" s="62"/>
      <c r="I797" s="62"/>
      <c r="J797" s="63"/>
    </row>
    <row r="798" spans="2:10" ht="9" customHeight="1">
      <c r="B798" s="62"/>
      <c r="C798" s="63"/>
      <c r="D798" s="62"/>
      <c r="E798" s="63"/>
      <c r="F798" s="62"/>
      <c r="I798" s="62"/>
      <c r="J798" s="63"/>
    </row>
    <row r="799" spans="2:10" ht="9" customHeight="1">
      <c r="B799" s="62"/>
      <c r="C799" s="63"/>
      <c r="D799" s="62"/>
      <c r="E799" s="63"/>
      <c r="F799" s="62"/>
      <c r="I799" s="62"/>
      <c r="J799" s="63"/>
    </row>
    <row r="800" spans="2:10" ht="9" customHeight="1">
      <c r="B800" s="62"/>
      <c r="C800" s="63"/>
      <c r="D800" s="62"/>
      <c r="E800" s="63"/>
      <c r="F800" s="62"/>
      <c r="I800" s="62"/>
      <c r="J800" s="63"/>
    </row>
    <row r="801" spans="2:10" ht="9" customHeight="1">
      <c r="B801" s="62"/>
      <c r="C801" s="63"/>
      <c r="D801" s="62"/>
      <c r="E801" s="63"/>
      <c r="F801" s="62"/>
      <c r="I801" s="62"/>
      <c r="J801" s="63"/>
    </row>
    <row r="802" spans="2:10" ht="9" customHeight="1">
      <c r="B802" s="62"/>
      <c r="C802" s="63"/>
      <c r="D802" s="62"/>
      <c r="E802" s="63"/>
      <c r="F802" s="62"/>
      <c r="I802" s="62"/>
      <c r="J802" s="63"/>
    </row>
    <row r="803" spans="2:10" ht="9" customHeight="1">
      <c r="B803" s="62"/>
      <c r="C803" s="63"/>
      <c r="D803" s="62"/>
      <c r="E803" s="63"/>
      <c r="F803" s="62"/>
      <c r="I803" s="62"/>
      <c r="J803" s="63"/>
    </row>
    <row r="804" spans="2:10" ht="9" customHeight="1">
      <c r="B804" s="62"/>
      <c r="C804" s="63"/>
      <c r="D804" s="62"/>
      <c r="E804" s="63"/>
      <c r="F804" s="62"/>
      <c r="I804" s="62"/>
      <c r="J804" s="63"/>
    </row>
    <row r="805" spans="2:10" ht="9" customHeight="1">
      <c r="B805" s="62"/>
      <c r="C805" s="63"/>
      <c r="D805" s="62"/>
      <c r="E805" s="63"/>
      <c r="F805" s="62"/>
      <c r="I805" s="62"/>
      <c r="J805" s="63"/>
    </row>
    <row r="806" spans="2:10" ht="9" customHeight="1">
      <c r="B806" s="62"/>
      <c r="C806" s="63"/>
      <c r="D806" s="62"/>
      <c r="E806" s="63"/>
      <c r="F806" s="62"/>
      <c r="I806" s="62"/>
      <c r="J806" s="63"/>
    </row>
    <row r="807" spans="2:10" ht="9" customHeight="1">
      <c r="B807" s="62"/>
      <c r="C807" s="63"/>
      <c r="D807" s="62"/>
      <c r="E807" s="63"/>
      <c r="F807" s="62"/>
      <c r="I807" s="62"/>
      <c r="J807" s="63"/>
    </row>
    <row r="808" spans="2:10" ht="9" customHeight="1">
      <c r="B808" s="62"/>
      <c r="C808" s="63"/>
      <c r="D808" s="62"/>
      <c r="E808" s="63"/>
      <c r="F808" s="62"/>
      <c r="I808" s="62"/>
      <c r="J808" s="63"/>
    </row>
    <row r="809" spans="2:10" ht="9" customHeight="1">
      <c r="B809" s="62"/>
      <c r="C809" s="63"/>
      <c r="D809" s="62"/>
      <c r="E809" s="63"/>
      <c r="F809" s="62"/>
      <c r="I809" s="62"/>
      <c r="J809" s="63"/>
    </row>
    <row r="810" spans="2:10" ht="9" customHeight="1">
      <c r="B810" s="62"/>
      <c r="C810" s="63"/>
      <c r="D810" s="62"/>
      <c r="E810" s="63"/>
      <c r="F810" s="62"/>
      <c r="I810" s="62"/>
      <c r="J810" s="63"/>
    </row>
    <row r="811" spans="2:10" ht="9" customHeight="1">
      <c r="B811" s="62"/>
      <c r="C811" s="63"/>
      <c r="D811" s="62"/>
      <c r="E811" s="63"/>
      <c r="F811" s="62"/>
      <c r="I811" s="62"/>
      <c r="J811" s="63"/>
    </row>
    <row r="812" spans="2:10" ht="9" customHeight="1">
      <c r="B812" s="62"/>
      <c r="C812" s="63"/>
      <c r="D812" s="62"/>
      <c r="E812" s="63"/>
      <c r="F812" s="62"/>
      <c r="I812" s="62"/>
      <c r="J812" s="63"/>
    </row>
    <row r="813" spans="2:10" ht="9" customHeight="1">
      <c r="B813" s="62"/>
      <c r="C813" s="63"/>
      <c r="D813" s="62"/>
      <c r="E813" s="63"/>
      <c r="F813" s="62"/>
      <c r="I813" s="62"/>
      <c r="J813" s="63"/>
    </row>
    <row r="814" spans="2:10" ht="9" customHeight="1">
      <c r="B814" s="62"/>
      <c r="C814" s="63"/>
      <c r="D814" s="62"/>
      <c r="E814" s="63"/>
      <c r="F814" s="62"/>
      <c r="I814" s="62"/>
      <c r="J814" s="63"/>
    </row>
    <row r="815" spans="2:10" ht="9" customHeight="1">
      <c r="B815" s="62"/>
      <c r="C815" s="63"/>
      <c r="D815" s="62"/>
      <c r="E815" s="63"/>
      <c r="F815" s="62"/>
      <c r="I815" s="62"/>
      <c r="J815" s="63"/>
    </row>
    <row r="816" spans="2:10" ht="9" customHeight="1">
      <c r="B816" s="62"/>
      <c r="C816" s="63"/>
      <c r="D816" s="62"/>
      <c r="E816" s="63"/>
      <c r="F816" s="62"/>
      <c r="I816" s="62"/>
      <c r="J816" s="63"/>
    </row>
    <row r="817" spans="2:10" ht="9" customHeight="1">
      <c r="B817" s="62"/>
      <c r="C817" s="63"/>
      <c r="D817" s="62"/>
      <c r="E817" s="63"/>
      <c r="F817" s="62"/>
      <c r="I817" s="62"/>
      <c r="J817" s="63"/>
    </row>
    <row r="818" spans="2:10" ht="9" customHeight="1">
      <c r="B818" s="62"/>
      <c r="C818" s="63"/>
      <c r="D818" s="62"/>
      <c r="E818" s="63"/>
      <c r="F818" s="62"/>
      <c r="I818" s="62"/>
      <c r="J818" s="63"/>
    </row>
    <row r="819" spans="2:10" ht="9" customHeight="1">
      <c r="B819" s="62"/>
      <c r="C819" s="63"/>
      <c r="D819" s="62"/>
      <c r="E819" s="63"/>
      <c r="F819" s="62"/>
      <c r="I819" s="62"/>
      <c r="J819" s="63"/>
    </row>
    <row r="820" spans="2:10" ht="9" customHeight="1">
      <c r="B820" s="62"/>
      <c r="C820" s="63"/>
      <c r="D820" s="62"/>
      <c r="E820" s="63"/>
      <c r="F820" s="62"/>
      <c r="I820" s="62"/>
      <c r="J820" s="63"/>
    </row>
    <row r="821" spans="2:10" ht="9" customHeight="1">
      <c r="B821" s="62"/>
      <c r="C821" s="63"/>
      <c r="D821" s="62"/>
      <c r="E821" s="63"/>
      <c r="F821" s="62"/>
      <c r="I821" s="62"/>
      <c r="J821" s="63"/>
    </row>
    <row r="822" spans="2:10" ht="9" customHeight="1">
      <c r="B822" s="62"/>
      <c r="C822" s="63"/>
      <c r="D822" s="62"/>
      <c r="E822" s="63"/>
      <c r="F822" s="62"/>
      <c r="I822" s="62"/>
      <c r="J822" s="63"/>
    </row>
    <row r="823" spans="2:10" ht="9" customHeight="1">
      <c r="B823" s="62"/>
      <c r="C823" s="63"/>
      <c r="D823" s="62"/>
      <c r="E823" s="63"/>
      <c r="F823" s="62"/>
      <c r="I823" s="62"/>
      <c r="J823" s="63"/>
    </row>
    <row r="824" spans="2:10" ht="9" customHeight="1">
      <c r="B824" s="62"/>
      <c r="C824" s="63"/>
      <c r="D824" s="62"/>
      <c r="E824" s="63"/>
      <c r="F824" s="62"/>
      <c r="I824" s="62"/>
      <c r="J824" s="63"/>
    </row>
    <row r="825" spans="2:10" ht="9" customHeight="1">
      <c r="B825" s="62"/>
      <c r="C825" s="63"/>
      <c r="D825" s="62"/>
      <c r="E825" s="63"/>
      <c r="F825" s="62"/>
      <c r="I825" s="62"/>
      <c r="J825" s="63"/>
    </row>
    <row r="826" spans="2:10" ht="9" customHeight="1">
      <c r="B826" s="62"/>
      <c r="C826" s="63"/>
      <c r="D826" s="62"/>
      <c r="E826" s="63"/>
      <c r="F826" s="62"/>
      <c r="I826" s="62"/>
      <c r="J826" s="63"/>
    </row>
    <row r="827" spans="2:10" ht="9" customHeight="1">
      <c r="B827" s="62"/>
      <c r="C827" s="63"/>
      <c r="D827" s="62"/>
      <c r="E827" s="63"/>
      <c r="F827" s="62"/>
      <c r="I827" s="62"/>
      <c r="J827" s="63"/>
    </row>
    <row r="828" spans="2:10" ht="9" customHeight="1">
      <c r="B828" s="62"/>
      <c r="C828" s="63"/>
      <c r="D828" s="62"/>
      <c r="E828" s="63"/>
      <c r="F828" s="62"/>
      <c r="I828" s="62"/>
      <c r="J828" s="63"/>
    </row>
    <row r="829" spans="2:10" ht="9" customHeight="1">
      <c r="B829" s="62"/>
      <c r="C829" s="63"/>
      <c r="D829" s="62"/>
      <c r="E829" s="63"/>
      <c r="F829" s="62"/>
      <c r="I829" s="62"/>
      <c r="J829" s="63"/>
    </row>
    <row r="830" spans="2:10" ht="9" customHeight="1">
      <c r="B830" s="62"/>
      <c r="C830" s="63"/>
      <c r="D830" s="62"/>
      <c r="E830" s="63"/>
      <c r="F830" s="62"/>
      <c r="I830" s="62"/>
      <c r="J830" s="63"/>
    </row>
    <row r="831" spans="2:10" ht="9" customHeight="1">
      <c r="B831" s="62"/>
      <c r="C831" s="63"/>
      <c r="D831" s="62"/>
      <c r="E831" s="63"/>
      <c r="F831" s="62"/>
      <c r="I831" s="62"/>
      <c r="J831" s="63"/>
    </row>
    <row r="832" spans="2:10" ht="9" customHeight="1">
      <c r="B832" s="62"/>
      <c r="C832" s="63"/>
      <c r="D832" s="62"/>
      <c r="E832" s="63"/>
      <c r="F832" s="62"/>
      <c r="I832" s="62"/>
      <c r="J832" s="63"/>
    </row>
    <row r="833" spans="2:10" ht="9" customHeight="1">
      <c r="B833" s="62"/>
      <c r="C833" s="63"/>
      <c r="D833" s="62"/>
      <c r="E833" s="63"/>
      <c r="F833" s="62"/>
      <c r="I833" s="62"/>
      <c r="J833" s="63"/>
    </row>
    <row r="834" spans="2:10" ht="9" customHeight="1">
      <c r="B834" s="62"/>
      <c r="C834" s="63"/>
      <c r="D834" s="62"/>
      <c r="E834" s="63"/>
      <c r="F834" s="62"/>
      <c r="I834" s="62"/>
      <c r="J834" s="63"/>
    </row>
    <row r="835" spans="2:10" ht="9" customHeight="1">
      <c r="B835" s="62"/>
      <c r="C835" s="63"/>
      <c r="D835" s="62"/>
      <c r="E835" s="63"/>
      <c r="F835" s="62"/>
      <c r="I835" s="62"/>
      <c r="J835" s="63"/>
    </row>
    <row r="836" spans="2:10" ht="9" customHeight="1">
      <c r="B836" s="62"/>
      <c r="C836" s="63"/>
      <c r="D836" s="62"/>
      <c r="E836" s="63"/>
      <c r="F836" s="62"/>
      <c r="I836" s="62"/>
      <c r="J836" s="63"/>
    </row>
    <row r="837" spans="2:10" ht="9" customHeight="1">
      <c r="B837" s="62"/>
      <c r="C837" s="63"/>
      <c r="D837" s="62"/>
      <c r="E837" s="63"/>
      <c r="F837" s="62"/>
      <c r="I837" s="62"/>
      <c r="J837" s="63"/>
    </row>
    <row r="838" spans="2:10" ht="9" customHeight="1">
      <c r="B838" s="62"/>
      <c r="C838" s="63"/>
      <c r="D838" s="62"/>
      <c r="E838" s="63"/>
      <c r="F838" s="62"/>
      <c r="I838" s="62"/>
      <c r="J838" s="63"/>
    </row>
    <row r="839" spans="2:10" ht="9" customHeight="1">
      <c r="B839" s="62"/>
      <c r="C839" s="63"/>
      <c r="D839" s="62"/>
      <c r="E839" s="63"/>
      <c r="F839" s="62"/>
      <c r="I839" s="62"/>
      <c r="J839" s="63"/>
    </row>
    <row r="840" spans="2:10" ht="9" customHeight="1">
      <c r="B840" s="62"/>
      <c r="C840" s="63"/>
      <c r="D840" s="62"/>
      <c r="E840" s="63"/>
      <c r="F840" s="62"/>
      <c r="I840" s="62"/>
      <c r="J840" s="63"/>
    </row>
    <row r="841" spans="2:10" ht="9" customHeight="1">
      <c r="B841" s="62"/>
      <c r="C841" s="63"/>
      <c r="D841" s="62"/>
      <c r="E841" s="63"/>
      <c r="F841" s="62"/>
      <c r="I841" s="62"/>
      <c r="J841" s="63"/>
    </row>
    <row r="842" spans="2:10" ht="9" customHeight="1">
      <c r="B842" s="62"/>
      <c r="C842" s="63"/>
      <c r="D842" s="62"/>
      <c r="E842" s="63"/>
      <c r="F842" s="62"/>
      <c r="I842" s="62"/>
      <c r="J842" s="63"/>
    </row>
    <row r="843" spans="2:10" ht="9" customHeight="1">
      <c r="B843" s="62"/>
      <c r="C843" s="63"/>
      <c r="D843" s="62"/>
      <c r="E843" s="63"/>
      <c r="F843" s="62"/>
      <c r="I843" s="62"/>
      <c r="J843" s="63"/>
    </row>
    <row r="844" spans="2:10" ht="9" customHeight="1">
      <c r="B844" s="62"/>
      <c r="C844" s="63"/>
      <c r="D844" s="62"/>
      <c r="E844" s="63"/>
      <c r="F844" s="62"/>
      <c r="I844" s="62"/>
      <c r="J844" s="63"/>
    </row>
    <row r="845" spans="2:10" ht="9" customHeight="1">
      <c r="B845" s="62"/>
      <c r="C845" s="63"/>
      <c r="D845" s="62"/>
      <c r="E845" s="63"/>
      <c r="F845" s="62"/>
      <c r="I845" s="62"/>
      <c r="J845" s="63"/>
    </row>
    <row r="846" spans="2:10" ht="9" customHeight="1">
      <c r="B846" s="62"/>
      <c r="C846" s="63"/>
      <c r="D846" s="62"/>
      <c r="E846" s="63"/>
      <c r="F846" s="62"/>
      <c r="I846" s="62"/>
      <c r="J846" s="63"/>
    </row>
    <row r="847" spans="2:10" ht="9" customHeight="1">
      <c r="B847" s="62"/>
      <c r="C847" s="63"/>
      <c r="D847" s="62"/>
      <c r="E847" s="63"/>
      <c r="F847" s="62"/>
      <c r="I847" s="62"/>
      <c r="J847" s="63"/>
    </row>
    <row r="848" spans="2:10" ht="9" customHeight="1">
      <c r="B848" s="62"/>
      <c r="C848" s="63"/>
      <c r="D848" s="62"/>
      <c r="E848" s="63"/>
      <c r="F848" s="62"/>
      <c r="I848" s="62"/>
      <c r="J848" s="63"/>
    </row>
    <row r="849" spans="2:10" ht="9" customHeight="1">
      <c r="B849" s="62"/>
      <c r="C849" s="63"/>
      <c r="D849" s="62"/>
      <c r="E849" s="63"/>
      <c r="F849" s="62"/>
      <c r="I849" s="62"/>
      <c r="J849" s="63"/>
    </row>
    <row r="850" spans="2:10" ht="9" customHeight="1">
      <c r="B850" s="62"/>
      <c r="C850" s="63"/>
      <c r="D850" s="62"/>
      <c r="E850" s="63"/>
      <c r="F850" s="62"/>
      <c r="I850" s="62"/>
      <c r="J850" s="63"/>
    </row>
    <row r="851" spans="2:10" ht="9" customHeight="1">
      <c r="B851" s="62"/>
      <c r="C851" s="63"/>
      <c r="D851" s="62"/>
      <c r="E851" s="63"/>
      <c r="F851" s="62"/>
      <c r="I851" s="62"/>
      <c r="J851" s="63"/>
    </row>
    <row r="852" spans="2:10" ht="9" customHeight="1">
      <c r="B852" s="62"/>
      <c r="C852" s="63"/>
      <c r="D852" s="62"/>
      <c r="E852" s="63"/>
      <c r="F852" s="62"/>
      <c r="I852" s="62"/>
      <c r="J852" s="63"/>
    </row>
    <row r="853" spans="2:10" ht="9" customHeight="1">
      <c r="B853" s="62"/>
      <c r="C853" s="63"/>
      <c r="D853" s="62"/>
      <c r="E853" s="63"/>
      <c r="F853" s="62"/>
      <c r="I853" s="62"/>
      <c r="J853" s="63"/>
    </row>
    <row r="854" spans="2:10" ht="9" customHeight="1">
      <c r="B854" s="62"/>
      <c r="C854" s="63"/>
      <c r="D854" s="62"/>
      <c r="E854" s="63"/>
      <c r="F854" s="62"/>
      <c r="I854" s="62"/>
      <c r="J854" s="63"/>
    </row>
    <row r="855" spans="2:10" ht="9" customHeight="1">
      <c r="B855" s="62"/>
      <c r="C855" s="63"/>
      <c r="D855" s="62"/>
      <c r="E855" s="63"/>
      <c r="F855" s="62"/>
      <c r="I855" s="62"/>
      <c r="J855" s="63"/>
    </row>
    <row r="856" spans="2:10" ht="9" customHeight="1">
      <c r="B856" s="62"/>
      <c r="C856" s="63"/>
      <c r="D856" s="62"/>
      <c r="E856" s="63"/>
      <c r="F856" s="62"/>
      <c r="I856" s="62"/>
      <c r="J856" s="63"/>
    </row>
    <row r="857" spans="2:10" ht="9" customHeight="1">
      <c r="B857" s="62"/>
      <c r="C857" s="63"/>
      <c r="D857" s="62"/>
      <c r="E857" s="63"/>
      <c r="F857" s="62"/>
      <c r="I857" s="62"/>
      <c r="J857" s="63"/>
    </row>
    <row r="858" spans="2:10" ht="9" customHeight="1">
      <c r="B858" s="62"/>
      <c r="C858" s="63"/>
      <c r="D858" s="62"/>
      <c r="E858" s="63"/>
      <c r="F858" s="62"/>
      <c r="I858" s="62"/>
      <c r="J858" s="63"/>
    </row>
    <row r="859" spans="2:10" ht="9" customHeight="1">
      <c r="B859" s="62"/>
      <c r="C859" s="63"/>
      <c r="D859" s="62"/>
      <c r="E859" s="63"/>
      <c r="F859" s="62"/>
      <c r="I859" s="62"/>
      <c r="J859" s="63"/>
    </row>
    <row r="860" spans="2:10" ht="9" customHeight="1">
      <c r="B860" s="62"/>
      <c r="C860" s="63"/>
      <c r="D860" s="62"/>
      <c r="E860" s="63"/>
      <c r="F860" s="62"/>
      <c r="I860" s="62"/>
      <c r="J860" s="63"/>
    </row>
    <row r="861" spans="2:10" ht="9" customHeight="1">
      <c r="B861" s="62"/>
      <c r="C861" s="63"/>
      <c r="D861" s="62"/>
      <c r="E861" s="63"/>
      <c r="F861" s="62"/>
      <c r="I861" s="62"/>
      <c r="J861" s="63"/>
    </row>
    <row r="862" spans="2:10" ht="9" customHeight="1">
      <c r="B862" s="62"/>
      <c r="C862" s="63"/>
      <c r="D862" s="62"/>
      <c r="E862" s="63"/>
      <c r="F862" s="62"/>
      <c r="I862" s="62"/>
      <c r="J862" s="63"/>
    </row>
    <row r="863" spans="2:10" ht="9" customHeight="1">
      <c r="B863" s="62"/>
      <c r="C863" s="63"/>
      <c r="D863" s="62"/>
      <c r="E863" s="63"/>
      <c r="F863" s="62"/>
      <c r="I863" s="62"/>
      <c r="J863" s="63"/>
    </row>
    <row r="864" spans="2:10" ht="9" customHeight="1">
      <c r="B864" s="62"/>
      <c r="C864" s="63"/>
      <c r="D864" s="62"/>
      <c r="E864" s="63"/>
      <c r="F864" s="62"/>
      <c r="I864" s="62"/>
      <c r="J864" s="63"/>
    </row>
    <row r="865" spans="2:10" ht="9" customHeight="1">
      <c r="B865" s="62"/>
      <c r="C865" s="63"/>
      <c r="D865" s="62"/>
      <c r="E865" s="63"/>
      <c r="F865" s="62"/>
      <c r="I865" s="62"/>
      <c r="J865" s="63"/>
    </row>
    <row r="866" spans="2:10" ht="9" customHeight="1">
      <c r="B866" s="62"/>
      <c r="C866" s="63"/>
      <c r="D866" s="62"/>
      <c r="E866" s="63"/>
      <c r="F866" s="62"/>
      <c r="I866" s="62"/>
      <c r="J866" s="63"/>
    </row>
    <row r="867" spans="2:10" ht="9" customHeight="1">
      <c r="B867" s="62"/>
      <c r="C867" s="63"/>
      <c r="D867" s="62"/>
      <c r="E867" s="63"/>
      <c r="F867" s="62"/>
      <c r="I867" s="62"/>
      <c r="J867" s="63"/>
    </row>
    <row r="868" spans="2:10" ht="9" customHeight="1">
      <c r="B868" s="62"/>
      <c r="C868" s="63"/>
      <c r="D868" s="62"/>
      <c r="E868" s="63"/>
      <c r="F868" s="62"/>
      <c r="I868" s="62"/>
      <c r="J868" s="63"/>
    </row>
    <row r="869" spans="2:10" ht="9" customHeight="1">
      <c r="B869" s="62"/>
      <c r="C869" s="63"/>
      <c r="D869" s="62"/>
      <c r="E869" s="63"/>
      <c r="F869" s="62"/>
      <c r="I869" s="62"/>
      <c r="J869" s="63"/>
    </row>
    <row r="870" spans="2:10" ht="9" customHeight="1">
      <c r="B870" s="62"/>
      <c r="C870" s="63"/>
      <c r="D870" s="62"/>
      <c r="E870" s="63"/>
      <c r="F870" s="62"/>
      <c r="I870" s="62"/>
      <c r="J870" s="63"/>
    </row>
    <row r="871" spans="2:10" ht="9" customHeight="1">
      <c r="B871" s="62"/>
      <c r="C871" s="63"/>
      <c r="D871" s="62"/>
      <c r="E871" s="63"/>
      <c r="F871" s="62"/>
      <c r="I871" s="62"/>
      <c r="J871" s="63"/>
    </row>
    <row r="872" spans="2:10" ht="9" customHeight="1">
      <c r="B872" s="62"/>
      <c r="C872" s="63"/>
      <c r="D872" s="62"/>
      <c r="E872" s="63"/>
      <c r="F872" s="62"/>
      <c r="I872" s="62"/>
      <c r="J872" s="63"/>
    </row>
    <row r="873" spans="2:10" ht="9" customHeight="1">
      <c r="B873" s="62"/>
      <c r="C873" s="63"/>
      <c r="D873" s="62"/>
      <c r="E873" s="63"/>
      <c r="F873" s="62"/>
      <c r="I873" s="62"/>
      <c r="J873" s="63"/>
    </row>
    <row r="874" spans="2:10" ht="9" customHeight="1">
      <c r="B874" s="62"/>
      <c r="C874" s="63"/>
      <c r="D874" s="62"/>
      <c r="E874" s="63"/>
      <c r="F874" s="62"/>
      <c r="I874" s="62"/>
      <c r="J874" s="63"/>
    </row>
    <row r="875" spans="2:10" ht="9" customHeight="1">
      <c r="B875" s="62"/>
      <c r="C875" s="63"/>
      <c r="D875" s="62"/>
      <c r="E875" s="63"/>
      <c r="F875" s="62"/>
      <c r="I875" s="62"/>
      <c r="J875" s="63"/>
    </row>
    <row r="876" spans="2:10" ht="9" customHeight="1">
      <c r="B876" s="62"/>
      <c r="C876" s="63"/>
      <c r="D876" s="62"/>
      <c r="E876" s="63"/>
      <c r="F876" s="62"/>
      <c r="I876" s="62"/>
      <c r="J876" s="63"/>
    </row>
    <row r="877" spans="2:10" ht="9" customHeight="1">
      <c r="B877" s="62"/>
      <c r="C877" s="63"/>
      <c r="D877" s="62"/>
      <c r="E877" s="63"/>
      <c r="F877" s="62"/>
      <c r="I877" s="62"/>
      <c r="J877" s="63"/>
    </row>
    <row r="878" spans="2:10" ht="9" customHeight="1">
      <c r="B878" s="62"/>
      <c r="C878" s="63"/>
      <c r="D878" s="62"/>
      <c r="E878" s="63"/>
      <c r="F878" s="62"/>
      <c r="I878" s="62"/>
      <c r="J878" s="63"/>
    </row>
    <row r="879" spans="2:10" ht="9" customHeight="1">
      <c r="B879" s="62"/>
      <c r="C879" s="63"/>
      <c r="D879" s="62"/>
      <c r="E879" s="63"/>
      <c r="F879" s="62"/>
      <c r="I879" s="62"/>
      <c r="J879" s="63"/>
    </row>
    <row r="880" spans="2:10" ht="9" customHeight="1">
      <c r="B880" s="62"/>
      <c r="C880" s="63"/>
      <c r="D880" s="62"/>
      <c r="E880" s="63"/>
      <c r="F880" s="62"/>
      <c r="I880" s="62"/>
      <c r="J880" s="63"/>
    </row>
    <row r="881" spans="2:10" ht="9" customHeight="1">
      <c r="B881" s="62"/>
      <c r="C881" s="63"/>
      <c r="D881" s="62"/>
      <c r="E881" s="63"/>
      <c r="F881" s="62"/>
      <c r="I881" s="62"/>
      <c r="J881" s="63"/>
    </row>
    <row r="882" spans="2:10" ht="9" customHeight="1">
      <c r="B882" s="62"/>
      <c r="C882" s="63"/>
      <c r="D882" s="62"/>
      <c r="E882" s="63"/>
      <c r="F882" s="62"/>
      <c r="I882" s="62"/>
      <c r="J882" s="63"/>
    </row>
    <row r="883" spans="2:10" ht="9" customHeight="1">
      <c r="B883" s="62"/>
      <c r="C883" s="63"/>
      <c r="D883" s="62"/>
      <c r="E883" s="63"/>
      <c r="F883" s="62"/>
      <c r="I883" s="62"/>
      <c r="J883" s="63"/>
    </row>
    <row r="884" spans="2:10" ht="9" customHeight="1">
      <c r="B884" s="62"/>
      <c r="C884" s="63"/>
      <c r="D884" s="62"/>
      <c r="E884" s="63"/>
      <c r="F884" s="62"/>
      <c r="I884" s="62"/>
      <c r="J884" s="63"/>
    </row>
    <row r="885" spans="2:10" ht="9" customHeight="1">
      <c r="B885" s="62"/>
      <c r="C885" s="63"/>
      <c r="D885" s="62"/>
      <c r="E885" s="63"/>
      <c r="F885" s="62"/>
      <c r="I885" s="62"/>
      <c r="J885" s="63"/>
    </row>
    <row r="886" spans="2:10" ht="9" customHeight="1">
      <c r="B886" s="62"/>
      <c r="C886" s="63"/>
      <c r="D886" s="62"/>
      <c r="E886" s="63"/>
      <c r="F886" s="62"/>
      <c r="I886" s="62"/>
      <c r="J886" s="63"/>
    </row>
    <row r="887" spans="2:10" ht="9" customHeight="1">
      <c r="B887" s="62"/>
      <c r="C887" s="63"/>
      <c r="D887" s="62"/>
      <c r="E887" s="63"/>
      <c r="F887" s="62"/>
      <c r="I887" s="62"/>
      <c r="J887" s="63"/>
    </row>
    <row r="888" spans="2:10" ht="9" customHeight="1">
      <c r="B888" s="62"/>
      <c r="C888" s="63"/>
      <c r="D888" s="62"/>
      <c r="E888" s="63"/>
      <c r="F888" s="62"/>
      <c r="I888" s="62"/>
      <c r="J888" s="63"/>
    </row>
    <row r="889" spans="2:10" ht="9" customHeight="1">
      <c r="B889" s="62"/>
      <c r="C889" s="63"/>
      <c r="D889" s="62"/>
      <c r="E889" s="63"/>
      <c r="F889" s="62"/>
      <c r="I889" s="62"/>
      <c r="J889" s="63"/>
    </row>
    <row r="890" spans="2:10" ht="9" customHeight="1">
      <c r="B890" s="62"/>
      <c r="C890" s="63"/>
      <c r="D890" s="62"/>
      <c r="E890" s="63"/>
      <c r="F890" s="62"/>
      <c r="I890" s="62"/>
      <c r="J890" s="63"/>
    </row>
    <row r="891" spans="2:10" ht="9" customHeight="1">
      <c r="B891" s="62"/>
      <c r="C891" s="63"/>
      <c r="D891" s="62"/>
      <c r="E891" s="63"/>
      <c r="F891" s="62"/>
      <c r="I891" s="62"/>
      <c r="J891" s="63"/>
    </row>
    <row r="892" spans="2:10" ht="9" customHeight="1">
      <c r="B892" s="62"/>
      <c r="C892" s="63"/>
      <c r="D892" s="62"/>
      <c r="E892" s="63"/>
      <c r="F892" s="62"/>
      <c r="I892" s="62"/>
      <c r="J892" s="63"/>
    </row>
    <row r="893" spans="2:10" ht="9" customHeight="1">
      <c r="B893" s="62"/>
      <c r="C893" s="63"/>
      <c r="D893" s="62"/>
      <c r="E893" s="63"/>
      <c r="F893" s="62"/>
      <c r="I893" s="62"/>
      <c r="J893" s="63"/>
    </row>
    <row r="894" spans="2:10" ht="9" customHeight="1">
      <c r="B894" s="62"/>
      <c r="C894" s="63"/>
      <c r="D894" s="62"/>
      <c r="E894" s="63"/>
      <c r="F894" s="62"/>
      <c r="I894" s="62"/>
      <c r="J894" s="63"/>
    </row>
    <row r="895" spans="2:10" ht="9" customHeight="1">
      <c r="B895" s="62"/>
      <c r="C895" s="63"/>
      <c r="D895" s="62"/>
      <c r="E895" s="63"/>
      <c r="F895" s="62"/>
      <c r="I895" s="62"/>
      <c r="J895" s="63"/>
    </row>
    <row r="896" spans="2:10" ht="9" customHeight="1">
      <c r="B896" s="62"/>
      <c r="C896" s="63"/>
      <c r="D896" s="62"/>
      <c r="E896" s="63"/>
      <c r="F896" s="62"/>
      <c r="I896" s="62"/>
      <c r="J896" s="63"/>
    </row>
    <row r="897" spans="2:10" ht="9" customHeight="1">
      <c r="B897" s="62"/>
      <c r="C897" s="63"/>
      <c r="D897" s="62"/>
      <c r="E897" s="63"/>
      <c r="F897" s="62"/>
      <c r="I897" s="62"/>
      <c r="J897" s="63"/>
    </row>
    <row r="898" spans="2:10" ht="9" customHeight="1">
      <c r="B898" s="62"/>
      <c r="C898" s="63"/>
      <c r="D898" s="62"/>
      <c r="E898" s="63"/>
      <c r="F898" s="62"/>
      <c r="I898" s="62"/>
      <c r="J898" s="63"/>
    </row>
    <row r="899" spans="2:10" ht="9" customHeight="1">
      <c r="B899" s="62"/>
      <c r="C899" s="63"/>
      <c r="D899" s="62"/>
      <c r="E899" s="63"/>
      <c r="F899" s="62"/>
      <c r="I899" s="62"/>
      <c r="J899" s="63"/>
    </row>
    <row r="900" spans="2:10" ht="9" customHeight="1">
      <c r="B900" s="62"/>
      <c r="C900" s="63"/>
      <c r="D900" s="62"/>
      <c r="E900" s="63"/>
      <c r="F900" s="62"/>
      <c r="I900" s="62"/>
      <c r="J900" s="63"/>
    </row>
    <row r="901" spans="2:10" ht="9" customHeight="1">
      <c r="B901" s="62"/>
      <c r="C901" s="63"/>
      <c r="D901" s="62"/>
      <c r="E901" s="63"/>
      <c r="F901" s="62"/>
      <c r="I901" s="62"/>
      <c r="J901" s="63"/>
    </row>
    <row r="902" spans="2:10" ht="9" customHeight="1">
      <c r="B902" s="62"/>
      <c r="C902" s="63"/>
      <c r="D902" s="62"/>
      <c r="E902" s="63"/>
      <c r="F902" s="62"/>
      <c r="I902" s="62"/>
      <c r="J902" s="63"/>
    </row>
    <row r="903" spans="2:10" ht="9" customHeight="1">
      <c r="B903" s="62"/>
      <c r="C903" s="63"/>
      <c r="D903" s="62"/>
      <c r="E903" s="63"/>
      <c r="F903" s="62"/>
      <c r="I903" s="62"/>
      <c r="J903" s="63"/>
    </row>
    <row r="904" spans="2:10" ht="9" customHeight="1">
      <c r="B904" s="62"/>
      <c r="C904" s="63"/>
      <c r="D904" s="62"/>
      <c r="E904" s="63"/>
      <c r="F904" s="62"/>
      <c r="I904" s="62"/>
      <c r="J904" s="63"/>
    </row>
    <row r="905" spans="2:10" ht="9" customHeight="1">
      <c r="B905" s="62"/>
      <c r="C905" s="63"/>
      <c r="D905" s="62"/>
      <c r="E905" s="63"/>
      <c r="F905" s="62"/>
      <c r="I905" s="62"/>
      <c r="J905" s="63"/>
    </row>
    <row r="906" spans="2:10" ht="9" customHeight="1">
      <c r="B906" s="62"/>
      <c r="C906" s="63"/>
      <c r="D906" s="62"/>
      <c r="E906" s="63"/>
      <c r="F906" s="62"/>
      <c r="I906" s="62"/>
      <c r="J906" s="63"/>
    </row>
    <row r="907" spans="2:10" ht="9" customHeight="1">
      <c r="B907" s="62"/>
      <c r="C907" s="63"/>
      <c r="D907" s="62"/>
      <c r="E907" s="63"/>
      <c r="F907" s="62"/>
      <c r="I907" s="62"/>
      <c r="J907" s="63"/>
    </row>
    <row r="908" spans="2:10" ht="9" customHeight="1">
      <c r="B908" s="62"/>
      <c r="C908" s="63"/>
      <c r="D908" s="62"/>
      <c r="E908" s="63"/>
      <c r="F908" s="62"/>
      <c r="I908" s="62"/>
      <c r="J908" s="63"/>
    </row>
    <row r="909" spans="2:10" ht="9" customHeight="1">
      <c r="B909" s="62"/>
      <c r="C909" s="63"/>
      <c r="D909" s="62"/>
      <c r="E909" s="63"/>
      <c r="F909" s="62"/>
      <c r="I909" s="62"/>
      <c r="J909" s="63"/>
    </row>
    <row r="910" spans="2:10" ht="9" customHeight="1">
      <c r="B910" s="62"/>
      <c r="C910" s="63"/>
      <c r="D910" s="62"/>
      <c r="E910" s="63"/>
      <c r="F910" s="62"/>
      <c r="I910" s="62"/>
      <c r="J910" s="63"/>
    </row>
    <row r="911" spans="2:10" ht="9" customHeight="1">
      <c r="B911" s="62"/>
      <c r="C911" s="63"/>
      <c r="D911" s="62"/>
      <c r="E911" s="63"/>
      <c r="F911" s="62"/>
      <c r="I911" s="62"/>
      <c r="J911" s="63"/>
    </row>
    <row r="912" spans="2:10" ht="9" customHeight="1">
      <c r="B912" s="62"/>
      <c r="C912" s="63"/>
      <c r="D912" s="62"/>
      <c r="E912" s="63"/>
      <c r="F912" s="62"/>
      <c r="I912" s="62"/>
      <c r="J912" s="63"/>
    </row>
    <row r="913" spans="2:10" ht="9" customHeight="1">
      <c r="B913" s="62"/>
      <c r="C913" s="63"/>
      <c r="D913" s="62"/>
      <c r="E913" s="63"/>
      <c r="F913" s="62"/>
      <c r="I913" s="62"/>
      <c r="J913" s="63"/>
    </row>
    <row r="914" spans="2:10" ht="9" customHeight="1">
      <c r="B914" s="62"/>
      <c r="C914" s="63"/>
      <c r="D914" s="62"/>
      <c r="E914" s="63"/>
      <c r="F914" s="62"/>
      <c r="I914" s="62"/>
      <c r="J914" s="63"/>
    </row>
    <row r="915" spans="2:10" ht="9" customHeight="1">
      <c r="B915" s="62"/>
      <c r="C915" s="63"/>
      <c r="D915" s="62"/>
      <c r="E915" s="63"/>
      <c r="F915" s="62"/>
      <c r="I915" s="62"/>
      <c r="J915" s="63"/>
    </row>
    <row r="916" spans="2:10" ht="9" customHeight="1">
      <c r="B916" s="62"/>
      <c r="C916" s="63"/>
      <c r="D916" s="62"/>
      <c r="E916" s="63"/>
      <c r="F916" s="62"/>
      <c r="I916" s="62"/>
      <c r="J916" s="63"/>
    </row>
    <row r="917" spans="2:10" ht="9" customHeight="1">
      <c r="B917" s="62"/>
      <c r="C917" s="63"/>
      <c r="D917" s="62"/>
      <c r="E917" s="63"/>
      <c r="F917" s="62"/>
      <c r="I917" s="62"/>
      <c r="J917" s="63"/>
    </row>
    <row r="918" spans="2:10" ht="9" customHeight="1">
      <c r="B918" s="62"/>
      <c r="C918" s="63"/>
      <c r="D918" s="62"/>
      <c r="E918" s="63"/>
      <c r="F918" s="62"/>
      <c r="I918" s="62"/>
      <c r="J918" s="63"/>
    </row>
    <row r="919" spans="2:10" ht="9" customHeight="1">
      <c r="B919" s="62"/>
      <c r="C919" s="63"/>
      <c r="D919" s="62"/>
      <c r="E919" s="63"/>
      <c r="F919" s="62"/>
      <c r="I919" s="62"/>
      <c r="J919" s="63"/>
    </row>
    <row r="920" spans="2:10" ht="9" customHeight="1">
      <c r="B920" s="62"/>
      <c r="C920" s="63"/>
      <c r="D920" s="62"/>
      <c r="E920" s="63"/>
      <c r="F920" s="62"/>
      <c r="I920" s="62"/>
      <c r="J920" s="63"/>
    </row>
    <row r="921" spans="2:10" ht="9" customHeight="1">
      <c r="B921" s="62"/>
      <c r="C921" s="63"/>
      <c r="D921" s="62"/>
      <c r="E921" s="63"/>
      <c r="F921" s="62"/>
      <c r="I921" s="62"/>
      <c r="J921" s="63"/>
    </row>
    <row r="922" spans="2:10" ht="9" customHeight="1">
      <c r="B922" s="62"/>
      <c r="C922" s="63"/>
      <c r="D922" s="62"/>
      <c r="E922" s="63"/>
      <c r="F922" s="62"/>
      <c r="I922" s="62"/>
      <c r="J922" s="63"/>
    </row>
    <row r="923" spans="2:10" ht="9" customHeight="1">
      <c r="B923" s="62"/>
      <c r="C923" s="63"/>
      <c r="D923" s="62"/>
      <c r="E923" s="63"/>
      <c r="F923" s="62"/>
      <c r="I923" s="62"/>
      <c r="J923" s="63"/>
    </row>
    <row r="924" spans="2:10" ht="9" customHeight="1">
      <c r="B924" s="62"/>
      <c r="C924" s="63"/>
      <c r="D924" s="62"/>
      <c r="E924" s="63"/>
      <c r="F924" s="62"/>
      <c r="I924" s="62"/>
      <c r="J924" s="63"/>
    </row>
    <row r="925" spans="2:10" ht="9" customHeight="1">
      <c r="B925" s="62"/>
      <c r="C925" s="63"/>
      <c r="D925" s="62"/>
      <c r="E925" s="63"/>
      <c r="F925" s="62"/>
      <c r="I925" s="62"/>
      <c r="J925" s="63"/>
    </row>
    <row r="926" spans="2:10" ht="9" customHeight="1">
      <c r="B926" s="62"/>
      <c r="C926" s="63"/>
      <c r="D926" s="62"/>
      <c r="E926" s="63"/>
      <c r="F926" s="62"/>
      <c r="I926" s="62"/>
      <c r="J926" s="63"/>
    </row>
    <row r="927" spans="2:10" ht="9" customHeight="1">
      <c r="B927" s="62"/>
      <c r="C927" s="63"/>
      <c r="D927" s="62"/>
      <c r="E927" s="63"/>
      <c r="F927" s="62"/>
      <c r="I927" s="62"/>
      <c r="J927" s="63"/>
    </row>
    <row r="928" spans="2:10" ht="9" customHeight="1">
      <c r="B928" s="62"/>
      <c r="C928" s="63"/>
      <c r="D928" s="62"/>
      <c r="E928" s="63"/>
      <c r="F928" s="62"/>
      <c r="I928" s="62"/>
      <c r="J928" s="63"/>
    </row>
    <row r="929" spans="2:10" ht="9" customHeight="1">
      <c r="B929" s="62"/>
      <c r="C929" s="63"/>
      <c r="D929" s="62"/>
      <c r="E929" s="63"/>
      <c r="F929" s="62"/>
      <c r="I929" s="62"/>
      <c r="J929" s="63"/>
    </row>
    <row r="930" spans="2:10" ht="9" customHeight="1">
      <c r="B930" s="62"/>
      <c r="C930" s="63"/>
      <c r="D930" s="62"/>
      <c r="E930" s="63"/>
      <c r="F930" s="62"/>
      <c r="I930" s="62"/>
      <c r="J930" s="63"/>
    </row>
    <row r="931" spans="2:10" ht="9" customHeight="1">
      <c r="B931" s="62"/>
      <c r="C931" s="63"/>
      <c r="D931" s="62"/>
      <c r="E931" s="63"/>
      <c r="F931" s="62"/>
      <c r="I931" s="62"/>
      <c r="J931" s="63"/>
    </row>
    <row r="932" spans="2:10" ht="9" customHeight="1">
      <c r="B932" s="62"/>
      <c r="C932" s="63"/>
      <c r="D932" s="62"/>
      <c r="E932" s="63"/>
      <c r="F932" s="62"/>
      <c r="I932" s="62"/>
      <c r="J932" s="63"/>
    </row>
    <row r="933" spans="2:10" ht="9" customHeight="1">
      <c r="B933" s="62"/>
      <c r="C933" s="63"/>
      <c r="D933" s="62"/>
      <c r="E933" s="63"/>
      <c r="F933" s="62"/>
      <c r="I933" s="62"/>
      <c r="J933" s="63"/>
    </row>
    <row r="934" spans="2:10" ht="9" customHeight="1">
      <c r="B934" s="62"/>
      <c r="C934" s="63"/>
      <c r="D934" s="62"/>
      <c r="E934" s="63"/>
      <c r="F934" s="62"/>
      <c r="I934" s="62"/>
      <c r="J934" s="63"/>
    </row>
    <row r="935" spans="2:10" ht="9" customHeight="1">
      <c r="B935" s="62"/>
      <c r="C935" s="63"/>
      <c r="D935" s="62"/>
      <c r="E935" s="63"/>
      <c r="F935" s="62"/>
      <c r="I935" s="62"/>
      <c r="J935" s="63"/>
    </row>
    <row r="936" spans="2:10" ht="9" customHeight="1">
      <c r="B936" s="62"/>
      <c r="C936" s="63"/>
      <c r="D936" s="62"/>
      <c r="E936" s="63"/>
      <c r="F936" s="62"/>
      <c r="I936" s="62"/>
      <c r="J936" s="63"/>
    </row>
    <row r="937" spans="2:10" ht="9" customHeight="1">
      <c r="B937" s="62"/>
      <c r="C937" s="63"/>
      <c r="D937" s="62"/>
      <c r="E937" s="63"/>
      <c r="F937" s="62"/>
      <c r="I937" s="62"/>
      <c r="J937" s="63"/>
    </row>
    <row r="938" spans="2:10" ht="9" customHeight="1">
      <c r="B938" s="62"/>
      <c r="C938" s="63"/>
      <c r="D938" s="62"/>
      <c r="E938" s="63"/>
      <c r="F938" s="62"/>
      <c r="I938" s="62"/>
      <c r="J938" s="63"/>
    </row>
    <row r="939" spans="2:10" ht="9" customHeight="1">
      <c r="B939" s="62"/>
      <c r="C939" s="63"/>
      <c r="D939" s="62"/>
      <c r="E939" s="63"/>
      <c r="F939" s="62"/>
      <c r="I939" s="62"/>
      <c r="J939" s="63"/>
    </row>
    <row r="940" spans="2:10" ht="9" customHeight="1">
      <c r="B940" s="62"/>
      <c r="C940" s="63"/>
      <c r="D940" s="62"/>
      <c r="E940" s="63"/>
      <c r="F940" s="62"/>
      <c r="I940" s="62"/>
      <c r="J940" s="63"/>
    </row>
    <row r="941" spans="2:10" ht="9" customHeight="1">
      <c r="B941" s="62"/>
      <c r="C941" s="63"/>
      <c r="D941" s="62"/>
      <c r="E941" s="63"/>
      <c r="F941" s="62"/>
      <c r="I941" s="62"/>
      <c r="J941" s="63"/>
    </row>
    <row r="942" spans="2:10" ht="9" customHeight="1">
      <c r="B942" s="62"/>
      <c r="C942" s="63"/>
      <c r="D942" s="62"/>
      <c r="E942" s="63"/>
      <c r="F942" s="62"/>
      <c r="I942" s="62"/>
      <c r="J942" s="63"/>
    </row>
    <row r="943" spans="2:10" ht="9" customHeight="1">
      <c r="B943" s="62"/>
      <c r="C943" s="63"/>
      <c r="D943" s="62"/>
      <c r="E943" s="63"/>
      <c r="F943" s="62"/>
      <c r="I943" s="62"/>
      <c r="J943" s="63"/>
    </row>
    <row r="944" spans="2:10" ht="9" customHeight="1">
      <c r="B944" s="62"/>
      <c r="C944" s="63"/>
      <c r="D944" s="62"/>
      <c r="E944" s="63"/>
      <c r="F944" s="62"/>
      <c r="I944" s="62"/>
      <c r="J944" s="63"/>
    </row>
    <row r="945" spans="2:10" ht="9" customHeight="1">
      <c r="B945" s="62"/>
      <c r="C945" s="63"/>
      <c r="D945" s="62"/>
      <c r="E945" s="63"/>
      <c r="F945" s="62"/>
      <c r="I945" s="62"/>
      <c r="J945" s="63"/>
    </row>
    <row r="946" spans="2:10" ht="9" customHeight="1">
      <c r="B946" s="62"/>
      <c r="C946" s="63"/>
      <c r="D946" s="62"/>
      <c r="E946" s="63"/>
      <c r="F946" s="62"/>
      <c r="I946" s="62"/>
      <c r="J946" s="63"/>
    </row>
    <row r="947" spans="2:10" ht="9" customHeight="1">
      <c r="B947" s="62"/>
      <c r="C947" s="63"/>
      <c r="D947" s="62"/>
      <c r="E947" s="63"/>
      <c r="F947" s="62"/>
      <c r="I947" s="62"/>
      <c r="J947" s="63"/>
    </row>
    <row r="948" spans="2:10" ht="9" customHeight="1">
      <c r="B948" s="62"/>
      <c r="C948" s="63"/>
      <c r="D948" s="62"/>
      <c r="E948" s="63"/>
      <c r="F948" s="62"/>
      <c r="I948" s="62"/>
      <c r="J948" s="63"/>
    </row>
    <row r="949" spans="2:10" ht="9" customHeight="1">
      <c r="B949" s="62"/>
      <c r="C949" s="63"/>
      <c r="D949" s="62"/>
      <c r="E949" s="63"/>
      <c r="F949" s="62"/>
      <c r="I949" s="62"/>
      <c r="J949" s="63"/>
    </row>
    <row r="950" spans="2:10" ht="9" customHeight="1">
      <c r="B950" s="62"/>
      <c r="C950" s="63"/>
      <c r="D950" s="62"/>
      <c r="E950" s="63"/>
      <c r="F950" s="62"/>
      <c r="I950" s="62"/>
      <c r="J950" s="63"/>
    </row>
    <row r="951" spans="2:10" ht="9" customHeight="1">
      <c r="B951" s="62"/>
      <c r="C951" s="63"/>
      <c r="D951" s="62"/>
      <c r="E951" s="63"/>
      <c r="F951" s="62"/>
      <c r="I951" s="62"/>
      <c r="J951" s="63"/>
    </row>
    <row r="952" spans="2:10" ht="9" customHeight="1">
      <c r="B952" s="62"/>
      <c r="C952" s="63"/>
      <c r="D952" s="62"/>
      <c r="E952" s="63"/>
      <c r="F952" s="62"/>
      <c r="I952" s="62"/>
      <c r="J952" s="63"/>
    </row>
    <row r="953" spans="2:10" ht="9" customHeight="1">
      <c r="B953" s="62"/>
      <c r="C953" s="63"/>
      <c r="D953" s="62"/>
      <c r="E953" s="63"/>
      <c r="F953" s="62"/>
      <c r="I953" s="62"/>
      <c r="J953" s="63"/>
    </row>
    <row r="954" spans="2:10" ht="9" customHeight="1">
      <c r="B954" s="62"/>
      <c r="C954" s="63"/>
      <c r="D954" s="62"/>
      <c r="E954" s="63"/>
      <c r="F954" s="62"/>
      <c r="I954" s="62"/>
      <c r="J954" s="63"/>
    </row>
    <row r="955" spans="2:10" ht="9" customHeight="1">
      <c r="B955" s="62"/>
      <c r="C955" s="63"/>
      <c r="D955" s="62"/>
      <c r="E955" s="63"/>
      <c r="F955" s="62"/>
      <c r="I955" s="62"/>
      <c r="J955" s="63"/>
    </row>
    <row r="956" spans="2:10" ht="9" customHeight="1">
      <c r="B956" s="62"/>
      <c r="C956" s="63"/>
      <c r="D956" s="62"/>
      <c r="E956" s="63"/>
      <c r="F956" s="62"/>
      <c r="I956" s="62"/>
      <c r="J956" s="63"/>
    </row>
    <row r="957" spans="2:10" ht="9" customHeight="1">
      <c r="B957" s="62"/>
      <c r="C957" s="63"/>
      <c r="D957" s="62"/>
      <c r="E957" s="63"/>
      <c r="F957" s="62"/>
      <c r="I957" s="62"/>
      <c r="J957" s="63"/>
    </row>
    <row r="958" spans="2:10" ht="9" customHeight="1">
      <c r="B958" s="62"/>
      <c r="C958" s="63"/>
      <c r="D958" s="62"/>
      <c r="E958" s="63"/>
      <c r="F958" s="62"/>
      <c r="I958" s="62"/>
      <c r="J958" s="63"/>
    </row>
    <row r="959" spans="2:10" ht="9" customHeight="1">
      <c r="B959" s="62"/>
      <c r="C959" s="63"/>
      <c r="D959" s="62"/>
      <c r="E959" s="63"/>
      <c r="F959" s="62"/>
      <c r="I959" s="62"/>
      <c r="J959" s="63"/>
    </row>
    <row r="960" spans="2:10" ht="9" customHeight="1">
      <c r="B960" s="62"/>
      <c r="C960" s="63"/>
      <c r="D960" s="62"/>
      <c r="E960" s="63"/>
      <c r="F960" s="62"/>
      <c r="I960" s="62"/>
      <c r="J960" s="63"/>
    </row>
    <row r="961" spans="2:10" ht="9" customHeight="1">
      <c r="B961" s="62"/>
      <c r="C961" s="63"/>
      <c r="D961" s="62"/>
      <c r="E961" s="63"/>
      <c r="F961" s="62"/>
      <c r="I961" s="62"/>
      <c r="J961" s="63"/>
    </row>
    <row r="962" spans="2:10" ht="9" customHeight="1">
      <c r="B962" s="62"/>
      <c r="C962" s="63"/>
      <c r="D962" s="62"/>
      <c r="E962" s="63"/>
      <c r="F962" s="62"/>
      <c r="I962" s="62"/>
      <c r="J962" s="63"/>
    </row>
    <row r="963" spans="2:10" ht="9" customHeight="1">
      <c r="B963" s="62"/>
      <c r="C963" s="63"/>
      <c r="D963" s="62"/>
      <c r="E963" s="63"/>
      <c r="F963" s="62"/>
      <c r="I963" s="62"/>
      <c r="J963" s="63"/>
    </row>
    <row r="964" spans="2:10" ht="9" customHeight="1">
      <c r="B964" s="62"/>
      <c r="C964" s="63"/>
      <c r="D964" s="62"/>
      <c r="E964" s="63"/>
      <c r="F964" s="62"/>
      <c r="I964" s="62"/>
      <c r="J964" s="63"/>
    </row>
    <row r="965" spans="2:10" ht="9" customHeight="1">
      <c r="B965" s="62"/>
      <c r="C965" s="63"/>
      <c r="D965" s="62"/>
      <c r="E965" s="63"/>
      <c r="F965" s="62"/>
      <c r="I965" s="62"/>
      <c r="J965" s="63"/>
    </row>
    <row r="966" spans="2:10" ht="9" customHeight="1">
      <c r="B966" s="62"/>
      <c r="C966" s="63"/>
      <c r="D966" s="62"/>
      <c r="E966" s="63"/>
      <c r="F966" s="62"/>
      <c r="I966" s="62"/>
      <c r="J966" s="63"/>
    </row>
    <row r="967" spans="2:10" ht="9" customHeight="1">
      <c r="B967" s="62"/>
      <c r="C967" s="63"/>
      <c r="D967" s="62"/>
      <c r="E967" s="63"/>
      <c r="F967" s="62"/>
      <c r="I967" s="62"/>
      <c r="J967" s="63"/>
    </row>
    <row r="968" spans="2:10" ht="9" customHeight="1">
      <c r="B968" s="62"/>
      <c r="C968" s="63"/>
      <c r="D968" s="62"/>
      <c r="E968" s="63"/>
      <c r="F968" s="62"/>
      <c r="I968" s="62"/>
      <c r="J968" s="63"/>
    </row>
    <row r="969" spans="2:10" ht="9" customHeight="1">
      <c r="B969" s="62"/>
      <c r="C969" s="63"/>
      <c r="D969" s="62"/>
      <c r="E969" s="63"/>
      <c r="F969" s="62"/>
      <c r="I969" s="62"/>
      <c r="J969" s="63"/>
    </row>
    <row r="970" spans="2:10" ht="9" customHeight="1">
      <c r="B970" s="62"/>
      <c r="C970" s="63"/>
      <c r="D970" s="62"/>
      <c r="E970" s="63"/>
      <c r="F970" s="62"/>
      <c r="I970" s="62"/>
      <c r="J970" s="63"/>
    </row>
    <row r="971" spans="2:10" ht="9" customHeight="1">
      <c r="B971" s="62"/>
      <c r="C971" s="63"/>
      <c r="D971" s="62"/>
      <c r="E971" s="63"/>
      <c r="F971" s="62"/>
      <c r="I971" s="62"/>
      <c r="J971" s="63"/>
    </row>
    <row r="972" spans="2:10" ht="9" customHeight="1">
      <c r="B972" s="62"/>
      <c r="C972" s="63"/>
      <c r="D972" s="62"/>
      <c r="E972" s="63"/>
      <c r="F972" s="62"/>
      <c r="I972" s="62"/>
      <c r="J972" s="63"/>
    </row>
    <row r="973" spans="2:10" ht="9" customHeight="1">
      <c r="B973" s="62"/>
      <c r="C973" s="63"/>
      <c r="D973" s="62"/>
      <c r="E973" s="63"/>
      <c r="F973" s="62"/>
      <c r="I973" s="62"/>
      <c r="J973" s="63"/>
    </row>
    <row r="974" spans="2:10" ht="9" customHeight="1">
      <c r="B974" s="62"/>
      <c r="C974" s="63"/>
      <c r="D974" s="62"/>
      <c r="E974" s="63"/>
      <c r="F974" s="62"/>
      <c r="I974" s="62"/>
      <c r="J974" s="63"/>
    </row>
    <row r="975" spans="2:10" ht="9" customHeight="1">
      <c r="B975" s="62"/>
      <c r="C975" s="63"/>
      <c r="D975" s="62"/>
      <c r="E975" s="63"/>
      <c r="F975" s="62"/>
      <c r="I975" s="62"/>
      <c r="J975" s="63"/>
    </row>
    <row r="976" spans="2:10" ht="9" customHeight="1">
      <c r="B976" s="62"/>
      <c r="C976" s="63"/>
      <c r="D976" s="62"/>
      <c r="E976" s="63"/>
      <c r="F976" s="62"/>
      <c r="I976" s="62"/>
      <c r="J976" s="63"/>
    </row>
    <row r="977" spans="2:10" ht="9" customHeight="1">
      <c r="B977" s="62"/>
      <c r="C977" s="63"/>
      <c r="D977" s="62"/>
      <c r="E977" s="63"/>
      <c r="F977" s="62"/>
      <c r="I977" s="62"/>
      <c r="J977" s="63"/>
    </row>
    <row r="978" spans="2:10" ht="9" customHeight="1">
      <c r="B978" s="62"/>
      <c r="C978" s="63"/>
      <c r="D978" s="62"/>
      <c r="E978" s="63"/>
      <c r="F978" s="62"/>
      <c r="I978" s="62"/>
      <c r="J978" s="63"/>
    </row>
    <row r="979" spans="2:10" ht="9" customHeight="1">
      <c r="B979" s="62"/>
      <c r="C979" s="63"/>
      <c r="D979" s="62"/>
      <c r="E979" s="63"/>
      <c r="F979" s="62"/>
      <c r="I979" s="62"/>
      <c r="J979" s="63"/>
    </row>
    <row r="980" spans="2:10" ht="9" customHeight="1">
      <c r="B980" s="62"/>
      <c r="C980" s="63"/>
      <c r="D980" s="62"/>
      <c r="E980" s="63"/>
      <c r="F980" s="62"/>
      <c r="I980" s="62"/>
      <c r="J980" s="63"/>
    </row>
    <row r="981" spans="2:10" ht="9" customHeight="1">
      <c r="B981" s="62"/>
      <c r="C981" s="63"/>
      <c r="D981" s="62"/>
      <c r="E981" s="63"/>
      <c r="F981" s="62"/>
      <c r="I981" s="62"/>
      <c r="J981" s="63"/>
    </row>
    <row r="982" spans="2:10" ht="9" customHeight="1">
      <c r="B982" s="62"/>
      <c r="C982" s="63"/>
      <c r="D982" s="62"/>
      <c r="E982" s="63"/>
      <c r="F982" s="62"/>
      <c r="I982" s="62"/>
      <c r="J982" s="63"/>
    </row>
    <row r="983" spans="2:10" ht="9" customHeight="1">
      <c r="B983" s="62"/>
      <c r="C983" s="63"/>
      <c r="D983" s="62"/>
      <c r="E983" s="63"/>
      <c r="F983" s="62"/>
      <c r="I983" s="62"/>
      <c r="J983" s="63"/>
    </row>
    <row r="984" spans="2:10" ht="9" customHeight="1">
      <c r="B984" s="62"/>
      <c r="C984" s="63"/>
      <c r="D984" s="62"/>
      <c r="E984" s="63"/>
      <c r="F984" s="62"/>
      <c r="I984" s="62"/>
      <c r="J984" s="63"/>
    </row>
    <row r="985" spans="2:10" ht="9" customHeight="1">
      <c r="B985" s="62"/>
      <c r="C985" s="63"/>
      <c r="D985" s="62"/>
      <c r="E985" s="63"/>
      <c r="F985" s="62"/>
      <c r="I985" s="62"/>
      <c r="J985" s="63"/>
    </row>
    <row r="986" spans="2:10" ht="9" customHeight="1">
      <c r="B986" s="62"/>
      <c r="C986" s="63"/>
      <c r="D986" s="62"/>
      <c r="E986" s="63"/>
      <c r="F986" s="62"/>
      <c r="I986" s="62"/>
      <c r="J986" s="63"/>
    </row>
    <row r="987" spans="2:10" ht="9" customHeight="1">
      <c r="B987" s="62"/>
      <c r="C987" s="63"/>
      <c r="D987" s="62"/>
      <c r="E987" s="63"/>
      <c r="F987" s="62"/>
      <c r="I987" s="62"/>
      <c r="J987" s="63"/>
    </row>
    <row r="988" spans="2:10" ht="9" customHeight="1">
      <c r="B988" s="62"/>
      <c r="C988" s="63"/>
      <c r="D988" s="62"/>
      <c r="E988" s="63"/>
      <c r="F988" s="62"/>
      <c r="I988" s="62"/>
      <c r="J988" s="63"/>
    </row>
    <row r="989" spans="2:10" ht="9" customHeight="1">
      <c r="B989" s="62"/>
      <c r="C989" s="63"/>
      <c r="D989" s="62"/>
      <c r="E989" s="63"/>
      <c r="F989" s="62"/>
      <c r="I989" s="62"/>
      <c r="J989" s="63"/>
    </row>
    <row r="990" spans="2:10" ht="9" customHeight="1">
      <c r="B990" s="62"/>
      <c r="C990" s="63"/>
      <c r="D990" s="62"/>
      <c r="E990" s="63"/>
      <c r="F990" s="62"/>
      <c r="I990" s="62"/>
      <c r="J990" s="63"/>
    </row>
    <row r="991" spans="2:10" ht="9" customHeight="1">
      <c r="B991" s="62"/>
      <c r="C991" s="63"/>
      <c r="D991" s="62"/>
      <c r="E991" s="63"/>
      <c r="F991" s="62"/>
      <c r="I991" s="62"/>
      <c r="J991" s="63"/>
    </row>
    <row r="992" spans="2:10" ht="9" customHeight="1">
      <c r="B992" s="62"/>
      <c r="C992" s="63"/>
      <c r="D992" s="62"/>
      <c r="E992" s="63"/>
      <c r="F992" s="62"/>
      <c r="I992" s="62"/>
      <c r="J992" s="63"/>
    </row>
    <row r="993" spans="2:10" ht="9" customHeight="1">
      <c r="B993" s="62"/>
      <c r="C993" s="63"/>
      <c r="D993" s="62"/>
      <c r="E993" s="63"/>
      <c r="F993" s="62"/>
      <c r="I993" s="62"/>
      <c r="J993" s="63"/>
    </row>
    <row r="994" spans="2:10" ht="9" customHeight="1">
      <c r="B994" s="62"/>
      <c r="C994" s="63"/>
      <c r="D994" s="62"/>
      <c r="E994" s="63"/>
      <c r="F994" s="62"/>
      <c r="I994" s="62"/>
      <c r="J994" s="63"/>
    </row>
    <row r="995" spans="2:10" ht="9" customHeight="1">
      <c r="B995" s="62"/>
      <c r="C995" s="63"/>
      <c r="D995" s="62"/>
      <c r="E995" s="63"/>
      <c r="F995" s="62"/>
      <c r="I995" s="62"/>
      <c r="J995" s="63"/>
    </row>
    <row r="996" spans="2:10" ht="9" customHeight="1">
      <c r="B996" s="62"/>
      <c r="C996" s="63"/>
      <c r="D996" s="62"/>
      <c r="E996" s="63"/>
      <c r="F996" s="62"/>
      <c r="I996" s="62"/>
      <c r="J996" s="63"/>
    </row>
    <row r="997" spans="2:10" ht="9" customHeight="1">
      <c r="B997" s="62"/>
      <c r="C997" s="63"/>
      <c r="D997" s="62"/>
      <c r="E997" s="63"/>
      <c r="F997" s="62"/>
      <c r="I997" s="62"/>
      <c r="J997" s="63"/>
    </row>
    <row r="998" spans="2:10" ht="9" customHeight="1">
      <c r="B998" s="62"/>
      <c r="C998" s="63"/>
      <c r="D998" s="62"/>
      <c r="E998" s="63"/>
      <c r="F998" s="62"/>
      <c r="I998" s="62"/>
      <c r="J998" s="63"/>
    </row>
    <row r="999" spans="2:10" ht="9" customHeight="1">
      <c r="B999" s="62"/>
      <c r="C999" s="63"/>
      <c r="D999" s="62"/>
      <c r="E999" s="63"/>
      <c r="F999" s="62"/>
      <c r="I999" s="62"/>
      <c r="J999" s="63"/>
    </row>
    <row r="1000" spans="2:10" ht="9" customHeight="1">
      <c r="B1000" s="62"/>
      <c r="C1000" s="63"/>
      <c r="D1000" s="62"/>
      <c r="E1000" s="63"/>
      <c r="F1000" s="62"/>
      <c r="I1000" s="62"/>
      <c r="J1000" s="63"/>
    </row>
    <row r="1001" spans="2:10" ht="9" customHeight="1">
      <c r="B1001" s="62"/>
      <c r="C1001" s="63"/>
      <c r="D1001" s="62"/>
      <c r="E1001" s="63"/>
      <c r="F1001" s="62"/>
      <c r="I1001" s="62"/>
      <c r="J1001" s="63"/>
    </row>
    <row r="1002" spans="2:10" ht="9" customHeight="1">
      <c r="B1002" s="62"/>
      <c r="C1002" s="63"/>
      <c r="D1002" s="62"/>
      <c r="E1002" s="63"/>
      <c r="F1002" s="62"/>
      <c r="I1002" s="62"/>
      <c r="J1002" s="63"/>
    </row>
    <row r="1003" spans="2:10" ht="9" customHeight="1">
      <c r="B1003" s="62"/>
      <c r="C1003" s="63"/>
      <c r="D1003" s="62"/>
      <c r="E1003" s="63"/>
      <c r="F1003" s="62"/>
      <c r="I1003" s="62"/>
      <c r="J1003" s="63"/>
    </row>
    <row r="1004" spans="2:10" ht="9" customHeight="1">
      <c r="B1004" s="62"/>
      <c r="C1004" s="63"/>
      <c r="D1004" s="62"/>
      <c r="E1004" s="63"/>
      <c r="F1004" s="62"/>
      <c r="I1004" s="62"/>
      <c r="J1004" s="63"/>
    </row>
    <row r="1005" spans="2:10" ht="9" customHeight="1">
      <c r="B1005" s="62"/>
      <c r="C1005" s="63"/>
      <c r="D1005" s="62"/>
      <c r="E1005" s="63"/>
      <c r="F1005" s="62"/>
      <c r="I1005" s="62"/>
      <c r="J1005" s="63"/>
    </row>
    <row r="1006" spans="2:10" ht="9" customHeight="1">
      <c r="B1006" s="62"/>
      <c r="C1006" s="63"/>
      <c r="D1006" s="62"/>
      <c r="E1006" s="63"/>
      <c r="F1006" s="62"/>
      <c r="I1006" s="62"/>
      <c r="J1006" s="63"/>
    </row>
    <row r="1007" spans="2:10" ht="9" customHeight="1">
      <c r="B1007" s="62"/>
      <c r="C1007" s="63"/>
      <c r="D1007" s="62"/>
      <c r="E1007" s="63"/>
      <c r="F1007" s="62"/>
      <c r="I1007" s="62"/>
      <c r="J1007" s="63"/>
    </row>
    <row r="1008" spans="2:10" ht="9" customHeight="1">
      <c r="B1008" s="62"/>
      <c r="C1008" s="63"/>
      <c r="D1008" s="62"/>
      <c r="E1008" s="63"/>
      <c r="F1008" s="62"/>
      <c r="I1008" s="62"/>
      <c r="J1008" s="63"/>
    </row>
    <row r="1009" spans="2:10" ht="9" customHeight="1">
      <c r="B1009" s="62"/>
      <c r="C1009" s="63"/>
      <c r="D1009" s="62"/>
      <c r="E1009" s="63"/>
      <c r="F1009" s="62"/>
      <c r="I1009" s="62"/>
      <c r="J1009" s="63"/>
    </row>
    <row r="1010" spans="2:10" ht="9" customHeight="1">
      <c r="B1010" s="62"/>
      <c r="C1010" s="63"/>
      <c r="D1010" s="62"/>
      <c r="E1010" s="63"/>
      <c r="F1010" s="62"/>
      <c r="I1010" s="62"/>
      <c r="J1010" s="63"/>
    </row>
    <row r="1011" spans="2:10" ht="9" customHeight="1">
      <c r="B1011" s="62"/>
      <c r="C1011" s="63"/>
      <c r="D1011" s="62"/>
      <c r="E1011" s="63"/>
      <c r="F1011" s="62"/>
      <c r="I1011" s="62"/>
      <c r="J1011" s="63"/>
    </row>
    <row r="1012" spans="2:10" ht="9" customHeight="1">
      <c r="B1012" s="62"/>
      <c r="C1012" s="63"/>
      <c r="D1012" s="62"/>
      <c r="E1012" s="63"/>
      <c r="F1012" s="62"/>
      <c r="I1012" s="62"/>
      <c r="J1012" s="63"/>
    </row>
    <row r="1013" spans="2:10" ht="9" customHeight="1">
      <c r="B1013" s="62"/>
      <c r="C1013" s="63"/>
      <c r="D1013" s="62"/>
      <c r="E1013" s="63"/>
      <c r="F1013" s="62"/>
      <c r="I1013" s="62"/>
      <c r="J1013" s="63"/>
    </row>
    <row r="1014" spans="2:10" ht="9" customHeight="1">
      <c r="B1014" s="62"/>
      <c r="C1014" s="63"/>
      <c r="D1014" s="62"/>
      <c r="E1014" s="63"/>
      <c r="F1014" s="62"/>
      <c r="I1014" s="62"/>
      <c r="J1014" s="63"/>
    </row>
    <row r="1015" spans="2:10" ht="9" customHeight="1">
      <c r="B1015" s="62"/>
      <c r="C1015" s="63"/>
      <c r="D1015" s="62"/>
      <c r="E1015" s="63"/>
      <c r="F1015" s="62"/>
      <c r="I1015" s="62"/>
      <c r="J1015" s="63"/>
    </row>
    <row r="1016" spans="2:10" ht="9" customHeight="1">
      <c r="B1016" s="62"/>
      <c r="C1016" s="63"/>
      <c r="D1016" s="62"/>
      <c r="E1016" s="63"/>
      <c r="F1016" s="62"/>
      <c r="I1016" s="62"/>
      <c r="J1016" s="63"/>
    </row>
    <row r="1017" spans="2:10" ht="9" customHeight="1">
      <c r="B1017" s="62"/>
      <c r="C1017" s="63"/>
      <c r="D1017" s="62"/>
      <c r="E1017" s="63"/>
      <c r="F1017" s="62"/>
      <c r="I1017" s="62"/>
      <c r="J1017" s="63"/>
    </row>
    <row r="1018" spans="2:10" ht="9" customHeight="1">
      <c r="B1018" s="62"/>
      <c r="C1018" s="63"/>
      <c r="D1018" s="62"/>
      <c r="E1018" s="63"/>
      <c r="F1018" s="62"/>
      <c r="I1018" s="62"/>
      <c r="J1018" s="63"/>
    </row>
    <row r="1019" spans="2:10" ht="9" customHeight="1">
      <c r="B1019" s="62"/>
      <c r="C1019" s="63"/>
      <c r="D1019" s="62"/>
      <c r="E1019" s="63"/>
      <c r="F1019" s="62"/>
      <c r="I1019" s="62"/>
      <c r="J1019" s="63"/>
    </row>
    <row r="1020" spans="2:10" ht="9" customHeight="1">
      <c r="B1020" s="62"/>
      <c r="C1020" s="63"/>
      <c r="D1020" s="62"/>
      <c r="E1020" s="63"/>
      <c r="F1020" s="62"/>
      <c r="I1020" s="62"/>
      <c r="J1020" s="63"/>
    </row>
    <row r="1021" spans="2:10" ht="9" customHeight="1">
      <c r="B1021" s="62"/>
      <c r="C1021" s="63"/>
      <c r="D1021" s="62"/>
      <c r="E1021" s="63"/>
      <c r="F1021" s="62"/>
      <c r="I1021" s="62"/>
      <c r="J1021" s="63"/>
    </row>
    <row r="1022" spans="2:10" ht="9" customHeight="1">
      <c r="B1022" s="62"/>
      <c r="C1022" s="63"/>
      <c r="D1022" s="62"/>
      <c r="E1022" s="63"/>
      <c r="F1022" s="62"/>
      <c r="I1022" s="62"/>
      <c r="J1022" s="63"/>
    </row>
    <row r="1023" spans="2:10" ht="9" customHeight="1">
      <c r="B1023" s="62"/>
      <c r="C1023" s="63"/>
      <c r="D1023" s="62"/>
      <c r="E1023" s="63"/>
      <c r="F1023" s="62"/>
      <c r="I1023" s="62"/>
      <c r="J1023" s="63"/>
    </row>
    <row r="1024" spans="2:10" ht="9" customHeight="1">
      <c r="B1024" s="62"/>
      <c r="C1024" s="63"/>
      <c r="D1024" s="62"/>
      <c r="E1024" s="63"/>
      <c r="F1024" s="62"/>
      <c r="I1024" s="62"/>
      <c r="J1024" s="63"/>
    </row>
    <row r="1025" spans="2:10" ht="9" customHeight="1">
      <c r="B1025" s="62"/>
      <c r="C1025" s="63"/>
      <c r="D1025" s="62"/>
      <c r="E1025" s="63"/>
      <c r="F1025" s="62"/>
      <c r="I1025" s="62"/>
      <c r="J1025" s="63"/>
    </row>
    <row r="1026" spans="2:10" ht="9" customHeight="1">
      <c r="B1026" s="62"/>
      <c r="C1026" s="63"/>
      <c r="D1026" s="62"/>
      <c r="E1026" s="63"/>
      <c r="F1026" s="62"/>
      <c r="I1026" s="62"/>
      <c r="J1026" s="63"/>
    </row>
    <row r="1027" spans="2:10" ht="9" customHeight="1">
      <c r="B1027" s="62"/>
      <c r="C1027" s="63"/>
      <c r="D1027" s="62"/>
      <c r="E1027" s="63"/>
      <c r="F1027" s="62"/>
      <c r="I1027" s="62"/>
      <c r="J1027" s="63"/>
    </row>
    <row r="1028" spans="2:10" ht="9" customHeight="1">
      <c r="B1028" s="62"/>
      <c r="C1028" s="63"/>
      <c r="D1028" s="62"/>
      <c r="E1028" s="63"/>
      <c r="F1028" s="62"/>
      <c r="I1028" s="62"/>
      <c r="J1028" s="63"/>
    </row>
    <row r="1029" spans="2:10" ht="9" customHeight="1">
      <c r="B1029" s="62"/>
      <c r="C1029" s="63"/>
      <c r="D1029" s="62"/>
      <c r="E1029" s="63"/>
      <c r="F1029" s="62"/>
      <c r="I1029" s="62"/>
      <c r="J1029" s="63"/>
    </row>
    <row r="1030" spans="2:10" ht="9" customHeight="1">
      <c r="B1030" s="62"/>
      <c r="C1030" s="63"/>
      <c r="D1030" s="62"/>
      <c r="E1030" s="63"/>
      <c r="F1030" s="62"/>
      <c r="I1030" s="62"/>
      <c r="J1030" s="63"/>
    </row>
    <row r="1031" spans="2:10" ht="9" customHeight="1">
      <c r="B1031" s="62"/>
      <c r="C1031" s="63"/>
      <c r="D1031" s="62"/>
      <c r="E1031" s="63"/>
      <c r="F1031" s="62"/>
      <c r="I1031" s="62"/>
      <c r="J1031" s="63"/>
    </row>
    <row r="1032" spans="2:10" ht="9" customHeight="1">
      <c r="B1032" s="62"/>
      <c r="C1032" s="63"/>
      <c r="D1032" s="62"/>
      <c r="E1032" s="63"/>
      <c r="F1032" s="62"/>
      <c r="I1032" s="62"/>
      <c r="J1032" s="63"/>
    </row>
    <row r="1033" spans="2:10" ht="9" customHeight="1">
      <c r="B1033" s="62"/>
      <c r="C1033" s="63"/>
      <c r="D1033" s="62"/>
      <c r="E1033" s="63"/>
      <c r="F1033" s="62"/>
      <c r="I1033" s="62"/>
      <c r="J1033" s="63"/>
    </row>
    <row r="1034" spans="2:10" ht="9" customHeight="1">
      <c r="B1034" s="62"/>
      <c r="C1034" s="63"/>
      <c r="D1034" s="62"/>
      <c r="E1034" s="63"/>
      <c r="F1034" s="62"/>
      <c r="I1034" s="62"/>
      <c r="J1034" s="63"/>
    </row>
    <row r="1035" spans="2:10" ht="9" customHeight="1">
      <c r="B1035" s="62"/>
      <c r="C1035" s="63"/>
      <c r="D1035" s="62"/>
      <c r="E1035" s="63"/>
      <c r="F1035" s="62"/>
      <c r="I1035" s="62"/>
      <c r="J1035" s="63"/>
    </row>
    <row r="1036" spans="2:10" ht="9" customHeight="1">
      <c r="B1036" s="62"/>
      <c r="C1036" s="63"/>
      <c r="D1036" s="62"/>
      <c r="E1036" s="63"/>
      <c r="F1036" s="62"/>
      <c r="I1036" s="62"/>
      <c r="J1036" s="63"/>
    </row>
    <row r="1037" spans="2:10" ht="9" customHeight="1">
      <c r="B1037" s="62"/>
      <c r="C1037" s="63"/>
      <c r="D1037" s="62"/>
      <c r="E1037" s="63"/>
      <c r="F1037" s="62"/>
      <c r="I1037" s="62"/>
      <c r="J1037" s="63"/>
    </row>
    <row r="1038" spans="2:10" ht="9" customHeight="1">
      <c r="B1038" s="62"/>
      <c r="C1038" s="63"/>
      <c r="D1038" s="62"/>
      <c r="E1038" s="63"/>
      <c r="F1038" s="62"/>
      <c r="I1038" s="62"/>
      <c r="J1038" s="63"/>
    </row>
    <row r="1039" spans="2:10" ht="9" customHeight="1">
      <c r="B1039" s="62"/>
      <c r="C1039" s="63"/>
      <c r="D1039" s="62"/>
      <c r="E1039" s="63"/>
      <c r="F1039" s="62"/>
      <c r="I1039" s="62"/>
      <c r="J1039" s="63"/>
    </row>
    <row r="1040" spans="2:10" ht="9" customHeight="1">
      <c r="B1040" s="62"/>
      <c r="C1040" s="63"/>
      <c r="D1040" s="62"/>
      <c r="E1040" s="63"/>
      <c r="F1040" s="62"/>
      <c r="I1040" s="62"/>
      <c r="J1040" s="63"/>
    </row>
    <row r="1041" spans="2:10" ht="9" customHeight="1">
      <c r="B1041" s="62"/>
      <c r="C1041" s="63"/>
      <c r="D1041" s="62"/>
      <c r="E1041" s="63"/>
      <c r="F1041" s="62"/>
      <c r="I1041" s="62"/>
      <c r="J1041" s="63"/>
    </row>
    <row r="1042" spans="2:10" ht="9" customHeight="1">
      <c r="B1042" s="62"/>
      <c r="C1042" s="63"/>
      <c r="D1042" s="62"/>
      <c r="E1042" s="63"/>
      <c r="F1042" s="62"/>
      <c r="I1042" s="62"/>
      <c r="J1042" s="63"/>
    </row>
    <row r="1043" spans="2:10" ht="9" customHeight="1">
      <c r="B1043" s="62"/>
      <c r="C1043" s="63"/>
      <c r="D1043" s="62"/>
      <c r="E1043" s="63"/>
      <c r="F1043" s="62"/>
      <c r="I1043" s="62"/>
      <c r="J1043" s="63"/>
    </row>
    <row r="1044" spans="2:10" ht="9" customHeight="1">
      <c r="B1044" s="62"/>
      <c r="C1044" s="63"/>
      <c r="D1044" s="62"/>
      <c r="E1044" s="63"/>
      <c r="F1044" s="62"/>
      <c r="I1044" s="62"/>
      <c r="J1044" s="63"/>
    </row>
    <row r="1045" spans="2:10" ht="9" customHeight="1">
      <c r="B1045" s="62"/>
      <c r="C1045" s="63"/>
      <c r="D1045" s="62"/>
      <c r="E1045" s="63"/>
      <c r="F1045" s="62"/>
      <c r="I1045" s="62"/>
      <c r="J1045" s="63"/>
    </row>
    <row r="1046" spans="2:10" ht="9" customHeight="1">
      <c r="B1046" s="62"/>
      <c r="C1046" s="63"/>
      <c r="D1046" s="62"/>
      <c r="E1046" s="63"/>
      <c r="F1046" s="62"/>
      <c r="I1046" s="62"/>
      <c r="J1046" s="63"/>
    </row>
    <row r="1047" spans="2:10" ht="9" customHeight="1">
      <c r="B1047" s="62"/>
      <c r="C1047" s="63"/>
      <c r="D1047" s="62"/>
      <c r="E1047" s="63"/>
      <c r="F1047" s="62"/>
      <c r="I1047" s="62"/>
      <c r="J1047" s="63"/>
    </row>
    <row r="1048" spans="2:10" ht="9" customHeight="1">
      <c r="B1048" s="62"/>
      <c r="C1048" s="63"/>
      <c r="D1048" s="62"/>
      <c r="E1048" s="63"/>
      <c r="F1048" s="62"/>
      <c r="I1048" s="62"/>
      <c r="J1048" s="63"/>
    </row>
    <row r="1049" spans="2:10" ht="9" customHeight="1">
      <c r="B1049" s="62"/>
      <c r="C1049" s="63"/>
      <c r="D1049" s="62"/>
      <c r="E1049" s="63"/>
      <c r="F1049" s="62"/>
      <c r="I1049" s="62"/>
      <c r="J1049" s="63"/>
    </row>
    <row r="1050" spans="2:10" ht="9" customHeight="1">
      <c r="B1050" s="62"/>
      <c r="C1050" s="63"/>
      <c r="D1050" s="62"/>
      <c r="E1050" s="63"/>
      <c r="F1050" s="62"/>
      <c r="I1050" s="62"/>
      <c r="J1050" s="63"/>
    </row>
    <row r="1051" spans="2:10" ht="9" customHeight="1">
      <c r="B1051" s="62"/>
      <c r="C1051" s="63"/>
      <c r="D1051" s="62"/>
      <c r="E1051" s="63"/>
      <c r="F1051" s="62"/>
      <c r="I1051" s="62"/>
      <c r="J1051" s="63"/>
    </row>
    <row r="1052" spans="2:10" ht="9" customHeight="1">
      <c r="B1052" s="62"/>
      <c r="C1052" s="63"/>
      <c r="D1052" s="62"/>
      <c r="E1052" s="63"/>
      <c r="F1052" s="62"/>
      <c r="I1052" s="62"/>
      <c r="J1052" s="63"/>
    </row>
    <row r="1053" spans="2:10" ht="9" customHeight="1">
      <c r="B1053" s="62"/>
      <c r="C1053" s="63"/>
      <c r="D1053" s="62"/>
      <c r="E1053" s="63"/>
      <c r="F1053" s="62"/>
      <c r="I1053" s="62"/>
      <c r="J1053" s="63"/>
    </row>
    <row r="1054" spans="2:10" ht="9" customHeight="1">
      <c r="B1054" s="62"/>
      <c r="C1054" s="63"/>
      <c r="D1054" s="62"/>
      <c r="E1054" s="63"/>
      <c r="F1054" s="62"/>
      <c r="I1054" s="62"/>
      <c r="J1054" s="63"/>
    </row>
    <row r="1055" spans="2:10" ht="9" customHeight="1">
      <c r="B1055" s="62"/>
      <c r="C1055" s="63"/>
      <c r="D1055" s="62"/>
      <c r="E1055" s="63"/>
      <c r="F1055" s="62"/>
      <c r="I1055" s="62"/>
      <c r="J1055" s="63"/>
    </row>
    <row r="1056" spans="2:10" ht="9" customHeight="1">
      <c r="B1056" s="62"/>
      <c r="C1056" s="63"/>
      <c r="D1056" s="62"/>
      <c r="E1056" s="63"/>
      <c r="F1056" s="62"/>
      <c r="I1056" s="62"/>
      <c r="J1056" s="63"/>
    </row>
    <row r="1057" spans="2:10" ht="9" customHeight="1">
      <c r="B1057" s="62"/>
      <c r="C1057" s="63"/>
      <c r="D1057" s="62"/>
      <c r="E1057" s="63"/>
      <c r="F1057" s="62"/>
      <c r="I1057" s="62"/>
      <c r="J1057" s="63"/>
    </row>
    <row r="1058" spans="2:10" ht="9" customHeight="1">
      <c r="B1058" s="62"/>
      <c r="C1058" s="63"/>
      <c r="D1058" s="62"/>
      <c r="E1058" s="63"/>
      <c r="F1058" s="62"/>
      <c r="I1058" s="62"/>
      <c r="J1058" s="63"/>
    </row>
    <row r="1059" spans="2:10" ht="9" customHeight="1">
      <c r="B1059" s="62"/>
      <c r="C1059" s="63"/>
      <c r="D1059" s="62"/>
      <c r="E1059" s="63"/>
      <c r="F1059" s="62"/>
      <c r="I1059" s="62"/>
      <c r="J1059" s="63"/>
    </row>
    <row r="1060" spans="2:10" ht="9" customHeight="1">
      <c r="B1060" s="62"/>
      <c r="C1060" s="63"/>
      <c r="D1060" s="62"/>
      <c r="E1060" s="63"/>
      <c r="F1060" s="62"/>
      <c r="I1060" s="62"/>
      <c r="J1060" s="63"/>
    </row>
    <row r="1061" spans="2:10" ht="9" customHeight="1">
      <c r="B1061" s="62"/>
      <c r="C1061" s="63"/>
      <c r="D1061" s="62"/>
      <c r="E1061" s="63"/>
      <c r="F1061" s="62"/>
      <c r="I1061" s="62"/>
      <c r="J1061" s="63"/>
    </row>
    <row r="1062" spans="2:10" ht="9" customHeight="1">
      <c r="B1062" s="62"/>
      <c r="C1062" s="63"/>
      <c r="D1062" s="62"/>
      <c r="E1062" s="63"/>
      <c r="F1062" s="62"/>
      <c r="I1062" s="62"/>
      <c r="J1062" s="63"/>
    </row>
    <row r="1063" spans="2:10" ht="9" customHeight="1">
      <c r="B1063" s="62"/>
      <c r="C1063" s="63"/>
      <c r="D1063" s="62"/>
      <c r="E1063" s="63"/>
      <c r="F1063" s="62"/>
      <c r="I1063" s="62"/>
      <c r="J1063" s="63"/>
    </row>
    <row r="1064" spans="2:10" ht="9" customHeight="1">
      <c r="B1064" s="62"/>
      <c r="C1064" s="63"/>
      <c r="D1064" s="62"/>
      <c r="E1064" s="63"/>
      <c r="F1064" s="62"/>
      <c r="I1064" s="62"/>
      <c r="J1064" s="63"/>
    </row>
    <row r="1065" spans="2:10" ht="9" customHeight="1">
      <c r="B1065" s="62"/>
      <c r="C1065" s="63"/>
      <c r="D1065" s="62"/>
      <c r="E1065" s="63"/>
      <c r="F1065" s="62"/>
      <c r="I1065" s="62"/>
      <c r="J1065" s="63"/>
    </row>
    <row r="1066" spans="2:10" ht="9" customHeight="1">
      <c r="B1066" s="62"/>
      <c r="C1066" s="63"/>
      <c r="D1066" s="62"/>
      <c r="E1066" s="63"/>
      <c r="F1066" s="62"/>
      <c r="I1066" s="62"/>
      <c r="J1066" s="63"/>
    </row>
    <row r="1067" spans="2:10" ht="9" customHeight="1">
      <c r="B1067" s="62"/>
      <c r="C1067" s="63"/>
      <c r="D1067" s="62"/>
      <c r="E1067" s="63"/>
      <c r="F1067" s="62"/>
      <c r="I1067" s="62"/>
      <c r="J1067" s="63"/>
    </row>
    <row r="1068" spans="2:10" ht="9" customHeight="1">
      <c r="B1068" s="62"/>
      <c r="C1068" s="63"/>
      <c r="D1068" s="62"/>
      <c r="E1068" s="63"/>
      <c r="F1068" s="62"/>
      <c r="I1068" s="62"/>
      <c r="J1068" s="63"/>
    </row>
    <row r="1069" spans="2:10" ht="9" customHeight="1">
      <c r="B1069" s="62"/>
      <c r="C1069" s="63"/>
      <c r="D1069" s="62"/>
      <c r="E1069" s="63"/>
      <c r="F1069" s="62"/>
      <c r="I1069" s="62"/>
      <c r="J1069" s="63"/>
    </row>
    <row r="1070" spans="2:10" ht="9" customHeight="1">
      <c r="B1070" s="62"/>
      <c r="C1070" s="63"/>
      <c r="D1070" s="62"/>
      <c r="E1070" s="63"/>
      <c r="F1070" s="62"/>
      <c r="I1070" s="62"/>
      <c r="J1070" s="63"/>
    </row>
    <row r="1071" spans="2:10" ht="9" customHeight="1">
      <c r="B1071" s="62"/>
      <c r="C1071" s="63"/>
      <c r="D1071" s="62"/>
      <c r="E1071" s="63"/>
      <c r="F1071" s="62"/>
      <c r="I1071" s="62"/>
      <c r="J1071" s="63"/>
    </row>
    <row r="1072" spans="2:10" ht="9" customHeight="1">
      <c r="B1072" s="62"/>
      <c r="C1072" s="63"/>
      <c r="D1072" s="62"/>
      <c r="E1072" s="63"/>
      <c r="F1072" s="62"/>
      <c r="I1072" s="62"/>
      <c r="J1072" s="63"/>
    </row>
    <row r="1073" spans="2:10" ht="9" customHeight="1">
      <c r="B1073" s="62"/>
      <c r="C1073" s="63"/>
      <c r="D1073" s="62"/>
      <c r="E1073" s="63"/>
      <c r="F1073" s="62"/>
      <c r="I1073" s="62"/>
      <c r="J1073" s="63"/>
    </row>
    <row r="1074" spans="2:10" ht="9" customHeight="1">
      <c r="B1074" s="62"/>
      <c r="C1074" s="63"/>
      <c r="D1074" s="62"/>
      <c r="E1074" s="63"/>
      <c r="F1074" s="62"/>
      <c r="I1074" s="62"/>
      <c r="J1074" s="63"/>
    </row>
    <row r="1075" spans="2:10" ht="9" customHeight="1">
      <c r="B1075" s="62"/>
      <c r="C1075" s="63"/>
      <c r="D1075" s="62"/>
      <c r="E1075" s="63"/>
      <c r="F1075" s="62"/>
      <c r="I1075" s="62"/>
      <c r="J1075" s="63"/>
    </row>
    <row r="1076" spans="2:10" ht="9" customHeight="1">
      <c r="B1076" s="62"/>
      <c r="C1076" s="63"/>
      <c r="D1076" s="62"/>
      <c r="E1076" s="63"/>
      <c r="F1076" s="62"/>
      <c r="I1076" s="62"/>
      <c r="J1076" s="63"/>
    </row>
    <row r="1077" spans="2:10" ht="9" customHeight="1">
      <c r="B1077" s="62"/>
      <c r="C1077" s="63"/>
      <c r="D1077" s="62"/>
      <c r="E1077" s="63"/>
      <c r="F1077" s="62"/>
      <c r="I1077" s="62"/>
      <c r="J1077" s="63"/>
    </row>
    <row r="1078" spans="2:10" ht="9" customHeight="1">
      <c r="B1078" s="62"/>
      <c r="C1078" s="63"/>
      <c r="D1078" s="62"/>
      <c r="E1078" s="63"/>
      <c r="F1078" s="62"/>
      <c r="I1078" s="62"/>
      <c r="J1078" s="63"/>
    </row>
    <row r="1079" spans="2:10" ht="9" customHeight="1">
      <c r="B1079" s="62"/>
      <c r="C1079" s="63"/>
      <c r="D1079" s="62"/>
      <c r="E1079" s="63"/>
      <c r="F1079" s="62"/>
      <c r="I1079" s="62"/>
      <c r="J1079" s="63"/>
    </row>
    <row r="1080" spans="2:10" ht="9" customHeight="1">
      <c r="B1080" s="62"/>
      <c r="C1080" s="63"/>
      <c r="D1080" s="62"/>
      <c r="E1080" s="63"/>
      <c r="F1080" s="62"/>
      <c r="I1080" s="62"/>
      <c r="J1080" s="63"/>
    </row>
    <row r="1081" spans="2:10" ht="9" customHeight="1">
      <c r="B1081" s="62"/>
      <c r="C1081" s="63"/>
      <c r="D1081" s="62"/>
      <c r="E1081" s="63"/>
      <c r="F1081" s="62"/>
      <c r="I1081" s="62"/>
      <c r="J1081" s="63"/>
    </row>
    <row r="1082" spans="2:10" ht="9" customHeight="1">
      <c r="B1082" s="62"/>
      <c r="C1082" s="63"/>
      <c r="D1082" s="62"/>
      <c r="E1082" s="63"/>
      <c r="F1082" s="62"/>
      <c r="I1082" s="62"/>
      <c r="J1082" s="63"/>
    </row>
    <row r="1083" spans="2:10" ht="9" customHeight="1">
      <c r="B1083" s="62"/>
      <c r="C1083" s="63"/>
      <c r="D1083" s="62"/>
      <c r="E1083" s="63"/>
      <c r="F1083" s="62"/>
      <c r="I1083" s="62"/>
      <c r="J1083" s="63"/>
    </row>
    <row r="1084" spans="2:10" ht="9" customHeight="1">
      <c r="B1084" s="62"/>
      <c r="C1084" s="63"/>
      <c r="D1084" s="62"/>
      <c r="E1084" s="63"/>
      <c r="F1084" s="62"/>
      <c r="I1084" s="62"/>
      <c r="J1084" s="63"/>
    </row>
    <row r="1085" spans="2:10" ht="9" customHeight="1">
      <c r="B1085" s="62"/>
      <c r="C1085" s="63"/>
      <c r="D1085" s="62"/>
      <c r="E1085" s="63"/>
      <c r="F1085" s="62"/>
      <c r="I1085" s="62"/>
      <c r="J1085" s="63"/>
    </row>
    <row r="1086" spans="2:10" ht="9" customHeight="1">
      <c r="B1086" s="62"/>
      <c r="C1086" s="63"/>
      <c r="D1086" s="62"/>
      <c r="E1086" s="63"/>
      <c r="F1086" s="62"/>
      <c r="I1086" s="62"/>
      <c r="J1086" s="63"/>
    </row>
    <row r="1087" spans="2:10" ht="9" customHeight="1">
      <c r="B1087" s="62"/>
      <c r="C1087" s="63"/>
      <c r="D1087" s="62"/>
      <c r="E1087" s="63"/>
      <c r="F1087" s="62"/>
      <c r="I1087" s="62"/>
      <c r="J1087" s="63"/>
    </row>
    <row r="1088" spans="2:10" ht="9" customHeight="1">
      <c r="B1088" s="62"/>
      <c r="C1088" s="63"/>
      <c r="D1088" s="62"/>
      <c r="E1088" s="63"/>
      <c r="F1088" s="62"/>
      <c r="I1088" s="62"/>
      <c r="J1088" s="63"/>
    </row>
    <row r="1089" spans="2:10" ht="9" customHeight="1">
      <c r="B1089" s="62"/>
      <c r="C1089" s="63"/>
      <c r="D1089" s="62"/>
      <c r="E1089" s="63"/>
      <c r="F1089" s="62"/>
      <c r="I1089" s="62"/>
      <c r="J1089" s="63"/>
    </row>
    <row r="1090" spans="2:10" ht="9" customHeight="1">
      <c r="B1090" s="62"/>
      <c r="C1090" s="63"/>
      <c r="D1090" s="62"/>
      <c r="E1090" s="63"/>
      <c r="F1090" s="62"/>
      <c r="I1090" s="62"/>
      <c r="J1090" s="63"/>
    </row>
    <row r="1091" spans="2:10" ht="9" customHeight="1">
      <c r="B1091" s="62"/>
      <c r="C1091" s="63"/>
      <c r="D1091" s="62"/>
      <c r="E1091" s="63"/>
      <c r="F1091" s="62"/>
      <c r="I1091" s="62"/>
      <c r="J1091" s="63"/>
    </row>
    <row r="1092" spans="2:10" ht="9" customHeight="1">
      <c r="B1092" s="62"/>
      <c r="C1092" s="63"/>
      <c r="D1092" s="62"/>
      <c r="E1092" s="63"/>
      <c r="F1092" s="62"/>
      <c r="I1092" s="62"/>
      <c r="J1092" s="63"/>
    </row>
    <row r="1093" spans="2:10" ht="9" customHeight="1">
      <c r="B1093" s="62"/>
      <c r="C1093" s="63"/>
      <c r="D1093" s="62"/>
      <c r="E1093" s="63"/>
      <c r="F1093" s="62"/>
      <c r="I1093" s="62"/>
      <c r="J1093" s="63"/>
    </row>
    <row r="1094" spans="2:10" ht="9" customHeight="1">
      <c r="B1094" s="62"/>
      <c r="C1094" s="63"/>
      <c r="D1094" s="62"/>
      <c r="E1094" s="63"/>
      <c r="F1094" s="62"/>
      <c r="I1094" s="62"/>
      <c r="J1094" s="63"/>
    </row>
    <row r="1095" spans="2:10" ht="9" customHeight="1">
      <c r="B1095" s="62"/>
      <c r="C1095" s="63"/>
      <c r="D1095" s="62"/>
      <c r="E1095" s="63"/>
      <c r="F1095" s="62"/>
      <c r="I1095" s="62"/>
      <c r="J1095" s="63"/>
    </row>
    <row r="1096" spans="2:10" ht="9" customHeight="1">
      <c r="B1096" s="62"/>
      <c r="C1096" s="63"/>
      <c r="D1096" s="62"/>
      <c r="E1096" s="63"/>
      <c r="F1096" s="62"/>
      <c r="I1096" s="62"/>
      <c r="J1096" s="63"/>
    </row>
    <row r="1097" spans="2:10" ht="9" customHeight="1">
      <c r="B1097" s="62"/>
      <c r="C1097" s="63"/>
      <c r="D1097" s="62"/>
      <c r="E1097" s="63"/>
      <c r="F1097" s="62"/>
      <c r="I1097" s="62"/>
      <c r="J1097" s="63"/>
    </row>
    <row r="1098" spans="2:10" ht="9" customHeight="1">
      <c r="B1098" s="62"/>
      <c r="C1098" s="63"/>
      <c r="D1098" s="62"/>
      <c r="E1098" s="63"/>
      <c r="F1098" s="62"/>
      <c r="I1098" s="62"/>
      <c r="J1098" s="63"/>
    </row>
    <row r="1099" spans="2:10" ht="9" customHeight="1">
      <c r="B1099" s="62"/>
      <c r="C1099" s="63"/>
      <c r="D1099" s="62"/>
      <c r="E1099" s="63"/>
      <c r="F1099" s="62"/>
      <c r="I1099" s="62"/>
      <c r="J1099" s="63"/>
    </row>
    <row r="1100" spans="2:10" ht="9" customHeight="1">
      <c r="B1100" s="62"/>
      <c r="C1100" s="63"/>
      <c r="D1100" s="62"/>
      <c r="E1100" s="63"/>
      <c r="F1100" s="62"/>
      <c r="I1100" s="62"/>
      <c r="J1100" s="63"/>
    </row>
    <row r="1101" spans="2:10" ht="9" customHeight="1">
      <c r="B1101" s="62"/>
      <c r="C1101" s="63"/>
      <c r="D1101" s="62"/>
      <c r="E1101" s="63"/>
      <c r="F1101" s="62"/>
      <c r="I1101" s="62"/>
      <c r="J1101" s="63"/>
    </row>
    <row r="1102" spans="2:10" ht="9" customHeight="1">
      <c r="B1102" s="62"/>
      <c r="C1102" s="63"/>
      <c r="D1102" s="62"/>
      <c r="E1102" s="63"/>
      <c r="F1102" s="62"/>
      <c r="I1102" s="62"/>
      <c r="J1102" s="63"/>
    </row>
    <row r="1103" spans="2:10" ht="9" customHeight="1">
      <c r="B1103" s="62"/>
      <c r="C1103" s="63"/>
      <c r="D1103" s="62"/>
      <c r="E1103" s="63"/>
      <c r="F1103" s="62"/>
      <c r="I1103" s="62"/>
      <c r="J1103" s="63"/>
    </row>
    <row r="1104" spans="2:10" ht="9" customHeight="1">
      <c r="B1104" s="62"/>
      <c r="C1104" s="63"/>
      <c r="D1104" s="62"/>
      <c r="E1104" s="63"/>
      <c r="F1104" s="62"/>
      <c r="I1104" s="62"/>
      <c r="J1104" s="63"/>
    </row>
    <row r="1105" spans="2:10" ht="9" customHeight="1">
      <c r="B1105" s="62"/>
      <c r="C1105" s="63"/>
      <c r="D1105" s="62"/>
      <c r="E1105" s="63"/>
      <c r="F1105" s="62"/>
      <c r="I1105" s="62"/>
      <c r="J1105" s="63"/>
    </row>
    <row r="1106" spans="2:10" ht="9" customHeight="1">
      <c r="B1106" s="62"/>
      <c r="C1106" s="63"/>
      <c r="D1106" s="62"/>
      <c r="E1106" s="63"/>
      <c r="F1106" s="62"/>
      <c r="I1106" s="62"/>
      <c r="J1106" s="63"/>
    </row>
    <row r="1107" spans="2:10" ht="9" customHeight="1">
      <c r="B1107" s="62"/>
      <c r="C1107" s="63"/>
      <c r="D1107" s="62"/>
      <c r="E1107" s="63"/>
      <c r="F1107" s="62"/>
      <c r="I1107" s="62"/>
      <c r="J1107" s="63"/>
    </row>
    <row r="1108" spans="2:10" ht="9" customHeight="1">
      <c r="B1108" s="62"/>
      <c r="C1108" s="63"/>
      <c r="D1108" s="62"/>
      <c r="E1108" s="63"/>
      <c r="F1108" s="62"/>
      <c r="I1108" s="62"/>
      <c r="J1108" s="63"/>
    </row>
    <row r="1109" spans="2:10" ht="9" customHeight="1">
      <c r="B1109" s="62"/>
      <c r="C1109" s="63"/>
      <c r="D1109" s="62"/>
      <c r="E1109" s="63"/>
      <c r="F1109" s="62"/>
      <c r="I1109" s="62"/>
      <c r="J1109" s="63"/>
    </row>
    <row r="1110" spans="2:10" ht="9" customHeight="1">
      <c r="B1110" s="62"/>
      <c r="C1110" s="63"/>
      <c r="D1110" s="62"/>
      <c r="E1110" s="63"/>
      <c r="F1110" s="62"/>
      <c r="I1110" s="62"/>
      <c r="J1110" s="63"/>
    </row>
    <row r="1111" spans="2:10" ht="9" customHeight="1">
      <c r="B1111" s="62"/>
      <c r="C1111" s="63"/>
      <c r="D1111" s="62"/>
      <c r="E1111" s="63"/>
      <c r="F1111" s="62"/>
      <c r="I1111" s="62"/>
      <c r="J1111" s="63"/>
    </row>
    <row r="1112" spans="2:10" ht="9" customHeight="1">
      <c r="B1112" s="62"/>
      <c r="C1112" s="63"/>
      <c r="D1112" s="62"/>
      <c r="E1112" s="63"/>
      <c r="F1112" s="62"/>
      <c r="I1112" s="62"/>
      <c r="J1112" s="63"/>
    </row>
    <row r="1113" spans="2:10" ht="9" customHeight="1">
      <c r="B1113" s="62"/>
      <c r="C1113" s="63"/>
      <c r="D1113" s="62"/>
      <c r="E1113" s="63"/>
      <c r="F1113" s="62"/>
      <c r="I1113" s="62"/>
      <c r="J1113" s="63"/>
    </row>
    <row r="1114" spans="2:10" ht="9" customHeight="1">
      <c r="B1114" s="62"/>
      <c r="C1114" s="63"/>
      <c r="D1114" s="62"/>
      <c r="E1114" s="63"/>
      <c r="F1114" s="62"/>
      <c r="I1114" s="62"/>
      <c r="J1114" s="63"/>
    </row>
    <row r="1115" spans="2:10" ht="9" customHeight="1">
      <c r="B1115" s="62"/>
      <c r="C1115" s="63"/>
      <c r="D1115" s="62"/>
      <c r="E1115" s="63"/>
      <c r="F1115" s="62"/>
      <c r="I1115" s="62"/>
      <c r="J1115" s="63"/>
    </row>
    <row r="1116" spans="2:10" ht="9" customHeight="1">
      <c r="B1116" s="62"/>
      <c r="C1116" s="63"/>
      <c r="D1116" s="62"/>
      <c r="E1116" s="63"/>
      <c r="F1116" s="62"/>
      <c r="I1116" s="62"/>
      <c r="J1116" s="63"/>
    </row>
    <row r="1117" spans="2:10" ht="9" customHeight="1">
      <c r="B1117" s="62"/>
      <c r="C1117" s="63"/>
      <c r="D1117" s="62"/>
      <c r="E1117" s="63"/>
      <c r="F1117" s="62"/>
      <c r="I1117" s="62"/>
      <c r="J1117" s="63"/>
    </row>
    <row r="1118" spans="2:10" ht="9" customHeight="1">
      <c r="B1118" s="62"/>
      <c r="C1118" s="63"/>
      <c r="D1118" s="62"/>
      <c r="E1118" s="63"/>
      <c r="F1118" s="62"/>
      <c r="I1118" s="62"/>
      <c r="J1118" s="63"/>
    </row>
    <row r="1119" spans="2:10" ht="9" customHeight="1">
      <c r="B1119" s="62"/>
      <c r="C1119" s="63"/>
      <c r="D1119" s="62"/>
      <c r="E1119" s="63"/>
      <c r="F1119" s="62"/>
      <c r="I1119" s="62"/>
      <c r="J1119" s="63"/>
    </row>
    <row r="1120" spans="2:10" ht="9" customHeight="1">
      <c r="B1120" s="62"/>
      <c r="C1120" s="63"/>
      <c r="D1120" s="62"/>
      <c r="E1120" s="63"/>
      <c r="F1120" s="62"/>
      <c r="I1120" s="62"/>
      <c r="J1120" s="63"/>
    </row>
    <row r="1121" spans="2:10" ht="9" customHeight="1">
      <c r="B1121" s="62"/>
      <c r="C1121" s="63"/>
      <c r="D1121" s="62"/>
      <c r="E1121" s="63"/>
      <c r="F1121" s="62"/>
      <c r="I1121" s="62"/>
      <c r="J1121" s="63"/>
    </row>
    <row r="1122" spans="2:10" ht="9" customHeight="1">
      <c r="B1122" s="62"/>
      <c r="C1122" s="63"/>
      <c r="D1122" s="62"/>
      <c r="E1122" s="63"/>
      <c r="F1122" s="62"/>
      <c r="I1122" s="62"/>
      <c r="J1122" s="63"/>
    </row>
    <row r="1123" spans="2:10" ht="9" customHeight="1">
      <c r="B1123" s="62"/>
      <c r="C1123" s="63"/>
      <c r="D1123" s="62"/>
      <c r="E1123" s="63"/>
      <c r="F1123" s="62"/>
      <c r="I1123" s="62"/>
      <c r="J1123" s="63"/>
    </row>
    <row r="1124" spans="2:10" ht="9" customHeight="1">
      <c r="B1124" s="62"/>
      <c r="C1124" s="63"/>
      <c r="D1124" s="62"/>
      <c r="E1124" s="63"/>
      <c r="F1124" s="62"/>
      <c r="I1124" s="62"/>
      <c r="J1124" s="63"/>
    </row>
    <row r="1125" spans="2:10" ht="9" customHeight="1">
      <c r="B1125" s="62"/>
      <c r="C1125" s="63"/>
      <c r="D1125" s="62"/>
      <c r="E1125" s="63"/>
      <c r="F1125" s="62"/>
      <c r="I1125" s="62"/>
      <c r="J1125" s="63"/>
    </row>
    <row r="1126" spans="2:10" ht="9" customHeight="1">
      <c r="B1126" s="62"/>
      <c r="C1126" s="63"/>
      <c r="D1126" s="62"/>
      <c r="E1126" s="63"/>
      <c r="F1126" s="62"/>
      <c r="I1126" s="62"/>
      <c r="J1126" s="63"/>
    </row>
    <row r="1127" spans="2:10" ht="9" customHeight="1">
      <c r="B1127" s="62"/>
      <c r="C1127" s="63"/>
      <c r="D1127" s="62"/>
      <c r="E1127" s="63"/>
      <c r="F1127" s="62"/>
      <c r="I1127" s="62"/>
      <c r="J1127" s="63"/>
    </row>
    <row r="1128" spans="2:10" ht="9" customHeight="1">
      <c r="B1128" s="62"/>
      <c r="C1128" s="63"/>
      <c r="D1128" s="62"/>
      <c r="E1128" s="63"/>
      <c r="F1128" s="62"/>
      <c r="I1128" s="62"/>
      <c r="J1128" s="63"/>
    </row>
    <row r="1129" spans="2:10" ht="9" customHeight="1">
      <c r="B1129" s="62"/>
      <c r="C1129" s="63"/>
      <c r="D1129" s="62"/>
      <c r="E1129" s="63"/>
      <c r="F1129" s="62"/>
      <c r="I1129" s="62"/>
      <c r="J1129" s="63"/>
    </row>
    <row r="1130" spans="2:10" ht="9" customHeight="1">
      <c r="B1130" s="62"/>
      <c r="C1130" s="63"/>
      <c r="D1130" s="62"/>
      <c r="E1130" s="63"/>
      <c r="F1130" s="62"/>
      <c r="I1130" s="62"/>
      <c r="J1130" s="63"/>
    </row>
    <row r="1131" spans="2:10" ht="9" customHeight="1">
      <c r="B1131" s="62"/>
      <c r="C1131" s="63"/>
      <c r="D1131" s="62"/>
      <c r="E1131" s="63"/>
      <c r="F1131" s="62"/>
      <c r="I1131" s="62"/>
      <c r="J1131" s="63"/>
    </row>
    <row r="1132" spans="2:10" ht="9" customHeight="1">
      <c r="B1132" s="62"/>
      <c r="C1132" s="63"/>
      <c r="D1132" s="62"/>
      <c r="E1132" s="63"/>
      <c r="F1132" s="62"/>
      <c r="I1132" s="62"/>
      <c r="J1132" s="63"/>
    </row>
    <row r="1133" spans="2:10" ht="9" customHeight="1">
      <c r="B1133" s="62"/>
      <c r="C1133" s="63"/>
      <c r="D1133" s="62"/>
      <c r="E1133" s="63"/>
      <c r="F1133" s="62"/>
      <c r="I1133" s="62"/>
      <c r="J1133" s="63"/>
    </row>
    <row r="1134" spans="2:10" ht="9" customHeight="1">
      <c r="B1134" s="62"/>
      <c r="C1134" s="63"/>
      <c r="D1134" s="62"/>
      <c r="E1134" s="63"/>
      <c r="F1134" s="62"/>
      <c r="I1134" s="62"/>
      <c r="J1134" s="63"/>
    </row>
    <row r="1135" spans="2:10" ht="9" customHeight="1">
      <c r="B1135" s="62"/>
      <c r="C1135" s="63"/>
      <c r="D1135" s="62"/>
      <c r="E1135" s="63"/>
      <c r="F1135" s="62"/>
      <c r="I1135" s="62"/>
      <c r="J1135" s="63"/>
    </row>
    <row r="1136" spans="2:10" ht="9" customHeight="1">
      <c r="B1136" s="62"/>
      <c r="C1136" s="63"/>
      <c r="D1136" s="62"/>
      <c r="E1136" s="63"/>
      <c r="F1136" s="62"/>
      <c r="I1136" s="62"/>
      <c r="J1136" s="63"/>
    </row>
    <row r="1137" spans="2:10" ht="9" customHeight="1">
      <c r="B1137" s="62"/>
      <c r="C1137" s="63"/>
      <c r="D1137" s="62"/>
      <c r="E1137" s="63"/>
      <c r="F1137" s="62"/>
      <c r="I1137" s="62"/>
      <c r="J1137" s="63"/>
    </row>
    <row r="1138" spans="2:10" ht="9" customHeight="1">
      <c r="B1138" s="62"/>
      <c r="C1138" s="63"/>
      <c r="D1138" s="62"/>
      <c r="E1138" s="63"/>
      <c r="F1138" s="62"/>
      <c r="I1138" s="62"/>
      <c r="J1138" s="63"/>
    </row>
    <row r="1139" spans="2:10" ht="9" customHeight="1">
      <c r="B1139" s="62"/>
      <c r="C1139" s="63"/>
      <c r="D1139" s="62"/>
      <c r="E1139" s="63"/>
      <c r="F1139" s="62"/>
      <c r="I1139" s="62"/>
      <c r="J1139" s="63"/>
    </row>
    <row r="1140" spans="2:10" ht="9" customHeight="1">
      <c r="B1140" s="62"/>
      <c r="C1140" s="63"/>
      <c r="D1140" s="62"/>
      <c r="E1140" s="63"/>
      <c r="F1140" s="62"/>
      <c r="I1140" s="62"/>
      <c r="J1140" s="63"/>
    </row>
    <row r="1141" spans="2:10" ht="9" customHeight="1">
      <c r="B1141" s="62"/>
      <c r="C1141" s="63"/>
      <c r="D1141" s="62"/>
      <c r="E1141" s="63"/>
      <c r="F1141" s="62"/>
      <c r="I1141" s="62"/>
      <c r="J1141" s="63"/>
    </row>
    <row r="1142" spans="2:10" ht="9" customHeight="1">
      <c r="B1142" s="62"/>
      <c r="C1142" s="63"/>
      <c r="D1142" s="62"/>
      <c r="E1142" s="63"/>
      <c r="F1142" s="62"/>
      <c r="I1142" s="62"/>
      <c r="J1142" s="63"/>
    </row>
    <row r="1143" spans="2:10" ht="9" customHeight="1">
      <c r="B1143" s="62"/>
      <c r="C1143" s="63"/>
      <c r="D1143" s="62"/>
      <c r="E1143" s="63"/>
      <c r="F1143" s="62"/>
      <c r="I1143" s="62"/>
      <c r="J1143" s="63"/>
    </row>
    <row r="1144" spans="2:10" ht="9" customHeight="1">
      <c r="B1144" s="62"/>
      <c r="C1144" s="63"/>
      <c r="D1144" s="62"/>
      <c r="E1144" s="63"/>
      <c r="F1144" s="62"/>
      <c r="I1144" s="62"/>
      <c r="J1144" s="63"/>
    </row>
    <row r="1145" spans="2:10" ht="9" customHeight="1">
      <c r="B1145" s="62"/>
      <c r="C1145" s="63"/>
      <c r="D1145" s="62"/>
      <c r="E1145" s="63"/>
      <c r="F1145" s="62"/>
      <c r="I1145" s="62"/>
      <c r="J1145" s="63"/>
    </row>
    <row r="1146" spans="2:10" ht="9" customHeight="1">
      <c r="B1146" s="62"/>
      <c r="C1146" s="63"/>
      <c r="D1146" s="62"/>
      <c r="E1146" s="63"/>
      <c r="F1146" s="62"/>
      <c r="I1146" s="62"/>
      <c r="J1146" s="63"/>
    </row>
    <row r="1147" spans="2:10" ht="9" customHeight="1">
      <c r="B1147" s="62"/>
      <c r="C1147" s="63"/>
      <c r="D1147" s="62"/>
      <c r="E1147" s="63"/>
      <c r="F1147" s="62"/>
      <c r="I1147" s="62"/>
      <c r="J1147" s="63"/>
    </row>
    <row r="1148" spans="2:10" ht="9" customHeight="1">
      <c r="B1148" s="62"/>
      <c r="C1148" s="63"/>
      <c r="D1148" s="62"/>
      <c r="E1148" s="63"/>
      <c r="F1148" s="62"/>
      <c r="I1148" s="62"/>
      <c r="J1148" s="63"/>
    </row>
    <row r="1149" spans="2:10" ht="9" customHeight="1">
      <c r="B1149" s="62"/>
      <c r="C1149" s="63"/>
      <c r="D1149" s="62"/>
      <c r="E1149" s="63"/>
      <c r="F1149" s="62"/>
      <c r="I1149" s="62"/>
      <c r="J1149" s="63"/>
    </row>
    <row r="1150" spans="2:10" ht="9" customHeight="1">
      <c r="B1150" s="62"/>
      <c r="C1150" s="63"/>
      <c r="D1150" s="62"/>
      <c r="E1150" s="63"/>
      <c r="F1150" s="62"/>
      <c r="I1150" s="62"/>
      <c r="J1150" s="63"/>
    </row>
    <row r="1151" spans="2:10" ht="9" customHeight="1">
      <c r="B1151" s="62"/>
      <c r="C1151" s="63"/>
      <c r="D1151" s="62"/>
      <c r="E1151" s="63"/>
      <c r="F1151" s="62"/>
      <c r="I1151" s="62"/>
      <c r="J1151" s="63"/>
    </row>
    <row r="1152" spans="2:10" ht="9" customHeight="1">
      <c r="B1152" s="62"/>
      <c r="C1152" s="63"/>
      <c r="D1152" s="62"/>
      <c r="E1152" s="63"/>
      <c r="F1152" s="62"/>
      <c r="I1152" s="62"/>
      <c r="J1152" s="63"/>
    </row>
    <row r="1153" spans="2:10" ht="9" customHeight="1">
      <c r="B1153" s="62"/>
      <c r="C1153" s="63"/>
      <c r="D1153" s="62"/>
      <c r="E1153" s="63"/>
      <c r="F1153" s="62"/>
      <c r="I1153" s="62"/>
      <c r="J1153" s="63"/>
    </row>
    <row r="1154" spans="2:10" ht="9" customHeight="1">
      <c r="B1154" s="62"/>
      <c r="C1154" s="63"/>
      <c r="D1154" s="62"/>
      <c r="E1154" s="63"/>
      <c r="F1154" s="62"/>
      <c r="I1154" s="62"/>
      <c r="J1154" s="63"/>
    </row>
    <row r="1155" spans="2:10" ht="9" customHeight="1">
      <c r="B1155" s="62"/>
      <c r="C1155" s="63"/>
      <c r="D1155" s="62"/>
      <c r="E1155" s="63"/>
      <c r="F1155" s="62"/>
      <c r="I1155" s="62"/>
      <c r="J1155" s="63"/>
    </row>
    <row r="1156" spans="2:10" ht="9" customHeight="1">
      <c r="B1156" s="62"/>
      <c r="C1156" s="63"/>
      <c r="D1156" s="62"/>
      <c r="E1156" s="63"/>
      <c r="F1156" s="62"/>
      <c r="I1156" s="62"/>
      <c r="J1156" s="63"/>
    </row>
    <row r="1157" spans="2:10" ht="9" customHeight="1">
      <c r="B1157" s="62"/>
      <c r="C1157" s="63"/>
      <c r="D1157" s="62"/>
      <c r="E1157" s="63"/>
      <c r="F1157" s="62"/>
      <c r="I1157" s="62"/>
      <c r="J1157" s="63"/>
    </row>
    <row r="1158" spans="2:10" ht="9" customHeight="1">
      <c r="B1158" s="62"/>
      <c r="C1158" s="63"/>
      <c r="D1158" s="62"/>
      <c r="E1158" s="63"/>
      <c r="F1158" s="62"/>
      <c r="I1158" s="62"/>
      <c r="J1158" s="63"/>
    </row>
    <row r="1159" spans="2:10" ht="9" customHeight="1">
      <c r="B1159" s="62"/>
      <c r="C1159" s="63"/>
      <c r="D1159" s="62"/>
      <c r="E1159" s="63"/>
      <c r="F1159" s="62"/>
      <c r="I1159" s="62"/>
      <c r="J1159" s="63"/>
    </row>
    <row r="1160" spans="2:10" ht="9" customHeight="1">
      <c r="B1160" s="62"/>
      <c r="C1160" s="63"/>
      <c r="D1160" s="62"/>
      <c r="E1160" s="63"/>
      <c r="F1160" s="62"/>
      <c r="I1160" s="62"/>
      <c r="J1160" s="63"/>
    </row>
    <row r="1161" spans="2:10" ht="9" customHeight="1">
      <c r="B1161" s="62"/>
      <c r="C1161" s="63"/>
      <c r="D1161" s="62"/>
      <c r="E1161" s="63"/>
      <c r="F1161" s="62"/>
      <c r="I1161" s="62"/>
      <c r="J1161" s="63"/>
    </row>
    <row r="1162" spans="2:10" ht="9" customHeight="1">
      <c r="B1162" s="62"/>
      <c r="C1162" s="63"/>
      <c r="D1162" s="62"/>
      <c r="E1162" s="63"/>
      <c r="F1162" s="62"/>
      <c r="I1162" s="62"/>
      <c r="J1162" s="63"/>
    </row>
    <row r="1163" spans="2:10" ht="9" customHeight="1">
      <c r="B1163" s="62"/>
      <c r="C1163" s="63"/>
      <c r="D1163" s="62"/>
      <c r="E1163" s="63"/>
      <c r="F1163" s="62"/>
      <c r="I1163" s="62"/>
      <c r="J1163" s="63"/>
    </row>
    <row r="1164" spans="2:10" ht="9" customHeight="1">
      <c r="B1164" s="62"/>
      <c r="C1164" s="63"/>
      <c r="D1164" s="62"/>
      <c r="E1164" s="63"/>
      <c r="F1164" s="62"/>
      <c r="I1164" s="62"/>
      <c r="J1164" s="63"/>
    </row>
    <row r="1165" spans="2:10" ht="9" customHeight="1">
      <c r="B1165" s="62"/>
      <c r="C1165" s="63"/>
      <c r="D1165" s="62"/>
      <c r="E1165" s="63"/>
      <c r="F1165" s="62"/>
      <c r="I1165" s="62"/>
      <c r="J1165" s="63"/>
    </row>
    <row r="1166" spans="2:10" ht="9" customHeight="1">
      <c r="B1166" s="62"/>
      <c r="C1166" s="63"/>
      <c r="D1166" s="62"/>
      <c r="E1166" s="63"/>
      <c r="F1166" s="62"/>
      <c r="I1166" s="62"/>
      <c r="J1166" s="63"/>
    </row>
    <row r="1167" spans="2:10" ht="9" customHeight="1">
      <c r="B1167" s="62"/>
      <c r="C1167" s="63"/>
      <c r="D1167" s="62"/>
      <c r="E1167" s="63"/>
      <c r="F1167" s="62"/>
      <c r="I1167" s="62"/>
      <c r="J1167" s="63"/>
    </row>
    <row r="1168" spans="2:10" ht="9" customHeight="1">
      <c r="B1168" s="62"/>
      <c r="C1168" s="63"/>
      <c r="D1168" s="62"/>
      <c r="E1168" s="63"/>
      <c r="F1168" s="62"/>
      <c r="I1168" s="62"/>
      <c r="J1168" s="63"/>
    </row>
    <row r="1169" spans="2:10" ht="9" customHeight="1">
      <c r="B1169" s="62"/>
      <c r="C1169" s="63"/>
      <c r="D1169" s="62"/>
      <c r="E1169" s="63"/>
      <c r="F1169" s="62"/>
      <c r="I1169" s="62"/>
      <c r="J1169" s="63"/>
    </row>
    <row r="1170" spans="2:10" ht="9" customHeight="1">
      <c r="B1170" s="62"/>
      <c r="C1170" s="63"/>
      <c r="D1170" s="62"/>
      <c r="E1170" s="63"/>
      <c r="F1170" s="62"/>
      <c r="I1170" s="62"/>
      <c r="J1170" s="63"/>
    </row>
    <row r="1171" spans="2:10" ht="9" customHeight="1">
      <c r="B1171" s="62"/>
      <c r="C1171" s="63"/>
      <c r="D1171" s="62"/>
      <c r="E1171" s="63"/>
      <c r="F1171" s="62"/>
      <c r="I1171" s="62"/>
      <c r="J1171" s="63"/>
    </row>
    <row r="1172" spans="2:10" ht="9" customHeight="1">
      <c r="B1172" s="62"/>
      <c r="C1172" s="63"/>
      <c r="D1172" s="62"/>
      <c r="E1172" s="63"/>
      <c r="F1172" s="62"/>
      <c r="I1172" s="62"/>
      <c r="J1172" s="63"/>
    </row>
    <row r="1173" spans="2:10" ht="9" customHeight="1">
      <c r="B1173" s="62"/>
      <c r="C1173" s="63"/>
      <c r="D1173" s="62"/>
      <c r="E1173" s="63"/>
      <c r="F1173" s="62"/>
      <c r="I1173" s="62"/>
      <c r="J1173" s="63"/>
    </row>
    <row r="1174" spans="2:10" ht="9" customHeight="1">
      <c r="B1174" s="62"/>
      <c r="C1174" s="63"/>
      <c r="D1174" s="62"/>
      <c r="E1174" s="63"/>
      <c r="F1174" s="62"/>
      <c r="I1174" s="62"/>
      <c r="J1174" s="63"/>
    </row>
    <row r="1175" spans="2:10" ht="9" customHeight="1">
      <c r="B1175" s="62"/>
      <c r="C1175" s="63"/>
      <c r="D1175" s="62"/>
      <c r="E1175" s="63"/>
      <c r="F1175" s="62"/>
      <c r="I1175" s="62"/>
      <c r="J1175" s="63"/>
    </row>
    <row r="1176" spans="2:10" ht="9" customHeight="1">
      <c r="B1176" s="62"/>
      <c r="C1176" s="63"/>
      <c r="D1176" s="62"/>
      <c r="E1176" s="63"/>
      <c r="F1176" s="62"/>
      <c r="I1176" s="62"/>
      <c r="J1176" s="63"/>
    </row>
    <row r="1177" spans="2:10" ht="9" customHeight="1">
      <c r="B1177" s="62"/>
      <c r="C1177" s="63"/>
      <c r="D1177" s="62"/>
      <c r="E1177" s="63"/>
      <c r="F1177" s="62"/>
      <c r="I1177" s="62"/>
      <c r="J1177" s="63"/>
    </row>
    <row r="1178" spans="2:10" ht="9" customHeight="1">
      <c r="B1178" s="62"/>
      <c r="C1178" s="63"/>
      <c r="D1178" s="62"/>
      <c r="E1178" s="63"/>
      <c r="F1178" s="62"/>
      <c r="I1178" s="62"/>
      <c r="J1178" s="63"/>
    </row>
    <row r="1179" spans="2:10" ht="9" customHeight="1">
      <c r="B1179" s="62"/>
      <c r="C1179" s="63"/>
      <c r="D1179" s="62"/>
      <c r="E1179" s="63"/>
      <c r="F1179" s="62"/>
      <c r="I1179" s="62"/>
      <c r="J1179" s="63"/>
    </row>
    <row r="1180" spans="2:10" ht="9" customHeight="1">
      <c r="B1180" s="62"/>
      <c r="C1180" s="63"/>
      <c r="D1180" s="62"/>
      <c r="E1180" s="63"/>
      <c r="F1180" s="62"/>
      <c r="I1180" s="62"/>
      <c r="J1180" s="63"/>
    </row>
    <row r="1181" spans="2:10" ht="9" customHeight="1">
      <c r="B1181" s="62"/>
      <c r="C1181" s="63"/>
      <c r="D1181" s="62"/>
      <c r="E1181" s="63"/>
      <c r="F1181" s="62"/>
      <c r="I1181" s="62"/>
      <c r="J1181" s="63"/>
    </row>
    <row r="1182" spans="2:10" ht="9" customHeight="1">
      <c r="B1182" s="62"/>
      <c r="C1182" s="63"/>
      <c r="D1182" s="62"/>
      <c r="E1182" s="63"/>
      <c r="F1182" s="62"/>
      <c r="I1182" s="62"/>
      <c r="J1182" s="63"/>
    </row>
    <row r="1183" spans="2:10" ht="9" customHeight="1">
      <c r="B1183" s="62"/>
      <c r="C1183" s="63"/>
      <c r="D1183" s="62"/>
      <c r="E1183" s="63"/>
      <c r="F1183" s="62"/>
      <c r="I1183" s="62"/>
      <c r="J1183" s="63"/>
    </row>
    <row r="1184" spans="2:10" ht="9" customHeight="1">
      <c r="B1184" s="62"/>
      <c r="C1184" s="63"/>
      <c r="D1184" s="62"/>
      <c r="E1184" s="63"/>
      <c r="F1184" s="62"/>
      <c r="I1184" s="62"/>
      <c r="J1184" s="63"/>
    </row>
    <row r="1185" spans="2:10" ht="9" customHeight="1">
      <c r="B1185" s="62"/>
      <c r="C1185" s="63"/>
      <c r="D1185" s="62"/>
      <c r="E1185" s="63"/>
      <c r="F1185" s="62"/>
      <c r="I1185" s="62"/>
      <c r="J1185" s="63"/>
    </row>
    <row r="1186" spans="2:10" ht="9" customHeight="1">
      <c r="B1186" s="62"/>
      <c r="C1186" s="63"/>
      <c r="D1186" s="62"/>
      <c r="E1186" s="63"/>
      <c r="F1186" s="62"/>
      <c r="I1186" s="62"/>
      <c r="J1186" s="63"/>
    </row>
    <row r="1187" spans="2:10" ht="9" customHeight="1">
      <c r="B1187" s="62"/>
      <c r="C1187" s="63"/>
      <c r="D1187" s="62"/>
      <c r="E1187" s="63"/>
      <c r="F1187" s="62"/>
      <c r="I1187" s="62"/>
      <c r="J1187" s="63"/>
    </row>
    <row r="1188" spans="2:10" ht="9" customHeight="1">
      <c r="B1188" s="62"/>
      <c r="C1188" s="63"/>
      <c r="D1188" s="62"/>
      <c r="E1188" s="63"/>
      <c r="F1188" s="62"/>
      <c r="I1188" s="62"/>
      <c r="J1188" s="63"/>
    </row>
    <row r="1189" spans="2:10" ht="9" customHeight="1">
      <c r="B1189" s="62"/>
      <c r="C1189" s="63"/>
      <c r="D1189" s="62"/>
      <c r="E1189" s="63"/>
      <c r="F1189" s="62"/>
      <c r="I1189" s="62"/>
      <c r="J1189" s="63"/>
    </row>
    <row r="1190" spans="2:10" ht="9" customHeight="1">
      <c r="B1190" s="62"/>
      <c r="C1190" s="63"/>
      <c r="D1190" s="62"/>
      <c r="E1190" s="63"/>
      <c r="F1190" s="62"/>
      <c r="I1190" s="62"/>
      <c r="J1190" s="63"/>
    </row>
    <row r="1191" spans="2:10" ht="9" customHeight="1">
      <c r="B1191" s="62"/>
      <c r="C1191" s="63"/>
      <c r="D1191" s="62"/>
      <c r="E1191" s="63"/>
      <c r="F1191" s="62"/>
      <c r="I1191" s="62"/>
      <c r="J1191" s="63"/>
    </row>
    <row r="1192" spans="2:10" ht="9" customHeight="1">
      <c r="B1192" s="62"/>
      <c r="C1192" s="63"/>
      <c r="D1192" s="62"/>
      <c r="E1192" s="63"/>
      <c r="F1192" s="62"/>
      <c r="I1192" s="62"/>
      <c r="J1192" s="63"/>
    </row>
    <row r="1193" spans="2:10" ht="9" customHeight="1">
      <c r="B1193" s="62"/>
      <c r="C1193" s="63"/>
      <c r="D1193" s="62"/>
      <c r="E1193" s="63"/>
      <c r="F1193" s="62"/>
      <c r="I1193" s="62"/>
      <c r="J1193" s="63"/>
    </row>
    <row r="1194" spans="2:10" ht="9" customHeight="1">
      <c r="B1194" s="62"/>
      <c r="C1194" s="63"/>
      <c r="D1194" s="62"/>
      <c r="E1194" s="63"/>
      <c r="F1194" s="62"/>
      <c r="I1194" s="62"/>
      <c r="J1194" s="63"/>
    </row>
    <row r="1195" spans="2:10" ht="9" customHeight="1">
      <c r="B1195" s="62"/>
      <c r="C1195" s="63"/>
      <c r="D1195" s="62"/>
      <c r="E1195" s="63"/>
      <c r="F1195" s="62"/>
      <c r="I1195" s="62"/>
      <c r="J1195" s="63"/>
    </row>
    <row r="1196" spans="2:10" ht="9" customHeight="1">
      <c r="B1196" s="62"/>
      <c r="C1196" s="63"/>
      <c r="D1196" s="62"/>
      <c r="E1196" s="63"/>
      <c r="F1196" s="62"/>
      <c r="I1196" s="62"/>
      <c r="J1196" s="63"/>
    </row>
    <row r="1197" spans="2:10" ht="9" customHeight="1">
      <c r="B1197" s="62"/>
      <c r="C1197" s="63"/>
      <c r="D1197" s="62"/>
      <c r="E1197" s="63"/>
      <c r="F1197" s="62"/>
      <c r="I1197" s="62"/>
      <c r="J1197" s="63"/>
    </row>
    <row r="1198" spans="2:10" ht="9" customHeight="1">
      <c r="B1198" s="62"/>
      <c r="C1198" s="63"/>
      <c r="D1198" s="62"/>
      <c r="E1198" s="63"/>
      <c r="F1198" s="62"/>
      <c r="I1198" s="62"/>
      <c r="J1198" s="63"/>
    </row>
    <row r="1199" spans="2:10" ht="9" customHeight="1">
      <c r="B1199" s="62"/>
      <c r="C1199" s="63"/>
      <c r="D1199" s="62"/>
      <c r="E1199" s="63"/>
      <c r="F1199" s="62"/>
      <c r="I1199" s="62"/>
      <c r="J1199" s="63"/>
    </row>
    <row r="1200" spans="2:10" ht="9" customHeight="1">
      <c r="B1200" s="62"/>
      <c r="C1200" s="63"/>
      <c r="D1200" s="62"/>
      <c r="E1200" s="63"/>
      <c r="F1200" s="62"/>
      <c r="I1200" s="62"/>
      <c r="J1200" s="63"/>
    </row>
    <row r="1201" spans="2:10" ht="9" customHeight="1">
      <c r="B1201" s="62"/>
      <c r="C1201" s="63"/>
      <c r="D1201" s="62"/>
      <c r="E1201" s="63"/>
      <c r="F1201" s="62"/>
      <c r="I1201" s="62"/>
      <c r="J1201" s="63"/>
    </row>
    <row r="1202" spans="2:10" ht="9" customHeight="1">
      <c r="B1202" s="62"/>
      <c r="C1202" s="63"/>
      <c r="D1202" s="62"/>
      <c r="E1202" s="63"/>
      <c r="F1202" s="62"/>
      <c r="I1202" s="62"/>
      <c r="J1202" s="63"/>
    </row>
    <row r="1203" spans="2:10" ht="9" customHeight="1">
      <c r="B1203" s="62"/>
      <c r="C1203" s="63"/>
      <c r="D1203" s="62"/>
      <c r="E1203" s="63"/>
      <c r="F1203" s="62"/>
      <c r="I1203" s="62"/>
      <c r="J1203" s="63"/>
    </row>
    <row r="1204" spans="2:10" ht="9" customHeight="1">
      <c r="B1204" s="62"/>
      <c r="C1204" s="63"/>
      <c r="D1204" s="62"/>
      <c r="E1204" s="63"/>
      <c r="F1204" s="62"/>
      <c r="I1204" s="62"/>
      <c r="J1204" s="63"/>
    </row>
    <row r="1205" spans="2:10" ht="9" customHeight="1">
      <c r="B1205" s="62"/>
      <c r="C1205" s="63"/>
      <c r="D1205" s="62"/>
      <c r="E1205" s="63"/>
      <c r="F1205" s="62"/>
      <c r="I1205" s="62"/>
      <c r="J1205" s="63"/>
    </row>
    <row r="1206" spans="2:10" ht="9" customHeight="1">
      <c r="B1206" s="62"/>
      <c r="C1206" s="63"/>
      <c r="D1206" s="62"/>
      <c r="E1206" s="63"/>
      <c r="F1206" s="62"/>
      <c r="I1206" s="62"/>
      <c r="J1206" s="63"/>
    </row>
    <row r="1207" spans="2:10" ht="9" customHeight="1">
      <c r="B1207" s="62"/>
      <c r="C1207" s="63"/>
      <c r="D1207" s="62"/>
      <c r="E1207" s="63"/>
      <c r="F1207" s="62"/>
      <c r="I1207" s="62"/>
      <c r="J1207" s="63"/>
    </row>
    <row r="1208" spans="2:10" ht="9" customHeight="1">
      <c r="B1208" s="62"/>
      <c r="C1208" s="63"/>
      <c r="D1208" s="62"/>
      <c r="E1208" s="63"/>
      <c r="F1208" s="62"/>
      <c r="I1208" s="62"/>
      <c r="J1208" s="63"/>
    </row>
    <row r="1209" spans="2:10" ht="9" customHeight="1">
      <c r="B1209" s="62"/>
      <c r="C1209" s="63"/>
      <c r="D1209" s="62"/>
      <c r="E1209" s="63"/>
      <c r="F1209" s="62"/>
      <c r="I1209" s="62"/>
      <c r="J1209" s="63"/>
    </row>
    <row r="1210" spans="2:10" ht="9" customHeight="1">
      <c r="B1210" s="62"/>
      <c r="C1210" s="63"/>
      <c r="D1210" s="62"/>
      <c r="E1210" s="63"/>
      <c r="F1210" s="62"/>
      <c r="I1210" s="62"/>
      <c r="J1210" s="63"/>
    </row>
    <row r="1211" spans="2:10" ht="9" customHeight="1">
      <c r="B1211" s="62"/>
      <c r="C1211" s="63"/>
      <c r="D1211" s="62"/>
      <c r="E1211" s="63"/>
      <c r="F1211" s="62"/>
      <c r="I1211" s="62"/>
      <c r="J1211" s="63"/>
    </row>
    <row r="1212" spans="2:10" ht="9" customHeight="1">
      <c r="B1212" s="62"/>
      <c r="C1212" s="63"/>
      <c r="D1212" s="62"/>
      <c r="E1212" s="63"/>
      <c r="F1212" s="62"/>
      <c r="I1212" s="62"/>
      <c r="J1212" s="63"/>
    </row>
    <row r="1213" spans="2:10" ht="9" customHeight="1">
      <c r="B1213" s="62"/>
      <c r="C1213" s="63"/>
      <c r="D1213" s="62"/>
      <c r="E1213" s="63"/>
      <c r="F1213" s="62"/>
      <c r="I1213" s="62"/>
      <c r="J1213" s="63"/>
    </row>
    <row r="1214" spans="2:10" ht="9" customHeight="1">
      <c r="B1214" s="62"/>
      <c r="C1214" s="63"/>
      <c r="D1214" s="62"/>
      <c r="E1214" s="63"/>
      <c r="F1214" s="62"/>
      <c r="I1214" s="62"/>
      <c r="J1214" s="63"/>
    </row>
    <row r="1215" spans="2:10" ht="9" customHeight="1">
      <c r="B1215" s="62"/>
      <c r="C1215" s="63"/>
      <c r="D1215" s="62"/>
      <c r="E1215" s="63"/>
      <c r="F1215" s="62"/>
      <c r="I1215" s="62"/>
      <c r="J1215" s="63"/>
    </row>
    <row r="1216" spans="2:10" ht="9" customHeight="1">
      <c r="B1216" s="62"/>
      <c r="C1216" s="63"/>
      <c r="D1216" s="62"/>
      <c r="E1216" s="63"/>
      <c r="F1216" s="62"/>
      <c r="I1216" s="62"/>
      <c r="J1216" s="63"/>
    </row>
    <row r="1217" spans="2:10" ht="9" customHeight="1">
      <c r="B1217" s="62"/>
      <c r="C1217" s="63"/>
      <c r="D1217" s="62"/>
      <c r="E1217" s="63"/>
      <c r="F1217" s="62"/>
      <c r="I1217" s="62"/>
      <c r="J1217" s="63"/>
    </row>
    <row r="1218" spans="2:10" ht="9" customHeight="1">
      <c r="B1218" s="62"/>
      <c r="C1218" s="63"/>
      <c r="D1218" s="62"/>
      <c r="E1218" s="63"/>
      <c r="F1218" s="62"/>
      <c r="I1218" s="62"/>
      <c r="J1218" s="63"/>
    </row>
    <row r="1219" spans="2:10" ht="9" customHeight="1">
      <c r="B1219" s="62"/>
      <c r="C1219" s="63"/>
      <c r="D1219" s="62"/>
      <c r="E1219" s="63"/>
      <c r="F1219" s="62"/>
      <c r="I1219" s="62"/>
      <c r="J1219" s="63"/>
    </row>
    <row r="1220" spans="2:10" ht="9" customHeight="1">
      <c r="B1220" s="62"/>
      <c r="C1220" s="63"/>
      <c r="D1220" s="62"/>
      <c r="E1220" s="63"/>
      <c r="F1220" s="62"/>
      <c r="I1220" s="62"/>
      <c r="J1220" s="63"/>
    </row>
    <row r="1221" spans="2:10" ht="9" customHeight="1">
      <c r="B1221" s="62"/>
      <c r="C1221" s="63"/>
      <c r="D1221" s="62"/>
      <c r="E1221" s="63"/>
      <c r="F1221" s="62"/>
      <c r="I1221" s="62"/>
      <c r="J1221" s="63"/>
    </row>
    <row r="1222" spans="2:10" ht="9" customHeight="1">
      <c r="B1222" s="62"/>
      <c r="C1222" s="63"/>
      <c r="D1222" s="62"/>
      <c r="E1222" s="63"/>
      <c r="F1222" s="62"/>
      <c r="I1222" s="62"/>
      <c r="J1222" s="63"/>
    </row>
    <row r="1223" spans="2:10" ht="9" customHeight="1">
      <c r="B1223" s="62"/>
      <c r="C1223" s="63"/>
      <c r="D1223" s="62"/>
      <c r="E1223" s="63"/>
      <c r="F1223" s="62"/>
      <c r="I1223" s="62"/>
      <c r="J1223" s="63"/>
    </row>
    <row r="1224" spans="2:10" ht="9" customHeight="1">
      <c r="B1224" s="62"/>
      <c r="C1224" s="63"/>
      <c r="D1224" s="62"/>
      <c r="E1224" s="63"/>
      <c r="F1224" s="62"/>
      <c r="I1224" s="62"/>
      <c r="J1224" s="63"/>
    </row>
    <row r="1225" spans="2:10" ht="9" customHeight="1">
      <c r="B1225" s="62"/>
      <c r="C1225" s="63"/>
      <c r="D1225" s="62"/>
      <c r="E1225" s="63"/>
      <c r="F1225" s="62"/>
      <c r="I1225" s="62"/>
      <c r="J1225" s="63"/>
    </row>
    <row r="1226" spans="2:10" ht="9" customHeight="1">
      <c r="B1226" s="62"/>
      <c r="C1226" s="63"/>
      <c r="D1226" s="62"/>
      <c r="E1226" s="63"/>
      <c r="F1226" s="62"/>
      <c r="I1226" s="62"/>
      <c r="J1226" s="63"/>
    </row>
    <row r="1227" spans="2:10" ht="9" customHeight="1">
      <c r="B1227" s="62"/>
      <c r="C1227" s="63"/>
      <c r="D1227" s="62"/>
      <c r="E1227" s="63"/>
      <c r="F1227" s="62"/>
      <c r="I1227" s="62"/>
      <c r="J1227" s="63"/>
    </row>
    <row r="1228" spans="2:10" ht="9" customHeight="1">
      <c r="B1228" s="62"/>
      <c r="C1228" s="63"/>
      <c r="D1228" s="62"/>
      <c r="E1228" s="63"/>
      <c r="F1228" s="62"/>
      <c r="I1228" s="62"/>
      <c r="J1228" s="63"/>
    </row>
    <row r="1229" spans="2:10" ht="9" customHeight="1">
      <c r="B1229" s="62"/>
      <c r="C1229" s="63"/>
      <c r="D1229" s="62"/>
      <c r="E1229" s="63"/>
      <c r="F1229" s="62"/>
      <c r="I1229" s="62"/>
      <c r="J1229" s="63"/>
    </row>
    <row r="1230" spans="2:10" ht="9" customHeight="1">
      <c r="B1230" s="62"/>
      <c r="C1230" s="63"/>
      <c r="D1230" s="62"/>
      <c r="E1230" s="63"/>
      <c r="F1230" s="62"/>
      <c r="I1230" s="62"/>
      <c r="J1230" s="63"/>
    </row>
    <row r="1231" spans="2:10" ht="9" customHeight="1">
      <c r="B1231" s="62"/>
      <c r="C1231" s="63"/>
      <c r="D1231" s="62"/>
      <c r="E1231" s="63"/>
      <c r="F1231" s="62"/>
      <c r="I1231" s="62"/>
      <c r="J1231" s="63"/>
    </row>
    <row r="1232" spans="2:10" ht="9" customHeight="1">
      <c r="B1232" s="62"/>
      <c r="C1232" s="63"/>
      <c r="D1232" s="62"/>
      <c r="E1232" s="63"/>
      <c r="F1232" s="62"/>
      <c r="I1232" s="62"/>
      <c r="J1232" s="63"/>
    </row>
    <row r="1233" spans="2:10" ht="9" customHeight="1">
      <c r="B1233" s="62"/>
      <c r="C1233" s="63"/>
      <c r="D1233" s="62"/>
      <c r="E1233" s="63"/>
      <c r="F1233" s="62"/>
      <c r="I1233" s="62"/>
      <c r="J1233" s="63"/>
    </row>
    <row r="1234" spans="2:10" ht="9" customHeight="1">
      <c r="B1234" s="62"/>
      <c r="C1234" s="63"/>
      <c r="D1234" s="62"/>
      <c r="E1234" s="63"/>
      <c r="F1234" s="62"/>
      <c r="I1234" s="62"/>
      <c r="J1234" s="63"/>
    </row>
    <row r="1235" spans="2:10" ht="9" customHeight="1">
      <c r="B1235" s="62"/>
      <c r="C1235" s="63"/>
      <c r="D1235" s="62"/>
      <c r="E1235" s="63"/>
      <c r="F1235" s="62"/>
      <c r="I1235" s="62"/>
      <c r="J1235" s="63"/>
    </row>
    <row r="1236" spans="2:10" ht="9" customHeight="1">
      <c r="B1236" s="62"/>
      <c r="C1236" s="63"/>
      <c r="D1236" s="62"/>
      <c r="E1236" s="63"/>
      <c r="F1236" s="62"/>
      <c r="I1236" s="62"/>
      <c r="J1236" s="63"/>
    </row>
    <row r="1237" spans="2:10" ht="9" customHeight="1">
      <c r="B1237" s="62"/>
      <c r="C1237" s="63"/>
      <c r="D1237" s="62"/>
      <c r="E1237" s="63"/>
      <c r="F1237" s="62"/>
      <c r="I1237" s="62"/>
      <c r="J1237" s="63"/>
    </row>
    <row r="1238" spans="2:10" ht="9" customHeight="1">
      <c r="B1238" s="62"/>
      <c r="C1238" s="63"/>
      <c r="D1238" s="62"/>
      <c r="E1238" s="63"/>
      <c r="F1238" s="62"/>
      <c r="I1238" s="62"/>
      <c r="J1238" s="63"/>
    </row>
    <row r="1239" spans="2:10" ht="9" customHeight="1">
      <c r="B1239" s="62"/>
      <c r="C1239" s="63"/>
      <c r="D1239" s="62"/>
      <c r="E1239" s="63"/>
      <c r="F1239" s="62"/>
      <c r="I1239" s="62"/>
      <c r="J1239" s="63"/>
    </row>
    <row r="1240" spans="2:10" ht="9" customHeight="1">
      <c r="B1240" s="62"/>
      <c r="C1240" s="63"/>
      <c r="D1240" s="62"/>
      <c r="E1240" s="63"/>
      <c r="F1240" s="62"/>
      <c r="I1240" s="62"/>
      <c r="J1240" s="63"/>
    </row>
    <row r="1241" spans="2:10" ht="9" customHeight="1">
      <c r="B1241" s="62"/>
      <c r="C1241" s="63"/>
      <c r="D1241" s="62"/>
      <c r="E1241" s="63"/>
      <c r="F1241" s="62"/>
      <c r="I1241" s="62"/>
      <c r="J1241" s="63"/>
    </row>
    <row r="1242" spans="2:10" ht="9" customHeight="1">
      <c r="B1242" s="62"/>
      <c r="C1242" s="63"/>
      <c r="D1242" s="62"/>
      <c r="E1242" s="63"/>
      <c r="F1242" s="62"/>
      <c r="I1242" s="62"/>
      <c r="J1242" s="63"/>
    </row>
    <row r="1243" spans="2:10" ht="9" customHeight="1">
      <c r="B1243" s="62"/>
      <c r="C1243" s="63"/>
      <c r="D1243" s="62"/>
      <c r="E1243" s="63"/>
      <c r="F1243" s="62"/>
      <c r="I1243" s="62"/>
      <c r="J1243" s="63"/>
    </row>
    <row r="1244" spans="2:10" ht="9" customHeight="1">
      <c r="B1244" s="62"/>
      <c r="C1244" s="63"/>
      <c r="D1244" s="62"/>
      <c r="E1244" s="63"/>
      <c r="F1244" s="62"/>
      <c r="I1244" s="62"/>
      <c r="J1244" s="63"/>
    </row>
    <row r="1245" spans="2:10" ht="9" customHeight="1">
      <c r="B1245" s="62"/>
      <c r="C1245" s="63"/>
      <c r="D1245" s="62"/>
      <c r="E1245" s="63"/>
      <c r="F1245" s="62"/>
      <c r="I1245" s="62"/>
      <c r="J1245" s="63"/>
    </row>
    <row r="1246" spans="2:10" ht="9" customHeight="1">
      <c r="B1246" s="62"/>
      <c r="C1246" s="63"/>
      <c r="D1246" s="62"/>
      <c r="E1246" s="63"/>
      <c r="F1246" s="62"/>
      <c r="I1246" s="62"/>
      <c r="J1246" s="63"/>
    </row>
    <row r="1247" spans="2:10" ht="9" customHeight="1">
      <c r="B1247" s="62"/>
      <c r="C1247" s="63"/>
      <c r="D1247" s="62"/>
      <c r="E1247" s="63"/>
      <c r="F1247" s="62"/>
      <c r="I1247" s="62"/>
      <c r="J1247" s="63"/>
    </row>
    <row r="1248" spans="2:10" ht="9" customHeight="1">
      <c r="B1248" s="62"/>
      <c r="C1248" s="63"/>
      <c r="D1248" s="62"/>
      <c r="E1248" s="63"/>
      <c r="F1248" s="62"/>
      <c r="I1248" s="62"/>
      <c r="J1248" s="63"/>
    </row>
    <row r="1249" spans="2:10" ht="9" customHeight="1">
      <c r="B1249" s="62"/>
      <c r="C1249" s="63"/>
      <c r="D1249" s="62"/>
      <c r="E1249" s="63"/>
      <c r="F1249" s="62"/>
      <c r="I1249" s="62"/>
      <c r="J1249" s="63"/>
    </row>
    <row r="1250" spans="2:10" ht="9" customHeight="1">
      <c r="B1250" s="62"/>
      <c r="C1250" s="63"/>
      <c r="D1250" s="62"/>
      <c r="E1250" s="63"/>
      <c r="F1250" s="62"/>
      <c r="I1250" s="62"/>
      <c r="J1250" s="63"/>
    </row>
    <row r="1251" spans="2:10" ht="9" customHeight="1">
      <c r="B1251" s="62"/>
      <c r="C1251" s="63"/>
      <c r="D1251" s="62"/>
      <c r="E1251" s="63"/>
      <c r="F1251" s="62"/>
      <c r="I1251" s="62"/>
      <c r="J1251" s="63"/>
    </row>
    <row r="1252" spans="2:10" ht="9" customHeight="1">
      <c r="B1252" s="62"/>
      <c r="C1252" s="63"/>
      <c r="D1252" s="62"/>
      <c r="E1252" s="63"/>
      <c r="F1252" s="62"/>
      <c r="I1252" s="62"/>
      <c r="J1252" s="63"/>
    </row>
    <row r="1253" spans="2:10" ht="9" customHeight="1">
      <c r="B1253" s="62"/>
      <c r="C1253" s="63"/>
      <c r="D1253" s="62"/>
      <c r="E1253" s="63"/>
      <c r="F1253" s="62"/>
      <c r="I1253" s="62"/>
      <c r="J1253" s="63"/>
    </row>
    <row r="1254" spans="2:10" ht="9" customHeight="1">
      <c r="B1254" s="62"/>
      <c r="C1254" s="63"/>
      <c r="D1254" s="62"/>
      <c r="E1254" s="63"/>
      <c r="F1254" s="62"/>
      <c r="I1254" s="62"/>
      <c r="J1254" s="63"/>
    </row>
    <row r="1255" spans="2:10" ht="9" customHeight="1">
      <c r="B1255" s="62"/>
      <c r="C1255" s="63"/>
      <c r="D1255" s="62"/>
      <c r="E1255" s="63"/>
      <c r="F1255" s="62"/>
      <c r="I1255" s="62"/>
      <c r="J1255" s="63"/>
    </row>
    <row r="1256" spans="2:10" ht="9" customHeight="1">
      <c r="B1256" s="62"/>
      <c r="C1256" s="63"/>
      <c r="D1256" s="62"/>
      <c r="E1256" s="63"/>
      <c r="F1256" s="62"/>
      <c r="I1256" s="62"/>
      <c r="J1256" s="63"/>
    </row>
    <row r="1257" spans="2:10" ht="9" customHeight="1">
      <c r="B1257" s="62"/>
      <c r="C1257" s="63"/>
      <c r="D1257" s="62"/>
      <c r="E1257" s="63"/>
      <c r="F1257" s="62"/>
      <c r="I1257" s="62"/>
      <c r="J1257" s="63"/>
    </row>
    <row r="1258" spans="2:10" ht="9" customHeight="1">
      <c r="B1258" s="62"/>
      <c r="C1258" s="63"/>
      <c r="D1258" s="62"/>
      <c r="E1258" s="63"/>
      <c r="F1258" s="62"/>
      <c r="I1258" s="62"/>
      <c r="J1258" s="63"/>
    </row>
    <row r="1259" spans="2:10" ht="9" customHeight="1">
      <c r="B1259" s="62"/>
      <c r="C1259" s="63"/>
      <c r="D1259" s="62"/>
      <c r="E1259" s="63"/>
      <c r="F1259" s="62"/>
      <c r="I1259" s="62"/>
      <c r="J1259" s="63"/>
    </row>
    <row r="1260" spans="2:10" ht="9" customHeight="1">
      <c r="B1260" s="62"/>
      <c r="C1260" s="63"/>
      <c r="D1260" s="62"/>
      <c r="E1260" s="63"/>
      <c r="F1260" s="62"/>
      <c r="I1260" s="62"/>
      <c r="J1260" s="63"/>
    </row>
    <row r="1261" spans="2:10" ht="9" customHeight="1">
      <c r="B1261" s="62"/>
      <c r="C1261" s="63"/>
      <c r="D1261" s="62"/>
      <c r="E1261" s="63"/>
      <c r="F1261" s="62"/>
      <c r="I1261" s="62"/>
      <c r="J1261" s="63"/>
    </row>
    <row r="1262" spans="2:10" ht="9" customHeight="1">
      <c r="B1262" s="62"/>
      <c r="C1262" s="63"/>
      <c r="D1262" s="62"/>
      <c r="E1262" s="63"/>
      <c r="F1262" s="62"/>
      <c r="I1262" s="62"/>
      <c r="J1262" s="63"/>
    </row>
    <row r="1263" spans="2:10" ht="9" customHeight="1">
      <c r="B1263" s="62"/>
      <c r="C1263" s="63"/>
      <c r="D1263" s="62"/>
      <c r="E1263" s="63"/>
      <c r="F1263" s="62"/>
      <c r="I1263" s="62"/>
      <c r="J1263" s="63"/>
    </row>
    <row r="1264" spans="2:10" ht="9" customHeight="1">
      <c r="B1264" s="62"/>
      <c r="C1264" s="63"/>
      <c r="D1264" s="62"/>
      <c r="E1264" s="63"/>
      <c r="F1264" s="62"/>
      <c r="I1264" s="62"/>
      <c r="J1264" s="63"/>
    </row>
    <row r="1265" spans="2:10" ht="9" customHeight="1">
      <c r="B1265" s="62"/>
      <c r="C1265" s="63"/>
      <c r="D1265" s="62"/>
      <c r="E1265" s="63"/>
      <c r="F1265" s="62"/>
      <c r="I1265" s="62"/>
      <c r="J1265" s="63"/>
    </row>
    <row r="1266" spans="2:10" ht="9" customHeight="1">
      <c r="B1266" s="62"/>
      <c r="C1266" s="63"/>
      <c r="D1266" s="62"/>
      <c r="E1266" s="63"/>
      <c r="F1266" s="62"/>
      <c r="I1266" s="62"/>
      <c r="J1266" s="63"/>
    </row>
    <row r="1267" spans="2:10" ht="9" customHeight="1">
      <c r="B1267" s="62"/>
      <c r="C1267" s="63"/>
      <c r="D1267" s="62"/>
      <c r="E1267" s="63"/>
      <c r="F1267" s="62"/>
      <c r="I1267" s="62"/>
      <c r="J1267" s="63"/>
    </row>
    <row r="1268" spans="2:10" ht="9" customHeight="1">
      <c r="B1268" s="62"/>
      <c r="C1268" s="63"/>
      <c r="D1268" s="62"/>
      <c r="E1268" s="63"/>
      <c r="F1268" s="62"/>
      <c r="I1268" s="62"/>
      <c r="J1268" s="63"/>
    </row>
    <row r="1269" spans="2:10" ht="9" customHeight="1">
      <c r="B1269" s="62"/>
      <c r="C1269" s="63"/>
      <c r="D1269" s="62"/>
      <c r="E1269" s="63"/>
      <c r="F1269" s="62"/>
      <c r="I1269" s="62"/>
      <c r="J1269" s="63"/>
    </row>
    <row r="1270" spans="2:10" ht="9" customHeight="1">
      <c r="B1270" s="62"/>
      <c r="C1270" s="63"/>
      <c r="D1270" s="62"/>
      <c r="E1270" s="63"/>
      <c r="F1270" s="62"/>
      <c r="I1270" s="62"/>
      <c r="J1270" s="63"/>
    </row>
    <row r="1271" spans="2:10" ht="9" customHeight="1">
      <c r="B1271" s="62"/>
      <c r="C1271" s="63"/>
      <c r="D1271" s="62"/>
      <c r="E1271" s="63"/>
      <c r="F1271" s="62"/>
      <c r="I1271" s="62"/>
      <c r="J1271" s="63"/>
    </row>
    <row r="1272" spans="2:10" ht="9" customHeight="1">
      <c r="B1272" s="62"/>
      <c r="C1272" s="63"/>
      <c r="D1272" s="62"/>
      <c r="E1272" s="63"/>
      <c r="F1272" s="62"/>
      <c r="I1272" s="62"/>
      <c r="J1272" s="63"/>
    </row>
    <row r="1273" spans="2:10" ht="9" customHeight="1">
      <c r="B1273" s="62"/>
      <c r="C1273" s="63"/>
      <c r="D1273" s="62"/>
      <c r="E1273" s="63"/>
      <c r="F1273" s="62"/>
      <c r="I1273" s="62"/>
      <c r="J1273" s="63"/>
    </row>
    <row r="1274" spans="2:10" ht="9" customHeight="1">
      <c r="B1274" s="62"/>
      <c r="C1274" s="63"/>
      <c r="D1274" s="62"/>
      <c r="E1274" s="63"/>
      <c r="F1274" s="62"/>
      <c r="I1274" s="62"/>
      <c r="J1274" s="63"/>
    </row>
    <row r="1275" spans="2:10" ht="9" customHeight="1">
      <c r="B1275" s="62"/>
      <c r="C1275" s="63"/>
      <c r="D1275" s="62"/>
      <c r="E1275" s="63"/>
      <c r="F1275" s="62"/>
      <c r="I1275" s="62"/>
      <c r="J1275" s="63"/>
    </row>
    <row r="1276" spans="2:10" ht="9" customHeight="1">
      <c r="B1276" s="62"/>
      <c r="C1276" s="63"/>
      <c r="D1276" s="62"/>
      <c r="E1276" s="63"/>
      <c r="F1276" s="62"/>
      <c r="I1276" s="62"/>
      <c r="J1276" s="63"/>
    </row>
    <row r="1277" spans="2:10" ht="9" customHeight="1">
      <c r="B1277" s="62"/>
      <c r="C1277" s="63"/>
      <c r="D1277" s="62"/>
      <c r="E1277" s="63"/>
      <c r="F1277" s="62"/>
      <c r="I1277" s="62"/>
      <c r="J1277" s="63"/>
    </row>
    <row r="1278" spans="2:10" ht="9" customHeight="1">
      <c r="B1278" s="62"/>
      <c r="C1278" s="63"/>
      <c r="D1278" s="62"/>
      <c r="E1278" s="63"/>
      <c r="F1278" s="62"/>
      <c r="I1278" s="62"/>
      <c r="J1278" s="63"/>
    </row>
    <row r="1279" spans="2:10" ht="9" customHeight="1">
      <c r="B1279" s="62"/>
      <c r="C1279" s="63"/>
      <c r="D1279" s="62"/>
      <c r="E1279" s="63"/>
      <c r="F1279" s="62"/>
      <c r="I1279" s="62"/>
      <c r="J1279" s="63"/>
    </row>
    <row r="1280" spans="2:10" ht="9" customHeight="1">
      <c r="B1280" s="62"/>
      <c r="C1280" s="63"/>
      <c r="D1280" s="62"/>
      <c r="E1280" s="63"/>
      <c r="F1280" s="62"/>
      <c r="I1280" s="62"/>
      <c r="J1280" s="63"/>
    </row>
    <row r="1281" spans="2:10" ht="9" customHeight="1">
      <c r="B1281" s="62"/>
      <c r="C1281" s="63"/>
      <c r="D1281" s="62"/>
      <c r="E1281" s="63"/>
      <c r="F1281" s="62"/>
      <c r="I1281" s="62"/>
      <c r="J1281" s="63"/>
    </row>
    <row r="1282" spans="2:10" ht="9" customHeight="1">
      <c r="B1282" s="62"/>
      <c r="C1282" s="63"/>
      <c r="D1282" s="62"/>
      <c r="E1282" s="63"/>
      <c r="F1282" s="62"/>
      <c r="I1282" s="62"/>
      <c r="J1282" s="63"/>
    </row>
    <row r="1283" spans="2:10" ht="9" customHeight="1">
      <c r="B1283" s="62"/>
      <c r="C1283" s="63"/>
      <c r="D1283" s="62"/>
      <c r="E1283" s="63"/>
      <c r="F1283" s="62"/>
      <c r="I1283" s="62"/>
      <c r="J1283" s="63"/>
    </row>
    <row r="1284" spans="2:10" ht="9" customHeight="1">
      <c r="B1284" s="62"/>
      <c r="C1284" s="63"/>
      <c r="D1284" s="62"/>
      <c r="E1284" s="63"/>
      <c r="F1284" s="62"/>
      <c r="I1284" s="62"/>
      <c r="J1284" s="63"/>
    </row>
    <row r="1285" spans="2:10" ht="9" customHeight="1">
      <c r="B1285" s="62"/>
      <c r="C1285" s="63"/>
      <c r="D1285" s="62"/>
      <c r="E1285" s="63"/>
      <c r="F1285" s="62"/>
      <c r="I1285" s="62"/>
      <c r="J1285" s="63"/>
    </row>
    <row r="1286" spans="2:10" ht="9" customHeight="1">
      <c r="B1286" s="62"/>
      <c r="C1286" s="63"/>
      <c r="D1286" s="62"/>
      <c r="E1286" s="63"/>
      <c r="F1286" s="62"/>
      <c r="I1286" s="62"/>
      <c r="J1286" s="63"/>
    </row>
    <row r="1287" spans="2:10" ht="9" customHeight="1">
      <c r="B1287" s="62"/>
      <c r="C1287" s="63"/>
      <c r="D1287" s="62"/>
      <c r="E1287" s="63"/>
      <c r="F1287" s="62"/>
      <c r="I1287" s="62"/>
      <c r="J1287" s="63"/>
    </row>
    <row r="1288" spans="2:10" ht="9" customHeight="1">
      <c r="B1288" s="62"/>
      <c r="C1288" s="63"/>
      <c r="D1288" s="62"/>
      <c r="E1288" s="63"/>
      <c r="F1288" s="62"/>
      <c r="I1288" s="62"/>
      <c r="J1288" s="63"/>
    </row>
    <row r="1289" spans="2:10" ht="9" customHeight="1">
      <c r="B1289" s="62"/>
      <c r="C1289" s="63"/>
      <c r="D1289" s="62"/>
      <c r="E1289" s="63"/>
      <c r="F1289" s="62"/>
      <c r="I1289" s="62"/>
      <c r="J1289" s="63"/>
    </row>
    <row r="1290" spans="2:10" ht="9" customHeight="1">
      <c r="B1290" s="62"/>
      <c r="C1290" s="63"/>
      <c r="D1290" s="62"/>
      <c r="E1290" s="63"/>
      <c r="F1290" s="62"/>
      <c r="I1290" s="62"/>
      <c r="J1290" s="63"/>
    </row>
    <row r="1291" spans="2:10" ht="9" customHeight="1">
      <c r="B1291" s="62"/>
      <c r="C1291" s="63"/>
      <c r="D1291" s="62"/>
      <c r="E1291" s="63"/>
      <c r="F1291" s="62"/>
      <c r="I1291" s="62"/>
      <c r="J1291" s="63"/>
    </row>
    <row r="1292" spans="2:10" ht="9" customHeight="1">
      <c r="B1292" s="62"/>
      <c r="C1292" s="63"/>
      <c r="D1292" s="62"/>
      <c r="E1292" s="63"/>
      <c r="F1292" s="62"/>
      <c r="I1292" s="62"/>
      <c r="J1292" s="63"/>
    </row>
    <row r="1293" spans="2:10" ht="9" customHeight="1">
      <c r="B1293" s="62"/>
      <c r="C1293" s="63"/>
      <c r="D1293" s="62"/>
      <c r="E1293" s="63"/>
      <c r="F1293" s="62"/>
      <c r="I1293" s="62"/>
      <c r="J1293" s="63"/>
    </row>
    <row r="1294" spans="2:10" ht="9" customHeight="1">
      <c r="B1294" s="62"/>
      <c r="C1294" s="63"/>
      <c r="D1294" s="62"/>
      <c r="E1294" s="63"/>
      <c r="F1294" s="62"/>
      <c r="I1294" s="62"/>
      <c r="J1294" s="63"/>
    </row>
    <row r="1295" spans="2:10" ht="9" customHeight="1">
      <c r="B1295" s="62"/>
      <c r="C1295" s="63"/>
      <c r="D1295" s="62"/>
      <c r="E1295" s="63"/>
      <c r="F1295" s="62"/>
      <c r="I1295" s="62"/>
      <c r="J1295" s="63"/>
    </row>
    <row r="1296" spans="2:10" ht="9" customHeight="1">
      <c r="B1296" s="62"/>
      <c r="C1296" s="63"/>
      <c r="D1296" s="62"/>
      <c r="E1296" s="63"/>
      <c r="F1296" s="62"/>
      <c r="I1296" s="62"/>
      <c r="J1296" s="63"/>
    </row>
    <row r="1297" spans="2:10" ht="9" customHeight="1">
      <c r="B1297" s="62"/>
      <c r="C1297" s="63"/>
      <c r="D1297" s="62"/>
      <c r="E1297" s="63"/>
      <c r="F1297" s="62"/>
      <c r="I1297" s="62"/>
      <c r="J1297" s="63"/>
    </row>
    <row r="1298" spans="2:10" ht="9" customHeight="1">
      <c r="B1298" s="62"/>
      <c r="C1298" s="63"/>
      <c r="D1298" s="62"/>
      <c r="E1298" s="63"/>
      <c r="F1298" s="62"/>
      <c r="I1298" s="62"/>
      <c r="J1298" s="63"/>
    </row>
    <row r="1299" spans="2:10" ht="9" customHeight="1">
      <c r="B1299" s="62"/>
      <c r="C1299" s="63"/>
      <c r="D1299" s="62"/>
      <c r="E1299" s="63"/>
      <c r="F1299" s="62"/>
      <c r="I1299" s="62"/>
      <c r="J1299" s="63"/>
    </row>
    <row r="1300" spans="2:10" ht="9" customHeight="1">
      <c r="B1300" s="62"/>
      <c r="C1300" s="63"/>
      <c r="D1300" s="62"/>
      <c r="E1300" s="63"/>
      <c r="F1300" s="62"/>
      <c r="I1300" s="62"/>
      <c r="J1300" s="63"/>
    </row>
    <row r="1301" spans="2:10" ht="9" customHeight="1">
      <c r="B1301" s="62"/>
      <c r="C1301" s="63"/>
      <c r="D1301" s="62"/>
      <c r="E1301" s="63"/>
      <c r="F1301" s="62"/>
      <c r="I1301" s="62"/>
      <c r="J1301" s="63"/>
    </row>
    <row r="1302" spans="2:10" ht="9" customHeight="1">
      <c r="B1302" s="62"/>
      <c r="C1302" s="63"/>
      <c r="D1302" s="62"/>
      <c r="E1302" s="63"/>
      <c r="F1302" s="62"/>
      <c r="I1302" s="62"/>
      <c r="J1302" s="63"/>
    </row>
    <row r="1303" spans="2:10" ht="9" customHeight="1">
      <c r="B1303" s="62"/>
      <c r="C1303" s="63"/>
      <c r="D1303" s="62"/>
      <c r="E1303" s="63"/>
      <c r="F1303" s="62"/>
      <c r="I1303" s="62"/>
      <c r="J1303" s="63"/>
    </row>
    <row r="1304" spans="2:10" ht="9" customHeight="1">
      <c r="B1304" s="62"/>
      <c r="C1304" s="63"/>
      <c r="D1304" s="62"/>
      <c r="E1304" s="63"/>
      <c r="F1304" s="62"/>
      <c r="I1304" s="62"/>
      <c r="J1304" s="63"/>
    </row>
    <row r="1305" spans="2:10" ht="9" customHeight="1">
      <c r="B1305" s="62"/>
      <c r="C1305" s="63"/>
      <c r="D1305" s="62"/>
      <c r="E1305" s="63"/>
      <c r="F1305" s="62"/>
      <c r="I1305" s="62"/>
      <c r="J1305" s="63"/>
    </row>
    <row r="1306" spans="2:10" ht="9" customHeight="1">
      <c r="B1306" s="62"/>
      <c r="C1306" s="63"/>
      <c r="D1306" s="62"/>
      <c r="E1306" s="63"/>
      <c r="F1306" s="62"/>
      <c r="I1306" s="62"/>
      <c r="J1306" s="63"/>
    </row>
    <row r="1307" spans="2:10" ht="9" customHeight="1">
      <c r="B1307" s="62"/>
      <c r="C1307" s="63"/>
      <c r="D1307" s="62"/>
      <c r="E1307" s="63"/>
      <c r="F1307" s="62"/>
      <c r="I1307" s="62"/>
      <c r="J1307" s="63"/>
    </row>
    <row r="1308" spans="2:10" ht="9" customHeight="1">
      <c r="B1308" s="62"/>
      <c r="C1308" s="63"/>
      <c r="D1308" s="62"/>
      <c r="E1308" s="63"/>
      <c r="F1308" s="62"/>
      <c r="I1308" s="62"/>
      <c r="J1308" s="63"/>
    </row>
    <row r="1309" spans="2:10" ht="9" customHeight="1">
      <c r="B1309" s="62"/>
      <c r="C1309" s="63"/>
      <c r="D1309" s="62"/>
      <c r="E1309" s="63"/>
      <c r="F1309" s="62"/>
      <c r="I1309" s="62"/>
      <c r="J1309" s="63"/>
    </row>
    <row r="1310" spans="2:10" ht="9" customHeight="1">
      <c r="B1310" s="62"/>
      <c r="C1310" s="63"/>
      <c r="D1310" s="62"/>
      <c r="E1310" s="63"/>
      <c r="F1310" s="62"/>
      <c r="I1310" s="62"/>
      <c r="J1310" s="63"/>
    </row>
    <row r="1311" spans="2:10" ht="9" customHeight="1">
      <c r="B1311" s="62"/>
      <c r="C1311" s="63"/>
      <c r="D1311" s="62"/>
      <c r="E1311" s="63"/>
      <c r="F1311" s="62"/>
      <c r="I1311" s="62"/>
      <c r="J1311" s="63"/>
    </row>
    <row r="1312" spans="2:10" ht="9" customHeight="1">
      <c r="B1312" s="62"/>
      <c r="C1312" s="63"/>
      <c r="D1312" s="62"/>
      <c r="E1312" s="63"/>
      <c r="F1312" s="62"/>
      <c r="I1312" s="62"/>
      <c r="J1312" s="63"/>
    </row>
    <row r="1313" spans="2:10" ht="9" customHeight="1">
      <c r="B1313" s="62"/>
      <c r="C1313" s="63"/>
      <c r="D1313" s="62"/>
      <c r="E1313" s="63"/>
      <c r="F1313" s="62"/>
      <c r="I1313" s="62"/>
      <c r="J1313" s="63"/>
    </row>
    <row r="1314" spans="2:10" ht="9" customHeight="1">
      <c r="B1314" s="62"/>
      <c r="C1314" s="63"/>
      <c r="D1314" s="62"/>
      <c r="E1314" s="63"/>
      <c r="F1314" s="62"/>
      <c r="I1314" s="62"/>
      <c r="J1314" s="63"/>
    </row>
    <row r="1315" spans="2:10" ht="9" customHeight="1">
      <c r="B1315" s="62"/>
      <c r="C1315" s="63"/>
      <c r="D1315" s="62"/>
      <c r="E1315" s="63"/>
      <c r="F1315" s="62"/>
      <c r="I1315" s="62"/>
      <c r="J1315" s="63"/>
    </row>
    <row r="1316" spans="2:10" ht="9" customHeight="1">
      <c r="B1316" s="62"/>
      <c r="C1316" s="63"/>
      <c r="D1316" s="62"/>
      <c r="E1316" s="63"/>
      <c r="F1316" s="62"/>
      <c r="I1316" s="62"/>
      <c r="J1316" s="63"/>
    </row>
    <row r="1317" spans="2:10" ht="9" customHeight="1">
      <c r="B1317" s="62"/>
      <c r="C1317" s="63"/>
      <c r="D1317" s="62"/>
      <c r="E1317" s="63"/>
      <c r="F1317" s="62"/>
      <c r="I1317" s="62"/>
      <c r="J1317" s="63"/>
    </row>
    <row r="1318" spans="2:10" ht="9" customHeight="1">
      <c r="B1318" s="62"/>
      <c r="C1318" s="63"/>
      <c r="D1318" s="62"/>
      <c r="E1318" s="63"/>
      <c r="F1318" s="62"/>
      <c r="I1318" s="62"/>
      <c r="J1318" s="63"/>
    </row>
    <row r="1319" spans="2:10" ht="9" customHeight="1">
      <c r="B1319" s="62"/>
      <c r="C1319" s="63"/>
      <c r="D1319" s="62"/>
      <c r="E1319" s="63"/>
      <c r="F1319" s="62"/>
      <c r="I1319" s="62"/>
      <c r="J1319" s="63"/>
    </row>
    <row r="1320" spans="2:10" ht="9" customHeight="1">
      <c r="B1320" s="62"/>
      <c r="C1320" s="63"/>
      <c r="D1320" s="62"/>
      <c r="E1320" s="63"/>
      <c r="F1320" s="62"/>
      <c r="I1320" s="62"/>
      <c r="J1320" s="63"/>
    </row>
    <row r="1321" spans="2:10" ht="9" customHeight="1">
      <c r="B1321" s="62"/>
      <c r="C1321" s="63"/>
      <c r="D1321" s="62"/>
      <c r="E1321" s="63"/>
      <c r="F1321" s="62"/>
      <c r="I1321" s="62"/>
      <c r="J1321" s="63"/>
    </row>
    <row r="1322" spans="2:10" ht="9" customHeight="1">
      <c r="B1322" s="62"/>
      <c r="C1322" s="63"/>
      <c r="D1322" s="62"/>
      <c r="E1322" s="63"/>
      <c r="F1322" s="62"/>
      <c r="I1322" s="62"/>
      <c r="J1322" s="63"/>
    </row>
    <row r="1323" spans="2:10" ht="9" customHeight="1">
      <c r="B1323" s="62"/>
      <c r="C1323" s="63"/>
      <c r="D1323" s="62"/>
      <c r="E1323" s="63"/>
      <c r="F1323" s="62"/>
      <c r="I1323" s="62"/>
      <c r="J1323" s="63"/>
    </row>
    <row r="1324" spans="2:10" ht="9" customHeight="1">
      <c r="B1324" s="62"/>
      <c r="C1324" s="63"/>
      <c r="D1324" s="62"/>
      <c r="E1324" s="63"/>
      <c r="F1324" s="62"/>
      <c r="I1324" s="62"/>
      <c r="J1324" s="63"/>
    </row>
    <row r="1325" spans="2:10" ht="9" customHeight="1">
      <c r="B1325" s="62"/>
      <c r="C1325" s="63"/>
      <c r="D1325" s="62"/>
      <c r="E1325" s="63"/>
      <c r="F1325" s="62"/>
      <c r="I1325" s="62"/>
      <c r="J1325" s="63"/>
    </row>
    <row r="1326" spans="2:10" ht="9" customHeight="1">
      <c r="B1326" s="62"/>
      <c r="C1326" s="63"/>
      <c r="D1326" s="62"/>
      <c r="E1326" s="63"/>
      <c r="F1326" s="62"/>
      <c r="I1326" s="62"/>
      <c r="J1326" s="63"/>
    </row>
    <row r="1327" spans="2:10" ht="9" customHeight="1">
      <c r="B1327" s="62"/>
      <c r="C1327" s="63"/>
      <c r="D1327" s="62"/>
      <c r="E1327" s="63"/>
      <c r="F1327" s="62"/>
      <c r="I1327" s="62"/>
      <c r="J1327" s="63"/>
    </row>
    <row r="1328" spans="2:10" ht="9" customHeight="1">
      <c r="B1328" s="62"/>
      <c r="C1328" s="63"/>
      <c r="D1328" s="62"/>
      <c r="E1328" s="63"/>
      <c r="F1328" s="62"/>
      <c r="I1328" s="62"/>
      <c r="J1328" s="63"/>
    </row>
    <row r="1329" spans="2:10" ht="9" customHeight="1">
      <c r="B1329" s="62"/>
      <c r="C1329" s="63"/>
      <c r="D1329" s="62"/>
      <c r="E1329" s="63"/>
      <c r="F1329" s="62"/>
      <c r="I1329" s="62"/>
      <c r="J1329" s="63"/>
    </row>
    <row r="1330" spans="2:10" ht="9" customHeight="1">
      <c r="B1330" s="62"/>
      <c r="C1330" s="63"/>
      <c r="D1330" s="62"/>
      <c r="E1330" s="63"/>
      <c r="F1330" s="62"/>
      <c r="I1330" s="62"/>
      <c r="J1330" s="63"/>
    </row>
    <row r="1331" spans="2:10" ht="9" customHeight="1">
      <c r="B1331" s="62"/>
      <c r="C1331" s="63"/>
      <c r="D1331" s="62"/>
      <c r="E1331" s="63"/>
      <c r="F1331" s="62"/>
      <c r="I1331" s="62"/>
      <c r="J1331" s="63"/>
    </row>
    <row r="1332" spans="2:10" ht="9" customHeight="1">
      <c r="B1332" s="62"/>
      <c r="C1332" s="63"/>
      <c r="D1332" s="62"/>
      <c r="E1332" s="63"/>
      <c r="F1332" s="62"/>
      <c r="I1332" s="62"/>
      <c r="J1332" s="63"/>
    </row>
    <row r="1333" spans="2:10" ht="9" customHeight="1">
      <c r="B1333" s="62"/>
      <c r="C1333" s="63"/>
      <c r="D1333" s="62"/>
      <c r="E1333" s="63"/>
      <c r="F1333" s="62"/>
      <c r="I1333" s="62"/>
      <c r="J1333" s="63"/>
    </row>
    <row r="1334" spans="2:10" ht="9" customHeight="1">
      <c r="B1334" s="62"/>
      <c r="C1334" s="63"/>
      <c r="D1334" s="62"/>
      <c r="E1334" s="63"/>
      <c r="F1334" s="62"/>
      <c r="I1334" s="62"/>
      <c r="J1334" s="63"/>
    </row>
    <row r="1335" spans="2:10" ht="9" customHeight="1">
      <c r="B1335" s="62"/>
      <c r="C1335" s="63"/>
      <c r="D1335" s="62"/>
      <c r="E1335" s="63"/>
      <c r="F1335" s="62"/>
      <c r="I1335" s="62"/>
      <c r="J1335" s="63"/>
    </row>
    <row r="1336" spans="2:10" ht="9" customHeight="1">
      <c r="B1336" s="62"/>
      <c r="C1336" s="63"/>
      <c r="D1336" s="62"/>
      <c r="E1336" s="63"/>
      <c r="F1336" s="62"/>
      <c r="I1336" s="62"/>
      <c r="J1336" s="63"/>
    </row>
    <row r="1337" spans="2:10" ht="9" customHeight="1">
      <c r="B1337" s="62"/>
      <c r="C1337" s="63"/>
      <c r="D1337" s="62"/>
      <c r="E1337" s="63"/>
      <c r="F1337" s="62"/>
      <c r="I1337" s="62"/>
      <c r="J1337" s="63"/>
    </row>
    <row r="1338" spans="2:10" ht="9" customHeight="1">
      <c r="B1338" s="62"/>
      <c r="C1338" s="63"/>
      <c r="D1338" s="62"/>
      <c r="E1338" s="63"/>
      <c r="F1338" s="62"/>
      <c r="I1338" s="62"/>
      <c r="J1338" s="63"/>
    </row>
    <row r="1339" spans="2:10" ht="9" customHeight="1">
      <c r="B1339" s="62"/>
      <c r="C1339" s="63"/>
      <c r="D1339" s="62"/>
      <c r="E1339" s="63"/>
      <c r="F1339" s="62"/>
      <c r="I1339" s="62"/>
      <c r="J1339" s="63"/>
    </row>
    <row r="1340" spans="2:10" ht="9" customHeight="1">
      <c r="B1340" s="62"/>
      <c r="C1340" s="63"/>
      <c r="D1340" s="62"/>
      <c r="E1340" s="63"/>
      <c r="F1340" s="62"/>
      <c r="I1340" s="62"/>
      <c r="J1340" s="63"/>
    </row>
    <row r="1341" spans="2:10" ht="9" customHeight="1">
      <c r="B1341" s="62"/>
      <c r="C1341" s="63"/>
      <c r="D1341" s="62"/>
      <c r="E1341" s="63"/>
      <c r="F1341" s="62"/>
      <c r="I1341" s="62"/>
      <c r="J1341" s="63"/>
    </row>
    <row r="1342" spans="2:10" ht="9" customHeight="1">
      <c r="B1342" s="62"/>
      <c r="C1342" s="63"/>
      <c r="D1342" s="62"/>
      <c r="E1342" s="63"/>
      <c r="F1342" s="62"/>
      <c r="I1342" s="62"/>
      <c r="J1342" s="63"/>
    </row>
    <row r="1343" spans="2:10" ht="9" customHeight="1">
      <c r="B1343" s="62"/>
      <c r="C1343" s="63"/>
      <c r="D1343" s="62"/>
      <c r="E1343" s="63"/>
      <c r="F1343" s="62"/>
      <c r="I1343" s="62"/>
      <c r="J1343" s="63"/>
    </row>
    <row r="1344" spans="2:10" ht="9" customHeight="1">
      <c r="B1344" s="62"/>
      <c r="C1344" s="63"/>
      <c r="D1344" s="62"/>
      <c r="E1344" s="63"/>
      <c r="F1344" s="62"/>
      <c r="I1344" s="62"/>
      <c r="J1344" s="63"/>
    </row>
    <row r="1345" spans="2:10" ht="9" customHeight="1">
      <c r="B1345" s="62"/>
      <c r="C1345" s="63"/>
      <c r="D1345" s="62"/>
      <c r="E1345" s="63"/>
      <c r="F1345" s="62"/>
      <c r="I1345" s="62"/>
      <c r="J1345" s="63"/>
    </row>
    <row r="1346" spans="2:10" ht="9" customHeight="1">
      <c r="B1346" s="62"/>
      <c r="C1346" s="63"/>
      <c r="D1346" s="62"/>
      <c r="E1346" s="63"/>
      <c r="F1346" s="62"/>
      <c r="I1346" s="62"/>
      <c r="J1346" s="63"/>
    </row>
    <row r="1347" spans="2:10" ht="9" customHeight="1">
      <c r="B1347" s="62"/>
      <c r="C1347" s="63"/>
      <c r="D1347" s="62"/>
      <c r="E1347" s="63"/>
      <c r="F1347" s="62"/>
      <c r="I1347" s="62"/>
      <c r="J1347" s="63"/>
    </row>
    <row r="1348" spans="2:10" ht="9" customHeight="1">
      <c r="B1348" s="62"/>
      <c r="C1348" s="63"/>
      <c r="D1348" s="62"/>
      <c r="E1348" s="63"/>
      <c r="F1348" s="62"/>
      <c r="I1348" s="62"/>
      <c r="J1348" s="63"/>
    </row>
    <row r="1349" spans="2:10" ht="9" customHeight="1">
      <c r="B1349" s="62"/>
      <c r="C1349" s="63"/>
      <c r="D1349" s="62"/>
      <c r="E1349" s="63"/>
      <c r="F1349" s="62"/>
      <c r="I1349" s="62"/>
      <c r="J1349" s="63"/>
    </row>
    <row r="1350" spans="2:10" ht="9" customHeight="1">
      <c r="B1350" s="62"/>
      <c r="C1350" s="63"/>
      <c r="D1350" s="62"/>
      <c r="E1350" s="63"/>
      <c r="F1350" s="62"/>
      <c r="I1350" s="62"/>
      <c r="J1350" s="63"/>
    </row>
    <row r="1351" spans="2:10" ht="9" customHeight="1">
      <c r="B1351" s="62"/>
      <c r="C1351" s="63"/>
      <c r="D1351" s="62"/>
      <c r="E1351" s="63"/>
      <c r="F1351" s="62"/>
      <c r="I1351" s="62"/>
      <c r="J1351" s="63"/>
    </row>
    <row r="1352" spans="2:10" ht="9" customHeight="1">
      <c r="B1352" s="62"/>
      <c r="C1352" s="63"/>
      <c r="D1352" s="62"/>
      <c r="E1352" s="63"/>
      <c r="F1352" s="62"/>
      <c r="I1352" s="62"/>
      <c r="J1352" s="63"/>
    </row>
    <row r="1353" spans="2:10" ht="9" customHeight="1">
      <c r="B1353" s="62"/>
      <c r="C1353" s="63"/>
      <c r="D1353" s="62"/>
      <c r="E1353" s="63"/>
      <c r="F1353" s="62"/>
      <c r="I1353" s="62"/>
      <c r="J1353" s="63"/>
    </row>
    <row r="1354" spans="2:10" ht="9" customHeight="1">
      <c r="B1354" s="62"/>
      <c r="C1354" s="63"/>
      <c r="D1354" s="62"/>
      <c r="E1354" s="63"/>
      <c r="F1354" s="62"/>
      <c r="I1354" s="62"/>
      <c r="J1354" s="63"/>
    </row>
    <row r="1355" spans="2:10" ht="9" customHeight="1">
      <c r="B1355" s="62"/>
      <c r="C1355" s="63"/>
      <c r="D1355" s="62"/>
      <c r="E1355" s="63"/>
      <c r="F1355" s="62"/>
      <c r="I1355" s="62"/>
      <c r="J1355" s="63"/>
    </row>
    <row r="1356" spans="2:10" ht="9" customHeight="1">
      <c r="B1356" s="62"/>
      <c r="C1356" s="63"/>
      <c r="D1356" s="62"/>
      <c r="E1356" s="63"/>
      <c r="F1356" s="62"/>
      <c r="I1356" s="62"/>
      <c r="J1356" s="63"/>
    </row>
    <row r="1357" spans="2:10" ht="9" customHeight="1">
      <c r="B1357" s="62"/>
      <c r="C1357" s="63"/>
      <c r="D1357" s="62"/>
      <c r="E1357" s="63"/>
      <c r="F1357" s="62"/>
      <c r="I1357" s="62"/>
      <c r="J1357" s="63"/>
    </row>
    <row r="1358" spans="2:10" ht="9" customHeight="1">
      <c r="B1358" s="62"/>
      <c r="C1358" s="63"/>
      <c r="D1358" s="62"/>
      <c r="E1358" s="63"/>
      <c r="F1358" s="62"/>
      <c r="I1358" s="62"/>
      <c r="J1358" s="63"/>
    </row>
    <row r="1359" spans="2:10" ht="9" customHeight="1">
      <c r="B1359" s="62"/>
      <c r="C1359" s="63"/>
      <c r="D1359" s="62"/>
      <c r="E1359" s="63"/>
      <c r="F1359" s="62"/>
      <c r="I1359" s="62"/>
      <c r="J1359" s="63"/>
    </row>
    <row r="1360" spans="2:10" ht="9" customHeight="1">
      <c r="B1360" s="62"/>
      <c r="C1360" s="63"/>
      <c r="D1360" s="62"/>
      <c r="E1360" s="63"/>
      <c r="F1360" s="62"/>
      <c r="I1360" s="62"/>
      <c r="J1360" s="63"/>
    </row>
    <row r="1361" spans="2:10" ht="9" customHeight="1">
      <c r="B1361" s="62"/>
      <c r="C1361" s="63"/>
      <c r="D1361" s="62"/>
      <c r="E1361" s="63"/>
      <c r="F1361" s="62"/>
      <c r="I1361" s="62"/>
      <c r="J1361" s="63"/>
    </row>
    <row r="1362" spans="2:10" ht="9" customHeight="1">
      <c r="B1362" s="62"/>
      <c r="C1362" s="63"/>
      <c r="D1362" s="62"/>
      <c r="E1362" s="63"/>
      <c r="F1362" s="62"/>
      <c r="I1362" s="62"/>
      <c r="J1362" s="63"/>
    </row>
    <row r="1363" spans="2:10" ht="9" customHeight="1">
      <c r="B1363" s="62"/>
      <c r="C1363" s="63"/>
      <c r="D1363" s="62"/>
      <c r="E1363" s="63"/>
      <c r="F1363" s="62"/>
      <c r="I1363" s="62"/>
      <c r="J1363" s="63"/>
    </row>
    <row r="1364" spans="2:10" ht="9" customHeight="1">
      <c r="B1364" s="62"/>
      <c r="C1364" s="63"/>
      <c r="D1364" s="62"/>
      <c r="E1364" s="63"/>
      <c r="F1364" s="62"/>
      <c r="I1364" s="62"/>
      <c r="J1364" s="63"/>
    </row>
    <row r="1365" spans="2:10" ht="9" customHeight="1">
      <c r="B1365" s="62"/>
      <c r="C1365" s="63"/>
      <c r="D1365" s="62"/>
      <c r="E1365" s="63"/>
      <c r="F1365" s="62"/>
      <c r="I1365" s="62"/>
      <c r="J1365" s="63"/>
    </row>
    <row r="1366" spans="2:10" ht="9" customHeight="1">
      <c r="B1366" s="62"/>
      <c r="C1366" s="63"/>
      <c r="D1366" s="62"/>
      <c r="E1366" s="63"/>
      <c r="F1366" s="62"/>
      <c r="I1366" s="62"/>
      <c r="J1366" s="63"/>
    </row>
    <row r="1367" spans="2:10" ht="9" customHeight="1">
      <c r="B1367" s="62"/>
      <c r="C1367" s="63"/>
      <c r="D1367" s="62"/>
      <c r="E1367" s="63"/>
      <c r="F1367" s="62"/>
      <c r="I1367" s="62"/>
      <c r="J1367" s="63"/>
    </row>
    <row r="1368" spans="2:10" ht="9" customHeight="1">
      <c r="B1368" s="62"/>
      <c r="C1368" s="63"/>
      <c r="D1368" s="62"/>
      <c r="E1368" s="63"/>
      <c r="F1368" s="62"/>
      <c r="I1368" s="62"/>
      <c r="J1368" s="63"/>
    </row>
    <row r="1369" spans="2:10" ht="9" customHeight="1">
      <c r="B1369" s="62"/>
      <c r="C1369" s="63"/>
      <c r="D1369" s="62"/>
      <c r="E1369" s="63"/>
      <c r="F1369" s="62"/>
      <c r="I1369" s="62"/>
      <c r="J1369" s="63"/>
    </row>
    <row r="1370" spans="2:10" ht="9" customHeight="1">
      <c r="B1370" s="62"/>
      <c r="C1370" s="63"/>
      <c r="D1370" s="62"/>
      <c r="E1370" s="63"/>
      <c r="F1370" s="62"/>
      <c r="I1370" s="62"/>
      <c r="J1370" s="63"/>
    </row>
    <row r="1371" spans="2:10" ht="9" customHeight="1">
      <c r="B1371" s="62"/>
      <c r="C1371" s="63"/>
      <c r="D1371" s="62"/>
      <c r="E1371" s="63"/>
      <c r="F1371" s="62"/>
      <c r="I1371" s="62"/>
      <c r="J1371" s="63"/>
    </row>
    <row r="1372" spans="2:10" ht="9" customHeight="1">
      <c r="B1372" s="62"/>
      <c r="C1372" s="63"/>
      <c r="D1372" s="62"/>
      <c r="E1372" s="63"/>
      <c r="F1372" s="62"/>
      <c r="I1372" s="62"/>
      <c r="J1372" s="63"/>
    </row>
    <row r="1373" spans="2:10" ht="9" customHeight="1">
      <c r="B1373" s="62"/>
      <c r="C1373" s="63"/>
      <c r="D1373" s="62"/>
      <c r="E1373" s="63"/>
      <c r="F1373" s="62"/>
      <c r="I1373" s="62"/>
      <c r="J1373" s="63"/>
    </row>
    <row r="1374" spans="2:10" ht="9" customHeight="1">
      <c r="B1374" s="62"/>
      <c r="C1374" s="63"/>
      <c r="D1374" s="62"/>
      <c r="E1374" s="63"/>
      <c r="F1374" s="62"/>
      <c r="I1374" s="62"/>
      <c r="J1374" s="63"/>
    </row>
    <row r="1375" spans="2:10" ht="9" customHeight="1">
      <c r="B1375" s="62"/>
      <c r="C1375" s="63"/>
      <c r="D1375" s="62"/>
      <c r="E1375" s="63"/>
      <c r="F1375" s="62"/>
      <c r="I1375" s="62"/>
      <c r="J1375" s="63"/>
    </row>
    <row r="1376" spans="2:10" ht="9" customHeight="1">
      <c r="B1376" s="62"/>
      <c r="C1376" s="63"/>
      <c r="D1376" s="62"/>
      <c r="E1376" s="63"/>
      <c r="F1376" s="62"/>
      <c r="I1376" s="62"/>
      <c r="J1376" s="63"/>
    </row>
    <row r="1377" spans="2:10" ht="9" customHeight="1">
      <c r="B1377" s="62"/>
      <c r="C1377" s="63"/>
      <c r="D1377" s="62"/>
      <c r="E1377" s="63"/>
      <c r="F1377" s="62"/>
      <c r="I1377" s="62"/>
      <c r="J1377" s="63"/>
    </row>
    <row r="1378" spans="2:10" ht="9" customHeight="1">
      <c r="B1378" s="62"/>
      <c r="C1378" s="63"/>
      <c r="D1378" s="62"/>
      <c r="E1378" s="63"/>
      <c r="F1378" s="62"/>
      <c r="I1378" s="62"/>
      <c r="J1378" s="63"/>
    </row>
    <row r="1379" spans="2:10" ht="9" customHeight="1">
      <c r="B1379" s="62"/>
      <c r="C1379" s="63"/>
      <c r="D1379" s="62"/>
      <c r="E1379" s="63"/>
      <c r="F1379" s="62"/>
      <c r="I1379" s="62"/>
      <c r="J1379" s="63"/>
    </row>
    <row r="1380" spans="2:10" ht="9" customHeight="1">
      <c r="B1380" s="62"/>
      <c r="C1380" s="63"/>
      <c r="D1380" s="62"/>
      <c r="E1380" s="63"/>
      <c r="F1380" s="62"/>
      <c r="I1380" s="62"/>
      <c r="J1380" s="63"/>
    </row>
    <row r="1381" spans="2:10" ht="9" customHeight="1">
      <c r="B1381" s="62"/>
      <c r="C1381" s="63"/>
      <c r="D1381" s="62"/>
      <c r="E1381" s="63"/>
      <c r="F1381" s="62"/>
      <c r="I1381" s="62"/>
      <c r="J1381" s="63"/>
    </row>
    <row r="1382" spans="2:10" ht="9" customHeight="1">
      <c r="B1382" s="62"/>
      <c r="C1382" s="63"/>
      <c r="D1382" s="62"/>
      <c r="E1382" s="63"/>
      <c r="F1382" s="62"/>
      <c r="I1382" s="62"/>
      <c r="J1382" s="63"/>
    </row>
    <row r="1383" spans="2:10" ht="9" customHeight="1">
      <c r="B1383" s="62"/>
      <c r="C1383" s="63"/>
      <c r="D1383" s="62"/>
      <c r="E1383" s="63"/>
      <c r="F1383" s="62"/>
      <c r="I1383" s="62"/>
      <c r="J1383" s="63"/>
    </row>
    <row r="1384" spans="2:10" ht="9" customHeight="1">
      <c r="B1384" s="62"/>
      <c r="C1384" s="63"/>
      <c r="D1384" s="62"/>
      <c r="E1384" s="63"/>
      <c r="F1384" s="62"/>
      <c r="I1384" s="62"/>
      <c r="J1384" s="63"/>
    </row>
    <row r="1385" spans="2:10" ht="9" customHeight="1">
      <c r="B1385" s="62"/>
      <c r="C1385" s="63"/>
      <c r="D1385" s="62"/>
      <c r="E1385" s="63"/>
      <c r="F1385" s="62"/>
      <c r="I1385" s="62"/>
      <c r="J1385" s="63"/>
    </row>
    <row r="1386" spans="2:10" ht="9" customHeight="1">
      <c r="B1386" s="62"/>
      <c r="C1386" s="63"/>
      <c r="D1386" s="62"/>
      <c r="E1386" s="63"/>
      <c r="F1386" s="62"/>
      <c r="I1386" s="62"/>
      <c r="J1386" s="63"/>
    </row>
    <row r="1387" spans="2:10" ht="9" customHeight="1">
      <c r="B1387" s="62"/>
      <c r="C1387" s="63"/>
      <c r="D1387" s="62"/>
      <c r="E1387" s="63"/>
      <c r="F1387" s="62"/>
      <c r="I1387" s="62"/>
      <c r="J1387" s="63"/>
    </row>
    <row r="1388" spans="2:10" ht="9" customHeight="1">
      <c r="B1388" s="62"/>
      <c r="C1388" s="63"/>
      <c r="D1388" s="62"/>
      <c r="E1388" s="63"/>
      <c r="F1388" s="62"/>
      <c r="I1388" s="62"/>
      <c r="J1388" s="63"/>
    </row>
    <row r="1389" spans="2:10" ht="9" customHeight="1">
      <c r="B1389" s="62"/>
      <c r="C1389" s="63"/>
      <c r="D1389" s="62"/>
      <c r="E1389" s="63"/>
      <c r="F1389" s="62"/>
      <c r="I1389" s="62"/>
      <c r="J1389" s="63"/>
    </row>
    <row r="1390" spans="2:10" ht="9" customHeight="1">
      <c r="B1390" s="62"/>
      <c r="C1390" s="63"/>
      <c r="D1390" s="62"/>
      <c r="E1390" s="63"/>
      <c r="F1390" s="62"/>
      <c r="I1390" s="62"/>
      <c r="J1390" s="63"/>
    </row>
    <row r="1391" spans="2:10" ht="9" customHeight="1">
      <c r="B1391" s="62"/>
      <c r="C1391" s="63"/>
      <c r="D1391" s="62"/>
      <c r="E1391" s="63"/>
      <c r="F1391" s="62"/>
      <c r="I1391" s="62"/>
      <c r="J1391" s="63"/>
    </row>
    <row r="1392" spans="2:10" ht="9" customHeight="1">
      <c r="B1392" s="62"/>
      <c r="C1392" s="63"/>
      <c r="D1392" s="62"/>
      <c r="E1392" s="63"/>
      <c r="F1392" s="62"/>
      <c r="I1392" s="62"/>
      <c r="J1392" s="63"/>
    </row>
    <row r="1393" spans="2:10" ht="9" customHeight="1">
      <c r="B1393" s="62"/>
      <c r="C1393" s="63"/>
      <c r="D1393" s="62"/>
      <c r="E1393" s="63"/>
      <c r="F1393" s="62"/>
      <c r="I1393" s="62"/>
      <c r="J1393" s="63"/>
    </row>
    <row r="1394" spans="2:10" ht="9" customHeight="1">
      <c r="B1394" s="62"/>
      <c r="C1394" s="63"/>
      <c r="D1394" s="62"/>
      <c r="E1394" s="63"/>
      <c r="F1394" s="62"/>
      <c r="I1394" s="62"/>
      <c r="J1394" s="63"/>
    </row>
    <row r="1395" spans="2:10" ht="9" customHeight="1">
      <c r="B1395" s="62"/>
      <c r="C1395" s="63"/>
      <c r="D1395" s="62"/>
      <c r="E1395" s="63"/>
      <c r="F1395" s="62"/>
      <c r="I1395" s="62"/>
      <c r="J1395" s="63"/>
    </row>
    <row r="1396" spans="2:10" ht="9" customHeight="1">
      <c r="B1396" s="62"/>
      <c r="C1396" s="63"/>
      <c r="D1396" s="62"/>
      <c r="E1396" s="63"/>
      <c r="F1396" s="62"/>
      <c r="I1396" s="62"/>
      <c r="J1396" s="63"/>
    </row>
    <row r="1397" spans="2:10" ht="9" customHeight="1">
      <c r="B1397" s="62"/>
      <c r="C1397" s="63"/>
      <c r="D1397" s="62"/>
      <c r="E1397" s="63"/>
      <c r="F1397" s="62"/>
      <c r="I1397" s="62"/>
      <c r="J1397" s="63"/>
    </row>
    <row r="1398" spans="2:10" ht="9" customHeight="1">
      <c r="B1398" s="62"/>
      <c r="C1398" s="63"/>
      <c r="D1398" s="62"/>
      <c r="E1398" s="63"/>
      <c r="F1398" s="62"/>
      <c r="I1398" s="62"/>
      <c r="J1398" s="63"/>
    </row>
    <row r="1399" spans="2:10" ht="9" customHeight="1">
      <c r="B1399" s="62"/>
      <c r="C1399" s="63"/>
      <c r="D1399" s="62"/>
      <c r="E1399" s="63"/>
      <c r="F1399" s="62"/>
      <c r="I1399" s="62"/>
      <c r="J1399" s="63"/>
    </row>
    <row r="1400" spans="2:10" ht="9" customHeight="1">
      <c r="B1400" s="62"/>
      <c r="C1400" s="63"/>
      <c r="D1400" s="62"/>
      <c r="E1400" s="63"/>
      <c r="F1400" s="62"/>
      <c r="I1400" s="62"/>
      <c r="J1400" s="63"/>
    </row>
    <row r="1401" spans="2:10" ht="9" customHeight="1">
      <c r="B1401" s="62"/>
      <c r="C1401" s="63"/>
      <c r="D1401" s="62"/>
      <c r="E1401" s="63"/>
      <c r="F1401" s="62"/>
      <c r="I1401" s="62"/>
      <c r="J1401" s="63"/>
    </row>
    <row r="1402" spans="2:10" ht="9" customHeight="1">
      <c r="B1402" s="62"/>
      <c r="C1402" s="63"/>
      <c r="D1402" s="62"/>
      <c r="E1402" s="63"/>
      <c r="F1402" s="62"/>
      <c r="I1402" s="62"/>
      <c r="J1402" s="63"/>
    </row>
    <row r="1403" spans="2:10" ht="9" customHeight="1">
      <c r="B1403" s="62"/>
      <c r="C1403" s="63"/>
      <c r="D1403" s="62"/>
      <c r="E1403" s="63"/>
      <c r="F1403" s="62"/>
      <c r="I1403" s="62"/>
      <c r="J1403" s="63"/>
    </row>
    <row r="1404" spans="2:10" ht="9" customHeight="1">
      <c r="B1404" s="62"/>
      <c r="C1404" s="63"/>
      <c r="D1404" s="62"/>
      <c r="E1404" s="63"/>
      <c r="F1404" s="62"/>
      <c r="I1404" s="62"/>
      <c r="J1404" s="63"/>
    </row>
    <row r="1405" spans="2:10" ht="9" customHeight="1">
      <c r="B1405" s="62"/>
      <c r="C1405" s="63"/>
      <c r="D1405" s="62"/>
      <c r="E1405" s="63"/>
      <c r="F1405" s="62"/>
      <c r="I1405" s="62"/>
      <c r="J1405" s="63"/>
    </row>
    <row r="1406" spans="2:10" ht="9" customHeight="1">
      <c r="B1406" s="62"/>
      <c r="C1406" s="63"/>
      <c r="D1406" s="62"/>
      <c r="E1406" s="63"/>
      <c r="F1406" s="62"/>
      <c r="I1406" s="62"/>
      <c r="J1406" s="63"/>
    </row>
    <row r="1407" spans="2:10" ht="9" customHeight="1">
      <c r="B1407" s="62"/>
      <c r="C1407" s="63"/>
      <c r="D1407" s="62"/>
      <c r="E1407" s="63"/>
      <c r="F1407" s="62"/>
      <c r="I1407" s="62"/>
      <c r="J1407" s="63"/>
    </row>
    <row r="1408" spans="2:10" ht="9" customHeight="1">
      <c r="B1408" s="62"/>
      <c r="C1408" s="63"/>
      <c r="D1408" s="62"/>
      <c r="E1408" s="63"/>
      <c r="F1408" s="62"/>
      <c r="I1408" s="62"/>
      <c r="J1408" s="63"/>
    </row>
    <row r="1409" spans="2:10" ht="9" customHeight="1">
      <c r="B1409" s="62"/>
      <c r="C1409" s="63"/>
      <c r="D1409" s="62"/>
      <c r="E1409" s="63"/>
      <c r="F1409" s="62"/>
      <c r="I1409" s="62"/>
      <c r="J1409" s="63"/>
    </row>
    <row r="1410" spans="2:10" ht="9" customHeight="1">
      <c r="B1410" s="62"/>
      <c r="C1410" s="63"/>
      <c r="D1410" s="62"/>
      <c r="E1410" s="63"/>
      <c r="F1410" s="62"/>
      <c r="I1410" s="62"/>
      <c r="J1410" s="63"/>
    </row>
    <row r="1411" spans="2:10" ht="9" customHeight="1">
      <c r="B1411" s="62"/>
      <c r="C1411" s="63"/>
      <c r="D1411" s="62"/>
      <c r="E1411" s="63"/>
      <c r="F1411" s="62"/>
      <c r="I1411" s="62"/>
      <c r="J1411" s="63"/>
    </row>
    <row r="1412" spans="2:10" ht="9" customHeight="1">
      <c r="B1412" s="62"/>
      <c r="C1412" s="63"/>
      <c r="D1412" s="62"/>
      <c r="E1412" s="63"/>
      <c r="F1412" s="62"/>
      <c r="I1412" s="62"/>
      <c r="J1412" s="63"/>
    </row>
    <row r="1413" spans="2:10" ht="9" customHeight="1">
      <c r="B1413" s="62"/>
      <c r="C1413" s="63"/>
      <c r="D1413" s="62"/>
      <c r="E1413" s="63"/>
      <c r="F1413" s="62"/>
      <c r="I1413" s="62"/>
      <c r="J1413" s="63"/>
    </row>
    <row r="1414" spans="2:10" ht="9" customHeight="1">
      <c r="B1414" s="62"/>
      <c r="C1414" s="63"/>
      <c r="D1414" s="62"/>
      <c r="E1414" s="63"/>
      <c r="F1414" s="62"/>
      <c r="I1414" s="62"/>
      <c r="J1414" s="63"/>
    </row>
    <row r="1415" spans="2:10" ht="9" customHeight="1">
      <c r="B1415" s="62"/>
      <c r="C1415" s="63"/>
      <c r="D1415" s="62"/>
      <c r="E1415" s="63"/>
      <c r="F1415" s="62"/>
      <c r="I1415" s="62"/>
      <c r="J1415" s="63"/>
    </row>
    <row r="1416" spans="2:10" ht="9" customHeight="1">
      <c r="B1416" s="62"/>
      <c r="C1416" s="63"/>
      <c r="D1416" s="62"/>
      <c r="E1416" s="63"/>
      <c r="F1416" s="62"/>
      <c r="I1416" s="62"/>
      <c r="J1416" s="63"/>
    </row>
    <row r="1417" spans="2:10" ht="9" customHeight="1">
      <c r="B1417" s="62"/>
      <c r="C1417" s="63"/>
      <c r="D1417" s="62"/>
      <c r="E1417" s="63"/>
      <c r="F1417" s="62"/>
      <c r="I1417" s="62"/>
      <c r="J1417" s="63"/>
    </row>
    <row r="1418" spans="2:10" ht="9" customHeight="1">
      <c r="B1418" s="62"/>
      <c r="C1418" s="63"/>
      <c r="D1418" s="62"/>
      <c r="E1418" s="63"/>
      <c r="F1418" s="62"/>
      <c r="I1418" s="62"/>
      <c r="J1418" s="63"/>
    </row>
    <row r="1419" spans="2:10" ht="9" customHeight="1">
      <c r="B1419" s="62"/>
      <c r="C1419" s="63"/>
      <c r="D1419" s="62"/>
      <c r="E1419" s="63"/>
      <c r="F1419" s="62"/>
      <c r="I1419" s="62"/>
      <c r="J1419" s="63"/>
    </row>
    <row r="1420" spans="2:10" ht="9" customHeight="1">
      <c r="B1420" s="62"/>
      <c r="C1420" s="63"/>
      <c r="D1420" s="62"/>
      <c r="E1420" s="63"/>
      <c r="F1420" s="62"/>
      <c r="I1420" s="62"/>
      <c r="J1420" s="63"/>
    </row>
    <row r="1421" spans="2:10" ht="9" customHeight="1">
      <c r="B1421" s="62"/>
      <c r="C1421" s="63"/>
      <c r="D1421" s="62"/>
      <c r="E1421" s="63"/>
      <c r="F1421" s="62"/>
      <c r="I1421" s="62"/>
      <c r="J1421" s="63"/>
    </row>
    <row r="1422" spans="2:10" ht="9" customHeight="1">
      <c r="B1422" s="62"/>
      <c r="C1422" s="63"/>
      <c r="D1422" s="62"/>
      <c r="E1422" s="63"/>
      <c r="F1422" s="62"/>
      <c r="I1422" s="62"/>
      <c r="J1422" s="63"/>
    </row>
    <row r="1423" spans="2:10" ht="9" customHeight="1">
      <c r="B1423" s="62"/>
      <c r="C1423" s="63"/>
      <c r="D1423" s="62"/>
      <c r="E1423" s="63"/>
      <c r="F1423" s="62"/>
      <c r="I1423" s="62"/>
      <c r="J1423" s="63"/>
    </row>
    <row r="1424" spans="2:10" ht="9" customHeight="1">
      <c r="B1424" s="62"/>
      <c r="C1424" s="63"/>
      <c r="D1424" s="62"/>
      <c r="E1424" s="63"/>
      <c r="F1424" s="62"/>
      <c r="I1424" s="62"/>
      <c r="J1424" s="63"/>
    </row>
    <row r="1425" spans="2:10" ht="9" customHeight="1">
      <c r="B1425" s="62"/>
      <c r="C1425" s="63"/>
      <c r="D1425" s="62"/>
      <c r="E1425" s="63"/>
      <c r="F1425" s="62"/>
      <c r="I1425" s="62"/>
      <c r="J1425" s="63"/>
    </row>
    <row r="1426" spans="2:10" ht="9" customHeight="1">
      <c r="B1426" s="62"/>
      <c r="C1426" s="63"/>
      <c r="D1426" s="62"/>
      <c r="E1426" s="63"/>
      <c r="F1426" s="62"/>
      <c r="I1426" s="62"/>
      <c r="J1426" s="63"/>
    </row>
    <row r="1427" spans="2:10" ht="9" customHeight="1">
      <c r="B1427" s="62"/>
      <c r="C1427" s="63"/>
      <c r="D1427" s="62"/>
      <c r="E1427" s="63"/>
      <c r="F1427" s="62"/>
      <c r="I1427" s="62"/>
      <c r="J1427" s="63"/>
    </row>
    <row r="1428" spans="2:10" ht="9" customHeight="1">
      <c r="B1428" s="62"/>
      <c r="C1428" s="63"/>
      <c r="D1428" s="62"/>
      <c r="E1428" s="63"/>
      <c r="F1428" s="62"/>
      <c r="I1428" s="62"/>
      <c r="J1428" s="63"/>
    </row>
    <row r="1429" spans="2:10" ht="9" customHeight="1">
      <c r="B1429" s="62"/>
      <c r="C1429" s="63"/>
      <c r="D1429" s="62"/>
      <c r="E1429" s="63"/>
      <c r="F1429" s="62"/>
      <c r="I1429" s="62"/>
      <c r="J1429" s="63"/>
    </row>
    <row r="1430" spans="2:10" ht="9" customHeight="1">
      <c r="B1430" s="62"/>
      <c r="C1430" s="63"/>
      <c r="D1430" s="62"/>
      <c r="E1430" s="63"/>
      <c r="F1430" s="62"/>
      <c r="I1430" s="62"/>
      <c r="J1430" s="63"/>
    </row>
    <row r="1431" spans="2:10" ht="9" customHeight="1">
      <c r="B1431" s="62"/>
      <c r="C1431" s="63"/>
      <c r="D1431" s="62"/>
      <c r="E1431" s="63"/>
      <c r="F1431" s="62"/>
      <c r="I1431" s="62"/>
      <c r="J1431" s="63"/>
    </row>
    <row r="1432" spans="2:10" ht="9" customHeight="1">
      <c r="B1432" s="62"/>
      <c r="C1432" s="63"/>
      <c r="D1432" s="62"/>
      <c r="E1432" s="63"/>
      <c r="F1432" s="62"/>
      <c r="I1432" s="62"/>
      <c r="J1432" s="63"/>
    </row>
    <row r="1433" spans="2:10" ht="9" customHeight="1">
      <c r="B1433" s="62"/>
      <c r="C1433" s="63"/>
      <c r="D1433" s="62"/>
      <c r="E1433" s="63"/>
      <c r="F1433" s="62"/>
      <c r="I1433" s="62"/>
      <c r="J1433" s="63"/>
    </row>
    <row r="1434" spans="2:10" ht="9" customHeight="1">
      <c r="B1434" s="62"/>
      <c r="C1434" s="63"/>
      <c r="D1434" s="62"/>
      <c r="E1434" s="63"/>
      <c r="F1434" s="62"/>
      <c r="I1434" s="62"/>
      <c r="J1434" s="63"/>
    </row>
    <row r="1435" spans="2:10" ht="9" customHeight="1">
      <c r="B1435" s="62"/>
      <c r="C1435" s="63"/>
      <c r="D1435" s="62"/>
      <c r="E1435" s="63"/>
      <c r="F1435" s="62"/>
      <c r="I1435" s="62"/>
      <c r="J1435" s="63"/>
    </row>
    <row r="1436" spans="2:10" ht="9" customHeight="1">
      <c r="B1436" s="62"/>
      <c r="C1436" s="63"/>
      <c r="D1436" s="62"/>
      <c r="E1436" s="63"/>
      <c r="F1436" s="62"/>
      <c r="I1436" s="62"/>
      <c r="J1436" s="63"/>
    </row>
    <row r="1437" spans="2:10" ht="9" customHeight="1">
      <c r="B1437" s="62"/>
      <c r="C1437" s="63"/>
      <c r="D1437" s="62"/>
      <c r="E1437" s="63"/>
      <c r="F1437" s="62"/>
      <c r="I1437" s="62"/>
      <c r="J1437" s="63"/>
    </row>
    <row r="1438" spans="2:10" ht="9" customHeight="1">
      <c r="B1438" s="62"/>
      <c r="C1438" s="63"/>
      <c r="D1438" s="62"/>
      <c r="E1438" s="63"/>
      <c r="F1438" s="62"/>
      <c r="I1438" s="62"/>
      <c r="J1438" s="63"/>
    </row>
    <row r="1439" spans="2:10" ht="9" customHeight="1">
      <c r="B1439" s="62"/>
      <c r="C1439" s="63"/>
      <c r="D1439" s="62"/>
      <c r="E1439" s="63"/>
      <c r="F1439" s="62"/>
      <c r="I1439" s="62"/>
      <c r="J1439" s="63"/>
    </row>
    <row r="1440" spans="3:10" ht="9" customHeight="1">
      <c r="C1440" s="63"/>
      <c r="E1440" s="63"/>
      <c r="I1440" s="62"/>
      <c r="J1440" s="63"/>
    </row>
    <row r="1441" spans="3:10" ht="9" customHeight="1">
      <c r="C1441" s="63"/>
      <c r="E1441" s="63"/>
      <c r="I1441" s="62"/>
      <c r="J1441" s="63"/>
    </row>
    <row r="1442" spans="3:10" ht="9" customHeight="1">
      <c r="C1442" s="63"/>
      <c r="E1442" s="63"/>
      <c r="I1442" s="62"/>
      <c r="J1442" s="63"/>
    </row>
    <row r="1443" spans="3:10" ht="9" customHeight="1">
      <c r="C1443" s="63"/>
      <c r="E1443" s="63"/>
      <c r="I1443" s="62"/>
      <c r="J1443" s="63"/>
    </row>
    <row r="1444" spans="3:10" ht="9" customHeight="1">
      <c r="C1444" s="63"/>
      <c r="E1444" s="63"/>
      <c r="I1444" s="62"/>
      <c r="J1444" s="63"/>
    </row>
    <row r="1445" spans="3:10" ht="9" customHeight="1">
      <c r="C1445" s="63"/>
      <c r="E1445" s="63"/>
      <c r="I1445" s="62"/>
      <c r="J1445" s="63"/>
    </row>
    <row r="1446" spans="3:10" ht="9" customHeight="1">
      <c r="C1446" s="63"/>
      <c r="E1446" s="63"/>
      <c r="I1446" s="62"/>
      <c r="J1446" s="63"/>
    </row>
    <row r="1447" spans="3:10" ht="9" customHeight="1">
      <c r="C1447" s="63"/>
      <c r="E1447" s="63"/>
      <c r="I1447" s="62"/>
      <c r="J1447" s="63"/>
    </row>
    <row r="1448" spans="3:10" ht="9" customHeight="1">
      <c r="C1448" s="63"/>
      <c r="E1448" s="63"/>
      <c r="I1448" s="62"/>
      <c r="J1448" s="63"/>
    </row>
    <row r="1449" spans="3:10" ht="9" customHeight="1">
      <c r="C1449" s="63"/>
      <c r="E1449" s="63"/>
      <c r="I1449" s="62"/>
      <c r="J1449" s="63"/>
    </row>
    <row r="1450" spans="3:10" ht="9" customHeight="1">
      <c r="C1450" s="63"/>
      <c r="E1450" s="63"/>
      <c r="I1450" s="62"/>
      <c r="J1450" s="63"/>
    </row>
    <row r="1451" spans="3:10" ht="9" customHeight="1">
      <c r="C1451" s="63"/>
      <c r="E1451" s="63"/>
      <c r="I1451" s="62"/>
      <c r="J1451" s="63"/>
    </row>
    <row r="1452" spans="3:10" ht="9" customHeight="1">
      <c r="C1452" s="63"/>
      <c r="E1452" s="63"/>
      <c r="I1452" s="62"/>
      <c r="J1452" s="63"/>
    </row>
    <row r="1453" spans="3:10" ht="9" customHeight="1">
      <c r="C1453" s="63"/>
      <c r="E1453" s="63"/>
      <c r="I1453" s="62"/>
      <c r="J1453" s="63"/>
    </row>
    <row r="1454" spans="3:10" ht="9" customHeight="1">
      <c r="C1454" s="63"/>
      <c r="E1454" s="63"/>
      <c r="I1454" s="62"/>
      <c r="J1454" s="63"/>
    </row>
    <row r="1455" spans="3:10" ht="9" customHeight="1">
      <c r="C1455" s="63"/>
      <c r="E1455" s="63"/>
      <c r="I1455" s="62"/>
      <c r="J1455" s="63"/>
    </row>
    <row r="1456" spans="3:10" ht="9" customHeight="1">
      <c r="C1456" s="63"/>
      <c r="E1456" s="63"/>
      <c r="I1456" s="62"/>
      <c r="J1456" s="63"/>
    </row>
    <row r="1457" spans="3:10" ht="9" customHeight="1">
      <c r="C1457" s="63"/>
      <c r="E1457" s="63"/>
      <c r="I1457" s="62"/>
      <c r="J1457" s="63"/>
    </row>
    <row r="1458" spans="3:10" ht="9" customHeight="1">
      <c r="C1458" s="63"/>
      <c r="E1458" s="63"/>
      <c r="I1458" s="62"/>
      <c r="J1458" s="63"/>
    </row>
    <row r="1459" spans="3:10" ht="9" customHeight="1">
      <c r="C1459" s="63"/>
      <c r="E1459" s="63"/>
      <c r="I1459" s="62"/>
      <c r="J1459" s="63"/>
    </row>
    <row r="1460" spans="3:10" ht="9" customHeight="1">
      <c r="C1460" s="63"/>
      <c r="E1460" s="63"/>
      <c r="I1460" s="62"/>
      <c r="J1460" s="63"/>
    </row>
    <row r="1461" spans="3:10" ht="9" customHeight="1">
      <c r="C1461" s="63"/>
      <c r="E1461" s="63"/>
      <c r="I1461" s="62"/>
      <c r="J1461" s="63"/>
    </row>
    <row r="1462" spans="3:10" ht="9" customHeight="1">
      <c r="C1462" s="63"/>
      <c r="E1462" s="63"/>
      <c r="I1462" s="62"/>
      <c r="J1462" s="63"/>
    </row>
    <row r="1463" spans="3:10" ht="9" customHeight="1">
      <c r="C1463" s="63"/>
      <c r="E1463" s="63"/>
      <c r="I1463" s="62"/>
      <c r="J1463" s="63"/>
    </row>
    <row r="1464" spans="3:10" ht="9" customHeight="1">
      <c r="C1464" s="63"/>
      <c r="E1464" s="63"/>
      <c r="I1464" s="62"/>
      <c r="J1464" s="63"/>
    </row>
    <row r="1465" spans="3:10" ht="9" customHeight="1">
      <c r="C1465" s="63"/>
      <c r="E1465" s="63"/>
      <c r="I1465" s="62"/>
      <c r="J1465" s="63"/>
    </row>
    <row r="1466" spans="3:10" ht="9" customHeight="1">
      <c r="C1466" s="63"/>
      <c r="E1466" s="63"/>
      <c r="I1466" s="62"/>
      <c r="J1466" s="63"/>
    </row>
    <row r="1467" spans="3:10" ht="9" customHeight="1">
      <c r="C1467" s="63"/>
      <c r="E1467" s="63"/>
      <c r="I1467" s="62"/>
      <c r="J1467" s="63"/>
    </row>
    <row r="1468" spans="3:10" ht="9" customHeight="1">
      <c r="C1468" s="63"/>
      <c r="E1468" s="63"/>
      <c r="I1468" s="62"/>
      <c r="J1468" s="63"/>
    </row>
    <row r="1469" spans="3:10" ht="9" customHeight="1">
      <c r="C1469" s="63"/>
      <c r="E1469" s="63"/>
      <c r="I1469" s="62"/>
      <c r="J1469" s="63"/>
    </row>
    <row r="1470" spans="3:10" ht="9" customHeight="1">
      <c r="C1470" s="63"/>
      <c r="E1470" s="63"/>
      <c r="I1470" s="62"/>
      <c r="J1470" s="63"/>
    </row>
    <row r="1471" spans="3:10" ht="9" customHeight="1">
      <c r="C1471" s="63"/>
      <c r="E1471" s="63"/>
      <c r="I1471" s="62"/>
      <c r="J1471" s="63"/>
    </row>
    <row r="1472" spans="3:10" ht="9" customHeight="1">
      <c r="C1472" s="63"/>
      <c r="E1472" s="63"/>
      <c r="I1472" s="62"/>
      <c r="J1472" s="63"/>
    </row>
    <row r="1473" spans="3:10" ht="9" customHeight="1">
      <c r="C1473" s="63"/>
      <c r="E1473" s="63"/>
      <c r="I1473" s="62"/>
      <c r="J1473" s="63"/>
    </row>
    <row r="1474" spans="3:10" ht="9" customHeight="1">
      <c r="C1474" s="63"/>
      <c r="E1474" s="63"/>
      <c r="I1474" s="62"/>
      <c r="J1474" s="63"/>
    </row>
    <row r="1475" spans="3:10" ht="9" customHeight="1">
      <c r="C1475" s="63"/>
      <c r="E1475" s="63"/>
      <c r="I1475" s="62"/>
      <c r="J1475" s="63"/>
    </row>
    <row r="1476" spans="3:10" ht="9" customHeight="1">
      <c r="C1476" s="63"/>
      <c r="E1476" s="63"/>
      <c r="I1476" s="62"/>
      <c r="J1476" s="63"/>
    </row>
    <row r="1477" spans="3:10" ht="9" customHeight="1">
      <c r="C1477" s="63"/>
      <c r="E1477" s="63"/>
      <c r="I1477" s="62"/>
      <c r="J1477" s="63"/>
    </row>
    <row r="1478" spans="3:10" ht="9" customHeight="1">
      <c r="C1478" s="63"/>
      <c r="E1478" s="63"/>
      <c r="I1478" s="62"/>
      <c r="J1478" s="63"/>
    </row>
    <row r="1479" spans="3:10" ht="9" customHeight="1">
      <c r="C1479" s="63"/>
      <c r="E1479" s="63"/>
      <c r="I1479" s="62"/>
      <c r="J1479" s="63"/>
    </row>
    <row r="1480" spans="3:10" ht="9" customHeight="1">
      <c r="C1480" s="63"/>
      <c r="E1480" s="63"/>
      <c r="I1480" s="62"/>
      <c r="J1480" s="63"/>
    </row>
    <row r="1481" spans="3:10" ht="9" customHeight="1">
      <c r="C1481" s="63"/>
      <c r="E1481" s="63"/>
      <c r="I1481" s="62"/>
      <c r="J1481" s="63"/>
    </row>
    <row r="1482" spans="3:10" ht="9" customHeight="1">
      <c r="C1482" s="63"/>
      <c r="E1482" s="63"/>
      <c r="I1482" s="62"/>
      <c r="J1482" s="63"/>
    </row>
    <row r="1483" spans="3:10" ht="9" customHeight="1">
      <c r="C1483" s="63"/>
      <c r="E1483" s="63"/>
      <c r="I1483" s="62"/>
      <c r="J1483" s="63"/>
    </row>
    <row r="1484" spans="3:10" ht="9" customHeight="1">
      <c r="C1484" s="63"/>
      <c r="E1484" s="63"/>
      <c r="I1484" s="62"/>
      <c r="J1484" s="63"/>
    </row>
    <row r="1485" spans="3:10" ht="9" customHeight="1">
      <c r="C1485" s="63"/>
      <c r="E1485" s="63"/>
      <c r="I1485" s="62"/>
      <c r="J1485" s="63"/>
    </row>
    <row r="1486" spans="3:10" ht="9" customHeight="1">
      <c r="C1486" s="63"/>
      <c r="E1486" s="63"/>
      <c r="I1486" s="62"/>
      <c r="J1486" s="63"/>
    </row>
    <row r="1487" spans="3:10" ht="9" customHeight="1">
      <c r="C1487" s="63"/>
      <c r="E1487" s="63"/>
      <c r="I1487" s="62"/>
      <c r="J1487" s="63"/>
    </row>
    <row r="1488" spans="3:10" ht="9" customHeight="1">
      <c r="C1488" s="63"/>
      <c r="E1488" s="63"/>
      <c r="I1488" s="62"/>
      <c r="J1488" s="63"/>
    </row>
    <row r="1489" spans="3:10" ht="9" customHeight="1">
      <c r="C1489" s="63"/>
      <c r="E1489" s="63"/>
      <c r="I1489" s="62"/>
      <c r="J1489" s="63"/>
    </row>
    <row r="1490" spans="3:10" ht="9" customHeight="1">
      <c r="C1490" s="63"/>
      <c r="E1490" s="63"/>
      <c r="I1490" s="62"/>
      <c r="J1490" s="63"/>
    </row>
    <row r="1491" spans="3:10" ht="9" customHeight="1">
      <c r="C1491" s="63"/>
      <c r="E1491" s="63"/>
      <c r="I1491" s="62"/>
      <c r="J1491" s="63"/>
    </row>
    <row r="1492" spans="3:10" ht="9" customHeight="1">
      <c r="C1492" s="63"/>
      <c r="E1492" s="63"/>
      <c r="I1492" s="62"/>
      <c r="J1492" s="63"/>
    </row>
    <row r="1493" spans="3:10" ht="9" customHeight="1">
      <c r="C1493" s="63"/>
      <c r="E1493" s="63"/>
      <c r="I1493" s="62"/>
      <c r="J1493" s="63"/>
    </row>
    <row r="1494" spans="3:10" ht="9" customHeight="1">
      <c r="C1494" s="63"/>
      <c r="E1494" s="63"/>
      <c r="I1494" s="62"/>
      <c r="J1494" s="63"/>
    </row>
    <row r="1495" spans="3:10" ht="9" customHeight="1">
      <c r="C1495" s="63"/>
      <c r="E1495" s="63"/>
      <c r="I1495" s="62"/>
      <c r="J1495" s="63"/>
    </row>
    <row r="1496" spans="3:10" ht="9" customHeight="1">
      <c r="C1496" s="63"/>
      <c r="E1496" s="63"/>
      <c r="I1496" s="62"/>
      <c r="J1496" s="63"/>
    </row>
    <row r="1497" spans="3:10" ht="9" customHeight="1">
      <c r="C1497" s="63"/>
      <c r="E1497" s="63"/>
      <c r="I1497" s="62"/>
      <c r="J1497" s="63"/>
    </row>
    <row r="1498" spans="3:10" ht="9" customHeight="1">
      <c r="C1498" s="63"/>
      <c r="E1498" s="63"/>
      <c r="I1498" s="62"/>
      <c r="J1498" s="63"/>
    </row>
    <row r="1499" spans="3:10" ht="9" customHeight="1">
      <c r="C1499" s="63"/>
      <c r="E1499" s="63"/>
      <c r="I1499" s="62"/>
      <c r="J1499" s="63"/>
    </row>
    <row r="1500" spans="3:10" ht="9" customHeight="1">
      <c r="C1500" s="63"/>
      <c r="E1500" s="63"/>
      <c r="I1500" s="62"/>
      <c r="J1500" s="63"/>
    </row>
    <row r="1501" spans="3:10" ht="9" customHeight="1">
      <c r="C1501" s="63"/>
      <c r="E1501" s="63"/>
      <c r="I1501" s="62"/>
      <c r="J1501" s="63"/>
    </row>
    <row r="1502" spans="3:10" ht="9" customHeight="1">
      <c r="C1502" s="63"/>
      <c r="E1502" s="63"/>
      <c r="I1502" s="62"/>
      <c r="J1502" s="63"/>
    </row>
    <row r="1503" spans="3:10" ht="9" customHeight="1">
      <c r="C1503" s="63"/>
      <c r="E1503" s="63"/>
      <c r="I1503" s="62"/>
      <c r="J1503" s="63"/>
    </row>
    <row r="1504" spans="3:10" ht="9" customHeight="1">
      <c r="C1504" s="63"/>
      <c r="E1504" s="63"/>
      <c r="I1504" s="62"/>
      <c r="J1504" s="63"/>
    </row>
    <row r="1505" spans="3:10" ht="9" customHeight="1">
      <c r="C1505" s="63"/>
      <c r="E1505" s="63"/>
      <c r="I1505" s="62"/>
      <c r="J1505" s="63"/>
    </row>
    <row r="1506" spans="3:10" ht="9" customHeight="1">
      <c r="C1506" s="63"/>
      <c r="E1506" s="63"/>
      <c r="I1506" s="62"/>
      <c r="J1506" s="63"/>
    </row>
    <row r="1507" spans="3:10" ht="9" customHeight="1">
      <c r="C1507" s="63"/>
      <c r="E1507" s="63"/>
      <c r="I1507" s="62"/>
      <c r="J1507" s="63"/>
    </row>
    <row r="1508" spans="3:10" ht="9" customHeight="1">
      <c r="C1508" s="63"/>
      <c r="E1508" s="63"/>
      <c r="I1508" s="62"/>
      <c r="J1508" s="63"/>
    </row>
    <row r="1509" spans="3:10" ht="9" customHeight="1">
      <c r="C1509" s="63"/>
      <c r="E1509" s="63"/>
      <c r="I1509" s="62"/>
      <c r="J1509" s="63"/>
    </row>
    <row r="1510" spans="3:10" ht="9" customHeight="1">
      <c r="C1510" s="63"/>
      <c r="E1510" s="63"/>
      <c r="I1510" s="62"/>
      <c r="J1510" s="63"/>
    </row>
    <row r="1511" spans="3:10" ht="9" customHeight="1">
      <c r="C1511" s="63"/>
      <c r="E1511" s="63"/>
      <c r="I1511" s="62"/>
      <c r="J1511" s="63"/>
    </row>
    <row r="1512" spans="3:10" ht="9" customHeight="1">
      <c r="C1512" s="63"/>
      <c r="E1512" s="63"/>
      <c r="I1512" s="62"/>
      <c r="J1512" s="63"/>
    </row>
    <row r="1513" spans="3:10" ht="9" customHeight="1">
      <c r="C1513" s="63"/>
      <c r="E1513" s="63"/>
      <c r="I1513" s="62"/>
      <c r="J1513" s="63"/>
    </row>
    <row r="1514" spans="3:10" ht="9" customHeight="1">
      <c r="C1514" s="63"/>
      <c r="E1514" s="63"/>
      <c r="I1514" s="62"/>
      <c r="J1514" s="63"/>
    </row>
    <row r="1515" spans="3:10" ht="9" customHeight="1">
      <c r="C1515" s="63"/>
      <c r="E1515" s="63"/>
      <c r="I1515" s="62"/>
      <c r="J1515" s="63"/>
    </row>
    <row r="1516" spans="3:10" ht="9" customHeight="1">
      <c r="C1516" s="63"/>
      <c r="E1516" s="63"/>
      <c r="I1516" s="62"/>
      <c r="J1516" s="63"/>
    </row>
    <row r="1517" spans="3:10" ht="9" customHeight="1">
      <c r="C1517" s="63"/>
      <c r="E1517" s="63"/>
      <c r="I1517" s="62"/>
      <c r="J1517" s="63"/>
    </row>
    <row r="1518" spans="3:10" ht="9" customHeight="1">
      <c r="C1518" s="63"/>
      <c r="E1518" s="63"/>
      <c r="I1518" s="62"/>
      <c r="J1518" s="63"/>
    </row>
    <row r="1519" spans="3:10" ht="9" customHeight="1">
      <c r="C1519" s="63"/>
      <c r="E1519" s="63"/>
      <c r="I1519" s="62"/>
      <c r="J1519" s="63"/>
    </row>
    <row r="1520" spans="3:10" ht="9" customHeight="1">
      <c r="C1520" s="63"/>
      <c r="E1520" s="63"/>
      <c r="I1520" s="62"/>
      <c r="J1520" s="63"/>
    </row>
    <row r="1521" spans="3:10" ht="9" customHeight="1">
      <c r="C1521" s="63"/>
      <c r="E1521" s="63"/>
      <c r="I1521" s="62"/>
      <c r="J1521" s="63"/>
    </row>
    <row r="1522" spans="3:10" ht="9" customHeight="1">
      <c r="C1522" s="63"/>
      <c r="E1522" s="63"/>
      <c r="I1522" s="62"/>
      <c r="J1522" s="63"/>
    </row>
    <row r="1523" spans="3:10" ht="9" customHeight="1">
      <c r="C1523" s="63"/>
      <c r="E1523" s="63"/>
      <c r="I1523" s="62"/>
      <c r="J1523" s="63"/>
    </row>
    <row r="1524" spans="3:10" ht="9" customHeight="1">
      <c r="C1524" s="63"/>
      <c r="E1524" s="63"/>
      <c r="I1524" s="62"/>
      <c r="J1524" s="63"/>
    </row>
    <row r="1525" spans="3:10" ht="9" customHeight="1">
      <c r="C1525" s="63"/>
      <c r="E1525" s="63"/>
      <c r="I1525" s="62"/>
      <c r="J1525" s="63"/>
    </row>
    <row r="1526" spans="3:10" ht="9" customHeight="1">
      <c r="C1526" s="63"/>
      <c r="E1526" s="63"/>
      <c r="I1526" s="62"/>
      <c r="J1526" s="63"/>
    </row>
    <row r="1527" spans="3:10" ht="9" customHeight="1">
      <c r="C1527" s="63"/>
      <c r="E1527" s="63"/>
      <c r="I1527" s="62"/>
      <c r="J1527" s="63"/>
    </row>
    <row r="1528" spans="3:10" ht="9" customHeight="1">
      <c r="C1528" s="63"/>
      <c r="E1528" s="63"/>
      <c r="I1528" s="62"/>
      <c r="J1528" s="63"/>
    </row>
    <row r="1529" spans="3:10" ht="9" customHeight="1">
      <c r="C1529" s="63"/>
      <c r="E1529" s="63"/>
      <c r="I1529" s="62"/>
      <c r="J1529" s="63"/>
    </row>
    <row r="1530" spans="3:10" ht="9" customHeight="1">
      <c r="C1530" s="63"/>
      <c r="E1530" s="63"/>
      <c r="I1530" s="62"/>
      <c r="J1530" s="63"/>
    </row>
    <row r="1531" spans="3:10" ht="9" customHeight="1">
      <c r="C1531" s="63"/>
      <c r="E1531" s="63"/>
      <c r="I1531" s="62"/>
      <c r="J1531" s="63"/>
    </row>
    <row r="1532" spans="3:10" ht="9" customHeight="1">
      <c r="C1532" s="63"/>
      <c r="E1532" s="63"/>
      <c r="I1532" s="62"/>
      <c r="J1532" s="63"/>
    </row>
    <row r="1533" spans="3:10" ht="9" customHeight="1">
      <c r="C1533" s="63"/>
      <c r="E1533" s="63"/>
      <c r="I1533" s="62"/>
      <c r="J1533" s="63"/>
    </row>
    <row r="1534" spans="3:10" ht="9" customHeight="1">
      <c r="C1534" s="63"/>
      <c r="E1534" s="63"/>
      <c r="I1534" s="62"/>
      <c r="J1534" s="63"/>
    </row>
    <row r="1535" spans="3:10" ht="9" customHeight="1">
      <c r="C1535" s="63"/>
      <c r="E1535" s="63"/>
      <c r="I1535" s="62"/>
      <c r="J1535" s="63"/>
    </row>
    <row r="1536" spans="3:10" ht="9" customHeight="1">
      <c r="C1536" s="63"/>
      <c r="E1536" s="63"/>
      <c r="I1536" s="62"/>
      <c r="J1536" s="63"/>
    </row>
    <row r="1537" spans="3:10" ht="9" customHeight="1">
      <c r="C1537" s="63"/>
      <c r="E1537" s="63"/>
      <c r="I1537" s="62"/>
      <c r="J1537" s="63"/>
    </row>
    <row r="1538" spans="3:10" ht="9" customHeight="1">
      <c r="C1538" s="63"/>
      <c r="E1538" s="63"/>
      <c r="I1538" s="62"/>
      <c r="J1538" s="63"/>
    </row>
    <row r="1539" spans="3:10" ht="9" customHeight="1">
      <c r="C1539" s="63"/>
      <c r="E1539" s="63"/>
      <c r="I1539" s="62"/>
      <c r="J1539" s="63"/>
    </row>
    <row r="1540" spans="3:10" ht="9" customHeight="1">
      <c r="C1540" s="63"/>
      <c r="E1540" s="63"/>
      <c r="I1540" s="62"/>
      <c r="J1540" s="63"/>
    </row>
    <row r="1541" spans="3:10" ht="9" customHeight="1">
      <c r="C1541" s="63"/>
      <c r="E1541" s="63"/>
      <c r="I1541" s="62"/>
      <c r="J1541" s="63"/>
    </row>
    <row r="1542" spans="3:10" ht="9" customHeight="1">
      <c r="C1542" s="63"/>
      <c r="E1542" s="63"/>
      <c r="I1542" s="62"/>
      <c r="J1542" s="63"/>
    </row>
    <row r="1543" spans="3:10" ht="9" customHeight="1">
      <c r="C1543" s="63"/>
      <c r="E1543" s="63"/>
      <c r="I1543" s="62"/>
      <c r="J1543" s="63"/>
    </row>
    <row r="1544" spans="3:10" ht="9" customHeight="1">
      <c r="C1544" s="63"/>
      <c r="E1544" s="63"/>
      <c r="I1544" s="62"/>
      <c r="J1544" s="63"/>
    </row>
    <row r="1545" spans="3:10" ht="9" customHeight="1">
      <c r="C1545" s="63"/>
      <c r="E1545" s="63"/>
      <c r="I1545" s="62"/>
      <c r="J1545" s="63"/>
    </row>
    <row r="1546" spans="3:10" ht="9" customHeight="1">
      <c r="C1546" s="63"/>
      <c r="E1546" s="63"/>
      <c r="I1546" s="62"/>
      <c r="J1546" s="63"/>
    </row>
    <row r="1547" spans="3:10" ht="9" customHeight="1">
      <c r="C1547" s="63"/>
      <c r="E1547" s="63"/>
      <c r="I1547" s="62"/>
      <c r="J1547" s="63"/>
    </row>
    <row r="1548" spans="3:10" ht="9" customHeight="1">
      <c r="C1548" s="63"/>
      <c r="E1548" s="63"/>
      <c r="I1548" s="62"/>
      <c r="J1548" s="63"/>
    </row>
    <row r="1549" spans="3:10" ht="9" customHeight="1">
      <c r="C1549" s="63"/>
      <c r="E1549" s="63"/>
      <c r="I1549" s="62"/>
      <c r="J1549" s="63"/>
    </row>
    <row r="1550" spans="3:10" ht="9" customHeight="1">
      <c r="C1550" s="63"/>
      <c r="E1550" s="63"/>
      <c r="I1550" s="62"/>
      <c r="J1550" s="63"/>
    </row>
    <row r="1551" spans="3:10" ht="9" customHeight="1">
      <c r="C1551" s="63"/>
      <c r="E1551" s="63"/>
      <c r="I1551" s="62"/>
      <c r="J1551" s="63"/>
    </row>
    <row r="1552" spans="3:10" ht="9" customHeight="1">
      <c r="C1552" s="63"/>
      <c r="E1552" s="63"/>
      <c r="I1552" s="62"/>
      <c r="J1552" s="63"/>
    </row>
    <row r="1553" spans="3:10" ht="9" customHeight="1">
      <c r="C1553" s="63"/>
      <c r="E1553" s="63"/>
      <c r="I1553" s="62"/>
      <c r="J1553" s="63"/>
    </row>
    <row r="1554" spans="3:10" ht="9" customHeight="1">
      <c r="C1554" s="63"/>
      <c r="E1554" s="63"/>
      <c r="I1554" s="62"/>
      <c r="J1554" s="63"/>
    </row>
    <row r="1555" spans="3:10" ht="9" customHeight="1">
      <c r="C1555" s="63"/>
      <c r="E1555" s="63"/>
      <c r="I1555" s="62"/>
      <c r="J1555" s="63"/>
    </row>
    <row r="1556" spans="3:10" ht="9" customHeight="1">
      <c r="C1556" s="63"/>
      <c r="E1556" s="63"/>
      <c r="I1556" s="62"/>
      <c r="J1556" s="63"/>
    </row>
    <row r="1557" spans="3:10" ht="9" customHeight="1">
      <c r="C1557" s="63"/>
      <c r="E1557" s="63"/>
      <c r="I1557" s="62"/>
      <c r="J1557" s="63"/>
    </row>
    <row r="1558" spans="3:10" ht="9" customHeight="1">
      <c r="C1558" s="63"/>
      <c r="E1558" s="63"/>
      <c r="I1558" s="62"/>
      <c r="J1558" s="63"/>
    </row>
    <row r="1559" spans="3:10" ht="9" customHeight="1">
      <c r="C1559" s="63"/>
      <c r="E1559" s="63"/>
      <c r="I1559" s="62"/>
      <c r="J1559" s="63"/>
    </row>
    <row r="1560" spans="3:10" ht="9" customHeight="1">
      <c r="C1560" s="63"/>
      <c r="E1560" s="63"/>
      <c r="I1560" s="62"/>
      <c r="J1560" s="63"/>
    </row>
    <row r="1561" spans="3:10" ht="9" customHeight="1">
      <c r="C1561" s="63"/>
      <c r="E1561" s="63"/>
      <c r="I1561" s="62"/>
      <c r="J1561" s="63"/>
    </row>
    <row r="1562" spans="3:10" ht="9" customHeight="1">
      <c r="C1562" s="63"/>
      <c r="E1562" s="63"/>
      <c r="I1562" s="62"/>
      <c r="J1562" s="63"/>
    </row>
    <row r="1563" spans="3:10" ht="9" customHeight="1">
      <c r="C1563" s="63"/>
      <c r="E1563" s="63"/>
      <c r="I1563" s="62"/>
      <c r="J1563" s="63"/>
    </row>
    <row r="1564" spans="3:10" ht="9" customHeight="1">
      <c r="C1564" s="63"/>
      <c r="E1564" s="63"/>
      <c r="I1564" s="62"/>
      <c r="J1564" s="63"/>
    </row>
    <row r="1565" spans="3:10" ht="9" customHeight="1">
      <c r="C1565" s="63"/>
      <c r="E1565" s="63"/>
      <c r="I1565" s="62"/>
      <c r="J1565" s="63"/>
    </row>
    <row r="1566" spans="3:10" ht="9" customHeight="1">
      <c r="C1566" s="63"/>
      <c r="E1566" s="63"/>
      <c r="I1566" s="62"/>
      <c r="J1566" s="63"/>
    </row>
    <row r="1567" spans="3:10" ht="9" customHeight="1">
      <c r="C1567" s="63"/>
      <c r="E1567" s="63"/>
      <c r="I1567" s="62"/>
      <c r="J1567" s="63"/>
    </row>
    <row r="1568" spans="3:10" ht="9" customHeight="1">
      <c r="C1568" s="63"/>
      <c r="E1568" s="63"/>
      <c r="I1568" s="62"/>
      <c r="J1568" s="63"/>
    </row>
    <row r="1569" spans="3:10" ht="9" customHeight="1">
      <c r="C1569" s="63"/>
      <c r="E1569" s="63"/>
      <c r="I1569" s="62"/>
      <c r="J1569" s="63"/>
    </row>
    <row r="1570" spans="3:10" ht="9" customHeight="1">
      <c r="C1570" s="63"/>
      <c r="E1570" s="63"/>
      <c r="I1570" s="62"/>
      <c r="J1570" s="63"/>
    </row>
    <row r="1571" spans="3:10" ht="9" customHeight="1">
      <c r="C1571" s="63"/>
      <c r="E1571" s="63"/>
      <c r="I1571" s="62"/>
      <c r="J1571" s="63"/>
    </row>
    <row r="1572" spans="3:10" ht="9" customHeight="1">
      <c r="C1572" s="63"/>
      <c r="E1572" s="63"/>
      <c r="I1572" s="62"/>
      <c r="J1572" s="63"/>
    </row>
    <row r="1573" spans="3:10" ht="9" customHeight="1">
      <c r="C1573" s="63"/>
      <c r="E1573" s="63"/>
      <c r="I1573" s="62"/>
      <c r="J1573" s="63"/>
    </row>
    <row r="1574" spans="3:10" ht="9" customHeight="1">
      <c r="C1574" s="63"/>
      <c r="E1574" s="63"/>
      <c r="I1574" s="62"/>
      <c r="J1574" s="63"/>
    </row>
    <row r="1575" spans="3:10" ht="9" customHeight="1">
      <c r="C1575" s="63"/>
      <c r="E1575" s="63"/>
      <c r="I1575" s="62"/>
      <c r="J1575" s="63"/>
    </row>
    <row r="1576" spans="3:10" ht="9" customHeight="1">
      <c r="C1576" s="63"/>
      <c r="E1576" s="63"/>
      <c r="I1576" s="62"/>
      <c r="J1576" s="63"/>
    </row>
    <row r="1577" spans="3:10" ht="9" customHeight="1">
      <c r="C1577" s="63"/>
      <c r="E1577" s="63"/>
      <c r="I1577" s="62"/>
      <c r="J1577" s="63"/>
    </row>
    <row r="1578" spans="3:10" ht="9" customHeight="1">
      <c r="C1578" s="63"/>
      <c r="E1578" s="63"/>
      <c r="I1578" s="62"/>
      <c r="J1578" s="63"/>
    </row>
    <row r="1579" spans="3:10" ht="9" customHeight="1">
      <c r="C1579" s="63"/>
      <c r="E1579" s="63"/>
      <c r="I1579" s="62"/>
      <c r="J1579" s="63"/>
    </row>
    <row r="1580" spans="3:10" ht="9" customHeight="1">
      <c r="C1580" s="63"/>
      <c r="E1580" s="63"/>
      <c r="I1580" s="62"/>
      <c r="J1580" s="63"/>
    </row>
    <row r="1581" spans="3:10" ht="9" customHeight="1">
      <c r="C1581" s="63"/>
      <c r="E1581" s="63"/>
      <c r="I1581" s="62"/>
      <c r="J1581" s="63"/>
    </row>
    <row r="1582" spans="3:10" ht="9" customHeight="1">
      <c r="C1582" s="63"/>
      <c r="E1582" s="63"/>
      <c r="I1582" s="62"/>
      <c r="J1582" s="63"/>
    </row>
    <row r="1583" spans="3:10" ht="9" customHeight="1">
      <c r="C1583" s="63"/>
      <c r="E1583" s="63"/>
      <c r="I1583" s="62"/>
      <c r="J1583" s="63"/>
    </row>
    <row r="1584" spans="3:10" ht="9" customHeight="1">
      <c r="C1584" s="63"/>
      <c r="E1584" s="63"/>
      <c r="I1584" s="62"/>
      <c r="J1584" s="63"/>
    </row>
    <row r="1585" spans="3:10" ht="9" customHeight="1">
      <c r="C1585" s="63"/>
      <c r="E1585" s="63"/>
      <c r="I1585" s="62"/>
      <c r="J1585" s="63"/>
    </row>
    <row r="1586" spans="3:10" ht="9" customHeight="1">
      <c r="C1586" s="63"/>
      <c r="E1586" s="63"/>
      <c r="I1586" s="62"/>
      <c r="J1586" s="63"/>
    </row>
    <row r="1587" spans="3:10" ht="9" customHeight="1">
      <c r="C1587" s="63"/>
      <c r="E1587" s="63"/>
      <c r="I1587" s="62"/>
      <c r="J1587" s="63"/>
    </row>
    <row r="1588" spans="3:10" ht="9" customHeight="1">
      <c r="C1588" s="63"/>
      <c r="E1588" s="63"/>
      <c r="I1588" s="62"/>
      <c r="J1588" s="63"/>
    </row>
    <row r="1589" spans="3:10" ht="9" customHeight="1">
      <c r="C1589" s="63"/>
      <c r="E1589" s="63"/>
      <c r="I1589" s="62"/>
      <c r="J1589" s="63"/>
    </row>
    <row r="1590" spans="3:10" ht="9" customHeight="1">
      <c r="C1590" s="63"/>
      <c r="E1590" s="63"/>
      <c r="I1590" s="62"/>
      <c r="J1590" s="63"/>
    </row>
    <row r="1591" spans="3:10" ht="9" customHeight="1">
      <c r="C1591" s="63"/>
      <c r="E1591" s="63"/>
      <c r="I1591" s="62"/>
      <c r="J1591" s="63"/>
    </row>
    <row r="1592" spans="3:10" ht="9" customHeight="1">
      <c r="C1592" s="63"/>
      <c r="E1592" s="63"/>
      <c r="I1592" s="62"/>
      <c r="J1592" s="63"/>
    </row>
    <row r="1593" spans="3:10" ht="9" customHeight="1">
      <c r="C1593" s="63"/>
      <c r="E1593" s="63"/>
      <c r="I1593" s="62"/>
      <c r="J1593" s="63"/>
    </row>
    <row r="1594" spans="3:10" ht="9" customHeight="1">
      <c r="C1594" s="63"/>
      <c r="E1594" s="63"/>
      <c r="I1594" s="62"/>
      <c r="J1594" s="63"/>
    </row>
    <row r="1595" spans="3:10" ht="9" customHeight="1">
      <c r="C1595" s="63"/>
      <c r="E1595" s="63"/>
      <c r="I1595" s="62"/>
      <c r="J1595" s="63"/>
    </row>
    <row r="1596" spans="3:10" ht="9" customHeight="1">
      <c r="C1596" s="63"/>
      <c r="E1596" s="63"/>
      <c r="I1596" s="62"/>
      <c r="J1596" s="63"/>
    </row>
    <row r="1597" spans="3:10" ht="9" customHeight="1">
      <c r="C1597" s="63"/>
      <c r="E1597" s="63"/>
      <c r="I1597" s="62"/>
      <c r="J1597" s="63"/>
    </row>
    <row r="1598" spans="3:10" ht="9" customHeight="1">
      <c r="C1598" s="63"/>
      <c r="E1598" s="63"/>
      <c r="I1598" s="62"/>
      <c r="J1598" s="63"/>
    </row>
    <row r="1599" spans="3:10" ht="9" customHeight="1">
      <c r="C1599" s="63"/>
      <c r="E1599" s="63"/>
      <c r="I1599" s="62"/>
      <c r="J1599" s="63"/>
    </row>
    <row r="1600" spans="3:10" ht="9" customHeight="1">
      <c r="C1600" s="63"/>
      <c r="E1600" s="63"/>
      <c r="I1600" s="62"/>
      <c r="J1600" s="63"/>
    </row>
    <row r="1601" spans="3:10" ht="9" customHeight="1">
      <c r="C1601" s="63"/>
      <c r="E1601" s="63"/>
      <c r="I1601" s="62"/>
      <c r="J1601" s="63"/>
    </row>
    <row r="1602" spans="3:10" ht="9" customHeight="1">
      <c r="C1602" s="63"/>
      <c r="E1602" s="63"/>
      <c r="I1602" s="62"/>
      <c r="J1602" s="63"/>
    </row>
    <row r="1603" spans="3:10" ht="9" customHeight="1">
      <c r="C1603" s="63"/>
      <c r="E1603" s="63"/>
      <c r="I1603" s="62"/>
      <c r="J1603" s="63"/>
    </row>
    <row r="1604" spans="3:10" ht="9" customHeight="1">
      <c r="C1604" s="63"/>
      <c r="E1604" s="63"/>
      <c r="I1604" s="62"/>
      <c r="J1604" s="63"/>
    </row>
    <row r="1605" spans="3:10" ht="9" customHeight="1">
      <c r="C1605" s="63"/>
      <c r="E1605" s="63"/>
      <c r="I1605" s="62"/>
      <c r="J1605" s="63"/>
    </row>
    <row r="1606" spans="3:10" ht="9" customHeight="1">
      <c r="C1606" s="63"/>
      <c r="E1606" s="63"/>
      <c r="I1606" s="62"/>
      <c r="J1606" s="63"/>
    </row>
    <row r="1607" spans="3:10" ht="9" customHeight="1">
      <c r="C1607" s="63"/>
      <c r="E1607" s="63"/>
      <c r="I1607" s="62"/>
      <c r="J1607" s="63"/>
    </row>
    <row r="1608" spans="3:10" ht="9" customHeight="1">
      <c r="C1608" s="63"/>
      <c r="E1608" s="63"/>
      <c r="I1608" s="62"/>
      <c r="J1608" s="63"/>
    </row>
    <row r="1609" spans="3:10" ht="9" customHeight="1">
      <c r="C1609" s="63"/>
      <c r="E1609" s="63"/>
      <c r="I1609" s="62"/>
      <c r="J1609" s="63"/>
    </row>
    <row r="1610" spans="3:10" ht="9" customHeight="1">
      <c r="C1610" s="63"/>
      <c r="E1610" s="63"/>
      <c r="I1610" s="62"/>
      <c r="J1610" s="63"/>
    </row>
    <row r="1611" spans="3:10" ht="9" customHeight="1">
      <c r="C1611" s="63"/>
      <c r="E1611" s="63"/>
      <c r="I1611" s="62"/>
      <c r="J1611" s="63"/>
    </row>
    <row r="1612" spans="3:10" ht="9" customHeight="1">
      <c r="C1612" s="63"/>
      <c r="E1612" s="63"/>
      <c r="I1612" s="62"/>
      <c r="J1612" s="63"/>
    </row>
    <row r="1613" spans="3:10" ht="9" customHeight="1">
      <c r="C1613" s="63"/>
      <c r="E1613" s="63"/>
      <c r="I1613" s="62"/>
      <c r="J1613" s="63"/>
    </row>
    <row r="1614" spans="3:10" ht="9" customHeight="1">
      <c r="C1614" s="63"/>
      <c r="E1614" s="63"/>
      <c r="I1614" s="62"/>
      <c r="J1614" s="63"/>
    </row>
    <row r="1615" spans="3:10" ht="9" customHeight="1">
      <c r="C1615" s="63"/>
      <c r="E1615" s="63"/>
      <c r="I1615" s="62"/>
      <c r="J1615" s="63"/>
    </row>
    <row r="1616" spans="3:10" ht="9" customHeight="1">
      <c r="C1616" s="63"/>
      <c r="E1616" s="63"/>
      <c r="I1616" s="62"/>
      <c r="J1616" s="63"/>
    </row>
    <row r="1617" spans="3:10" ht="9" customHeight="1">
      <c r="C1617" s="63"/>
      <c r="E1617" s="63"/>
      <c r="I1617" s="62"/>
      <c r="J1617" s="63"/>
    </row>
    <row r="1618" spans="3:10" ht="9" customHeight="1">
      <c r="C1618" s="63"/>
      <c r="E1618" s="63"/>
      <c r="I1618" s="62"/>
      <c r="J1618" s="63"/>
    </row>
    <row r="1619" spans="3:10" ht="9" customHeight="1">
      <c r="C1619" s="63"/>
      <c r="E1619" s="63"/>
      <c r="I1619" s="62"/>
      <c r="J1619" s="63"/>
    </row>
    <row r="1620" spans="3:10" ht="9" customHeight="1">
      <c r="C1620" s="63"/>
      <c r="E1620" s="63"/>
      <c r="I1620" s="62"/>
      <c r="J1620" s="63"/>
    </row>
    <row r="1621" spans="3:10" ht="9" customHeight="1">
      <c r="C1621" s="63"/>
      <c r="E1621" s="63"/>
      <c r="I1621" s="62"/>
      <c r="J1621" s="63"/>
    </row>
    <row r="1622" spans="3:10" ht="9" customHeight="1">
      <c r="C1622" s="63"/>
      <c r="E1622" s="63"/>
      <c r="I1622" s="62"/>
      <c r="J1622" s="63"/>
    </row>
    <row r="1623" spans="3:10" ht="9" customHeight="1">
      <c r="C1623" s="63"/>
      <c r="E1623" s="63"/>
      <c r="I1623" s="62"/>
      <c r="J1623" s="63"/>
    </row>
    <row r="1624" spans="3:10" ht="9" customHeight="1">
      <c r="C1624" s="63"/>
      <c r="E1624" s="63"/>
      <c r="I1624" s="62"/>
      <c r="J1624" s="63"/>
    </row>
    <row r="1625" spans="3:10" ht="9" customHeight="1">
      <c r="C1625" s="63"/>
      <c r="E1625" s="63"/>
      <c r="I1625" s="62"/>
      <c r="J1625" s="63"/>
    </row>
    <row r="1626" spans="3:10" ht="9" customHeight="1">
      <c r="C1626" s="63"/>
      <c r="E1626" s="63"/>
      <c r="I1626" s="62"/>
      <c r="J1626" s="63"/>
    </row>
    <row r="1627" spans="3:10" ht="9" customHeight="1">
      <c r="C1627" s="63"/>
      <c r="E1627" s="63"/>
      <c r="I1627" s="62"/>
      <c r="J1627" s="63"/>
    </row>
    <row r="1628" spans="3:10" ht="9" customHeight="1">
      <c r="C1628" s="63"/>
      <c r="E1628" s="63"/>
      <c r="I1628" s="62"/>
      <c r="J1628" s="63"/>
    </row>
    <row r="1629" spans="3:10" ht="9" customHeight="1">
      <c r="C1629" s="63"/>
      <c r="E1629" s="63"/>
      <c r="I1629" s="62"/>
      <c r="J1629" s="63"/>
    </row>
    <row r="1630" spans="3:10" ht="9" customHeight="1">
      <c r="C1630" s="63"/>
      <c r="E1630" s="63"/>
      <c r="I1630" s="62"/>
      <c r="J1630" s="63"/>
    </row>
    <row r="1631" spans="3:10" ht="9" customHeight="1">
      <c r="C1631" s="63"/>
      <c r="E1631" s="63"/>
      <c r="I1631" s="62"/>
      <c r="J1631" s="63"/>
    </row>
    <row r="1632" spans="3:10" ht="9" customHeight="1">
      <c r="C1632" s="63"/>
      <c r="E1632" s="63"/>
      <c r="I1632" s="62"/>
      <c r="J1632" s="63"/>
    </row>
    <row r="1633" spans="3:10" ht="9" customHeight="1">
      <c r="C1633" s="63"/>
      <c r="E1633" s="63"/>
      <c r="I1633" s="62"/>
      <c r="J1633" s="63"/>
    </row>
    <row r="1634" spans="3:10" ht="9" customHeight="1">
      <c r="C1634" s="63"/>
      <c r="E1634" s="63"/>
      <c r="I1634" s="62"/>
      <c r="J1634" s="63"/>
    </row>
    <row r="1635" spans="3:10" ht="9" customHeight="1">
      <c r="C1635" s="63"/>
      <c r="E1635" s="63"/>
      <c r="I1635" s="62"/>
      <c r="J1635" s="63"/>
    </row>
    <row r="1636" spans="3:10" ht="9" customHeight="1">
      <c r="C1636" s="63"/>
      <c r="E1636" s="63"/>
      <c r="I1636" s="62"/>
      <c r="J1636" s="63"/>
    </row>
    <row r="1637" spans="3:10" ht="9" customHeight="1">
      <c r="C1637" s="63"/>
      <c r="E1637" s="63"/>
      <c r="I1637" s="62"/>
      <c r="J1637" s="63"/>
    </row>
    <row r="1638" spans="3:10" ht="9" customHeight="1">
      <c r="C1638" s="63"/>
      <c r="E1638" s="63"/>
      <c r="I1638" s="62"/>
      <c r="J1638" s="63"/>
    </row>
    <row r="1639" spans="3:10" ht="9" customHeight="1">
      <c r="C1639" s="63"/>
      <c r="E1639" s="63"/>
      <c r="I1639" s="62"/>
      <c r="J1639" s="63"/>
    </row>
    <row r="1640" spans="3:10" ht="9" customHeight="1">
      <c r="C1640" s="63"/>
      <c r="E1640" s="63"/>
      <c r="I1640" s="62"/>
      <c r="J1640" s="63"/>
    </row>
    <row r="1641" spans="3:10" ht="9" customHeight="1">
      <c r="C1641" s="63"/>
      <c r="E1641" s="63"/>
      <c r="I1641" s="62"/>
      <c r="J1641" s="63"/>
    </row>
    <row r="1642" spans="3:10" ht="9" customHeight="1">
      <c r="C1642" s="63"/>
      <c r="E1642" s="63"/>
      <c r="I1642" s="62"/>
      <c r="J1642" s="63"/>
    </row>
    <row r="1643" spans="3:10" ht="9" customHeight="1">
      <c r="C1643" s="63"/>
      <c r="E1643" s="63"/>
      <c r="I1643" s="62"/>
      <c r="J1643" s="63"/>
    </row>
    <row r="1644" spans="3:10" ht="9" customHeight="1">
      <c r="C1644" s="63"/>
      <c r="E1644" s="63"/>
      <c r="I1644" s="62"/>
      <c r="J1644" s="63"/>
    </row>
    <row r="1645" spans="3:10" ht="9" customHeight="1">
      <c r="C1645" s="63"/>
      <c r="E1645" s="63"/>
      <c r="I1645" s="62"/>
      <c r="J1645" s="63"/>
    </row>
    <row r="1646" spans="3:10" ht="9" customHeight="1">
      <c r="C1646" s="63"/>
      <c r="E1646" s="63"/>
      <c r="I1646" s="62"/>
      <c r="J1646" s="63"/>
    </row>
    <row r="1647" spans="3:10" ht="9" customHeight="1">
      <c r="C1647" s="63"/>
      <c r="E1647" s="63"/>
      <c r="I1647" s="62"/>
      <c r="J1647" s="63"/>
    </row>
    <row r="1648" spans="3:10" ht="9" customHeight="1">
      <c r="C1648" s="63"/>
      <c r="E1648" s="63"/>
      <c r="I1648" s="62"/>
      <c r="J1648" s="63"/>
    </row>
    <row r="1649" spans="3:10" ht="9" customHeight="1">
      <c r="C1649" s="63"/>
      <c r="E1649" s="63"/>
      <c r="I1649" s="62"/>
      <c r="J1649" s="63"/>
    </row>
    <row r="1650" spans="3:10" ht="9" customHeight="1">
      <c r="C1650" s="63"/>
      <c r="E1650" s="63"/>
      <c r="I1650" s="62"/>
      <c r="J1650" s="63"/>
    </row>
    <row r="1651" spans="3:10" ht="9" customHeight="1">
      <c r="C1651" s="63"/>
      <c r="E1651" s="63"/>
      <c r="I1651" s="62"/>
      <c r="J1651" s="63"/>
    </row>
    <row r="1652" spans="3:10" ht="9" customHeight="1">
      <c r="C1652" s="63"/>
      <c r="E1652" s="63"/>
      <c r="I1652" s="62"/>
      <c r="J1652" s="63"/>
    </row>
    <row r="1653" spans="3:10" ht="9" customHeight="1">
      <c r="C1653" s="63"/>
      <c r="E1653" s="63"/>
      <c r="I1653" s="62"/>
      <c r="J1653" s="63"/>
    </row>
    <row r="1654" spans="3:10" ht="9" customHeight="1">
      <c r="C1654" s="63"/>
      <c r="E1654" s="63"/>
      <c r="I1654" s="62"/>
      <c r="J1654" s="63"/>
    </row>
    <row r="1655" spans="3:10" ht="9" customHeight="1">
      <c r="C1655" s="63"/>
      <c r="E1655" s="63"/>
      <c r="I1655" s="62"/>
      <c r="J1655" s="63"/>
    </row>
    <row r="1656" spans="3:10" ht="9" customHeight="1">
      <c r="C1656" s="63"/>
      <c r="E1656" s="63"/>
      <c r="I1656" s="62"/>
      <c r="J1656" s="63"/>
    </row>
    <row r="1657" spans="3:10" ht="9" customHeight="1">
      <c r="C1657" s="63"/>
      <c r="E1657" s="63"/>
      <c r="I1657" s="62"/>
      <c r="J1657" s="63"/>
    </row>
    <row r="1658" spans="3:10" ht="9" customHeight="1">
      <c r="C1658" s="63"/>
      <c r="E1658" s="63"/>
      <c r="I1658" s="62"/>
      <c r="J1658" s="63"/>
    </row>
    <row r="1659" spans="3:10" ht="9" customHeight="1">
      <c r="C1659" s="63"/>
      <c r="E1659" s="63"/>
      <c r="I1659" s="62"/>
      <c r="J1659" s="63"/>
    </row>
    <row r="1660" spans="3:10" ht="9" customHeight="1">
      <c r="C1660" s="63"/>
      <c r="E1660" s="63"/>
      <c r="I1660" s="62"/>
      <c r="J1660" s="63"/>
    </row>
    <row r="1661" spans="3:10" ht="9" customHeight="1">
      <c r="C1661" s="63"/>
      <c r="E1661" s="63"/>
      <c r="I1661" s="62"/>
      <c r="J1661" s="63"/>
    </row>
    <row r="1662" spans="3:10" ht="9" customHeight="1">
      <c r="C1662" s="63"/>
      <c r="E1662" s="63"/>
      <c r="I1662" s="62"/>
      <c r="J1662" s="63"/>
    </row>
    <row r="1663" spans="3:10" ht="9" customHeight="1">
      <c r="C1663" s="63"/>
      <c r="E1663" s="63"/>
      <c r="I1663" s="62"/>
      <c r="J1663" s="63"/>
    </row>
    <row r="1664" spans="3:10" ht="9" customHeight="1">
      <c r="C1664" s="63"/>
      <c r="E1664" s="63"/>
      <c r="I1664" s="62"/>
      <c r="J1664" s="63"/>
    </row>
    <row r="1665" spans="3:10" ht="9" customHeight="1">
      <c r="C1665" s="63"/>
      <c r="E1665" s="63"/>
      <c r="I1665" s="62"/>
      <c r="J1665" s="63"/>
    </row>
    <row r="1666" spans="3:10" ht="9" customHeight="1">
      <c r="C1666" s="63"/>
      <c r="E1666" s="63"/>
      <c r="I1666" s="62"/>
      <c r="J1666" s="63"/>
    </row>
    <row r="1667" spans="3:10" ht="9" customHeight="1">
      <c r="C1667" s="63"/>
      <c r="E1667" s="63"/>
      <c r="I1667" s="62"/>
      <c r="J1667" s="63"/>
    </row>
    <row r="1668" spans="3:10" ht="9" customHeight="1">
      <c r="C1668" s="63"/>
      <c r="E1668" s="63"/>
      <c r="I1668" s="62"/>
      <c r="J1668" s="63"/>
    </row>
    <row r="1669" spans="3:10" ht="9" customHeight="1">
      <c r="C1669" s="63"/>
      <c r="E1669" s="63"/>
      <c r="I1669" s="62"/>
      <c r="J1669" s="63"/>
    </row>
    <row r="1670" spans="3:10" ht="9" customHeight="1">
      <c r="C1670" s="63"/>
      <c r="E1670" s="63"/>
      <c r="I1670" s="62"/>
      <c r="J1670" s="63"/>
    </row>
    <row r="1671" spans="3:10" ht="9" customHeight="1">
      <c r="C1671" s="63"/>
      <c r="E1671" s="63"/>
      <c r="I1671" s="62"/>
      <c r="J1671" s="63"/>
    </row>
    <row r="1672" spans="3:10" ht="9" customHeight="1">
      <c r="C1672" s="63"/>
      <c r="E1672" s="63"/>
      <c r="I1672" s="62"/>
      <c r="J1672" s="63"/>
    </row>
    <row r="1673" spans="3:10" ht="9" customHeight="1">
      <c r="C1673" s="63"/>
      <c r="E1673" s="63"/>
      <c r="I1673" s="62"/>
      <c r="J1673" s="63"/>
    </row>
    <row r="1674" spans="3:10" ht="9" customHeight="1">
      <c r="C1674" s="63"/>
      <c r="E1674" s="63"/>
      <c r="I1674" s="62"/>
      <c r="J1674" s="63"/>
    </row>
    <row r="1675" spans="3:10" ht="9" customHeight="1">
      <c r="C1675" s="63"/>
      <c r="E1675" s="63"/>
      <c r="I1675" s="62"/>
      <c r="J1675" s="63"/>
    </row>
    <row r="1676" spans="3:10" ht="9" customHeight="1">
      <c r="C1676" s="63"/>
      <c r="E1676" s="63"/>
      <c r="I1676" s="62"/>
      <c r="J1676" s="63"/>
    </row>
    <row r="1677" spans="3:10" ht="9" customHeight="1">
      <c r="C1677" s="63"/>
      <c r="E1677" s="63"/>
      <c r="I1677" s="62"/>
      <c r="J1677" s="63"/>
    </row>
    <row r="1678" spans="3:10" ht="9" customHeight="1">
      <c r="C1678" s="63"/>
      <c r="E1678" s="63"/>
      <c r="I1678" s="62"/>
      <c r="J1678" s="63"/>
    </row>
    <row r="1679" spans="3:10" ht="9" customHeight="1">
      <c r="C1679" s="63"/>
      <c r="E1679" s="63"/>
      <c r="I1679" s="62"/>
      <c r="J1679" s="63"/>
    </row>
    <row r="1680" spans="3:10" ht="9" customHeight="1">
      <c r="C1680" s="63"/>
      <c r="E1680" s="63"/>
      <c r="I1680" s="62"/>
      <c r="J1680" s="63"/>
    </row>
    <row r="1681" spans="3:10" ht="9" customHeight="1">
      <c r="C1681" s="63"/>
      <c r="E1681" s="63"/>
      <c r="I1681" s="62"/>
      <c r="J1681" s="63"/>
    </row>
    <row r="1682" spans="3:10" ht="9" customHeight="1">
      <c r="C1682" s="63"/>
      <c r="E1682" s="63"/>
      <c r="I1682" s="62"/>
      <c r="J1682" s="63"/>
    </row>
    <row r="1683" spans="3:10" ht="9" customHeight="1">
      <c r="C1683" s="63"/>
      <c r="E1683" s="63"/>
      <c r="I1683" s="62"/>
      <c r="J1683" s="63"/>
    </row>
    <row r="1684" spans="3:10" ht="9" customHeight="1">
      <c r="C1684" s="63"/>
      <c r="E1684" s="63"/>
      <c r="I1684" s="62"/>
      <c r="J1684" s="63"/>
    </row>
    <row r="1685" spans="3:10" ht="9" customHeight="1">
      <c r="C1685" s="63"/>
      <c r="E1685" s="63"/>
      <c r="I1685" s="62"/>
      <c r="J1685" s="63"/>
    </row>
    <row r="1686" spans="3:10" ht="9" customHeight="1">
      <c r="C1686" s="63"/>
      <c r="E1686" s="63"/>
      <c r="I1686" s="62"/>
      <c r="J1686" s="63"/>
    </row>
    <row r="1687" spans="3:10" ht="9" customHeight="1">
      <c r="C1687" s="63"/>
      <c r="E1687" s="63"/>
      <c r="I1687" s="62"/>
      <c r="J1687" s="63"/>
    </row>
    <row r="1688" spans="3:10" ht="9" customHeight="1">
      <c r="C1688" s="63"/>
      <c r="E1688" s="63"/>
      <c r="I1688" s="62"/>
      <c r="J1688" s="63"/>
    </row>
    <row r="1689" spans="3:10" ht="9" customHeight="1">
      <c r="C1689" s="63"/>
      <c r="E1689" s="63"/>
      <c r="I1689" s="62"/>
      <c r="J1689" s="63"/>
    </row>
    <row r="1690" spans="3:10" ht="9" customHeight="1">
      <c r="C1690" s="63"/>
      <c r="E1690" s="63"/>
      <c r="I1690" s="62"/>
      <c r="J1690" s="63"/>
    </row>
    <row r="1691" spans="3:10" ht="9" customHeight="1">
      <c r="C1691" s="63"/>
      <c r="E1691" s="63"/>
      <c r="I1691" s="62"/>
      <c r="J1691" s="63"/>
    </row>
    <row r="1692" spans="3:10" ht="9" customHeight="1">
      <c r="C1692" s="63"/>
      <c r="E1692" s="63"/>
      <c r="I1692" s="62"/>
      <c r="J1692" s="63"/>
    </row>
    <row r="1693" spans="3:10" ht="9" customHeight="1">
      <c r="C1693" s="63"/>
      <c r="E1693" s="63"/>
      <c r="I1693" s="62"/>
      <c r="J1693" s="63"/>
    </row>
    <row r="1694" spans="3:10" ht="9" customHeight="1">
      <c r="C1694" s="63"/>
      <c r="E1694" s="63"/>
      <c r="I1694" s="62"/>
      <c r="J1694" s="63"/>
    </row>
    <row r="1695" spans="3:10" ht="9" customHeight="1">
      <c r="C1695" s="63"/>
      <c r="E1695" s="63"/>
      <c r="I1695" s="62"/>
      <c r="J1695" s="63"/>
    </row>
    <row r="1696" spans="3:10" ht="9" customHeight="1">
      <c r="C1696" s="63"/>
      <c r="E1696" s="63"/>
      <c r="I1696" s="62"/>
      <c r="J1696" s="63"/>
    </row>
    <row r="1697" spans="3:10" ht="9" customHeight="1">
      <c r="C1697" s="63"/>
      <c r="E1697" s="63"/>
      <c r="I1697" s="62"/>
      <c r="J1697" s="63"/>
    </row>
    <row r="1698" spans="3:10" ht="9" customHeight="1">
      <c r="C1698" s="63"/>
      <c r="E1698" s="63"/>
      <c r="I1698" s="62"/>
      <c r="J1698" s="63"/>
    </row>
    <row r="1699" spans="3:10" ht="9" customHeight="1">
      <c r="C1699" s="63"/>
      <c r="E1699" s="63"/>
      <c r="I1699" s="62"/>
      <c r="J1699" s="63"/>
    </row>
    <row r="1700" spans="3:10" ht="9" customHeight="1">
      <c r="C1700" s="63"/>
      <c r="E1700" s="63"/>
      <c r="I1700" s="62"/>
      <c r="J1700" s="63"/>
    </row>
    <row r="1701" spans="3:10" ht="9" customHeight="1">
      <c r="C1701" s="63"/>
      <c r="E1701" s="63"/>
      <c r="I1701" s="62"/>
      <c r="J1701" s="63"/>
    </row>
    <row r="1702" spans="3:10" ht="9" customHeight="1">
      <c r="C1702" s="63"/>
      <c r="E1702" s="63"/>
      <c r="I1702" s="62"/>
      <c r="J1702" s="63"/>
    </row>
    <row r="1703" spans="3:10" ht="9" customHeight="1">
      <c r="C1703" s="63"/>
      <c r="E1703" s="63"/>
      <c r="I1703" s="62"/>
      <c r="J1703" s="63"/>
    </row>
    <row r="1704" spans="3:10" ht="9" customHeight="1">
      <c r="C1704" s="63"/>
      <c r="E1704" s="63"/>
      <c r="I1704" s="62"/>
      <c r="J1704" s="63"/>
    </row>
    <row r="1705" spans="3:10" ht="9" customHeight="1">
      <c r="C1705" s="63"/>
      <c r="E1705" s="63"/>
      <c r="I1705" s="62"/>
      <c r="J1705" s="63"/>
    </row>
    <row r="1706" spans="3:10" ht="9" customHeight="1">
      <c r="C1706" s="63"/>
      <c r="E1706" s="63"/>
      <c r="I1706" s="62"/>
      <c r="J1706" s="63"/>
    </row>
    <row r="1707" spans="3:10" ht="9" customHeight="1">
      <c r="C1707" s="63"/>
      <c r="E1707" s="63"/>
      <c r="I1707" s="62"/>
      <c r="J1707" s="63"/>
    </row>
    <row r="1708" spans="3:10" ht="9" customHeight="1">
      <c r="C1708" s="63"/>
      <c r="E1708" s="63"/>
      <c r="I1708" s="62"/>
      <c r="J1708" s="63"/>
    </row>
    <row r="1709" spans="3:10" ht="9" customHeight="1">
      <c r="C1709" s="63"/>
      <c r="E1709" s="63"/>
      <c r="I1709" s="62"/>
      <c r="J1709" s="63"/>
    </row>
    <row r="1710" spans="3:10" ht="9" customHeight="1">
      <c r="C1710" s="63"/>
      <c r="E1710" s="63"/>
      <c r="I1710" s="62"/>
      <c r="J1710" s="63"/>
    </row>
    <row r="1711" spans="3:10" ht="9" customHeight="1">
      <c r="C1711" s="63"/>
      <c r="E1711" s="63"/>
      <c r="I1711" s="62"/>
      <c r="J1711" s="63"/>
    </row>
    <row r="1712" spans="3:10" ht="9" customHeight="1">
      <c r="C1712" s="63"/>
      <c r="E1712" s="63"/>
      <c r="I1712" s="62"/>
      <c r="J1712" s="63"/>
    </row>
    <row r="1713" spans="3:10" ht="9" customHeight="1">
      <c r="C1713" s="63"/>
      <c r="E1713" s="63"/>
      <c r="I1713" s="62"/>
      <c r="J1713" s="63"/>
    </row>
    <row r="1714" spans="3:10" ht="9" customHeight="1">
      <c r="C1714" s="63"/>
      <c r="E1714" s="63"/>
      <c r="I1714" s="62"/>
      <c r="J1714" s="63"/>
    </row>
    <row r="1715" spans="3:10" ht="9" customHeight="1">
      <c r="C1715" s="63"/>
      <c r="E1715" s="63"/>
      <c r="I1715" s="62"/>
      <c r="J1715" s="63"/>
    </row>
    <row r="1716" spans="3:10" ht="9" customHeight="1">
      <c r="C1716" s="63"/>
      <c r="E1716" s="63"/>
      <c r="I1716" s="62"/>
      <c r="J1716" s="63"/>
    </row>
    <row r="1717" spans="3:10" ht="9" customHeight="1">
      <c r="C1717" s="63"/>
      <c r="E1717" s="63"/>
      <c r="I1717" s="62"/>
      <c r="J1717" s="63"/>
    </row>
    <row r="1718" spans="3:10" ht="9" customHeight="1">
      <c r="C1718" s="63"/>
      <c r="E1718" s="63"/>
      <c r="I1718" s="62"/>
      <c r="J1718" s="63"/>
    </row>
    <row r="1719" spans="3:10" ht="9" customHeight="1">
      <c r="C1719" s="63"/>
      <c r="E1719" s="63"/>
      <c r="I1719" s="62"/>
      <c r="J1719" s="63"/>
    </row>
    <row r="1720" spans="3:10" ht="9" customHeight="1">
      <c r="C1720" s="63"/>
      <c r="E1720" s="63"/>
      <c r="I1720" s="62"/>
      <c r="J1720" s="63"/>
    </row>
    <row r="1721" spans="3:10" ht="9" customHeight="1">
      <c r="C1721" s="63"/>
      <c r="E1721" s="63"/>
      <c r="I1721" s="62"/>
      <c r="J1721" s="63"/>
    </row>
    <row r="1722" spans="3:10" ht="9" customHeight="1">
      <c r="C1722" s="63"/>
      <c r="E1722" s="63"/>
      <c r="I1722" s="62"/>
      <c r="J1722" s="63"/>
    </row>
    <row r="1723" spans="3:10" ht="9" customHeight="1">
      <c r="C1723" s="63"/>
      <c r="E1723" s="63"/>
      <c r="I1723" s="62"/>
      <c r="J1723" s="63"/>
    </row>
    <row r="1724" spans="3:10" ht="9" customHeight="1">
      <c r="C1724" s="63"/>
      <c r="E1724" s="63"/>
      <c r="I1724" s="62"/>
      <c r="J1724" s="63"/>
    </row>
    <row r="1725" spans="3:10" ht="9" customHeight="1">
      <c r="C1725" s="63"/>
      <c r="E1725" s="63"/>
      <c r="I1725" s="62"/>
      <c r="J1725" s="63"/>
    </row>
    <row r="1726" spans="3:10" ht="9" customHeight="1">
      <c r="C1726" s="63"/>
      <c r="E1726" s="63"/>
      <c r="I1726" s="62"/>
      <c r="J1726" s="63"/>
    </row>
    <row r="1727" spans="3:10" ht="9" customHeight="1">
      <c r="C1727" s="63"/>
      <c r="E1727" s="63"/>
      <c r="I1727" s="62"/>
      <c r="J1727" s="63"/>
    </row>
    <row r="1728" spans="3:10" ht="9" customHeight="1">
      <c r="C1728" s="63"/>
      <c r="E1728" s="63"/>
      <c r="I1728" s="62"/>
      <c r="J1728" s="63"/>
    </row>
    <row r="1729" spans="3:10" ht="9" customHeight="1">
      <c r="C1729" s="63"/>
      <c r="E1729" s="63"/>
      <c r="I1729" s="62"/>
      <c r="J1729" s="63"/>
    </row>
    <row r="1730" spans="3:10" ht="9" customHeight="1">
      <c r="C1730" s="63"/>
      <c r="E1730" s="63"/>
      <c r="I1730" s="62"/>
      <c r="J1730" s="63"/>
    </row>
    <row r="1731" spans="3:10" ht="9" customHeight="1">
      <c r="C1731" s="63"/>
      <c r="E1731" s="63"/>
      <c r="I1731" s="62"/>
      <c r="J1731" s="63"/>
    </row>
    <row r="1732" spans="3:10" ht="9" customHeight="1">
      <c r="C1732" s="63"/>
      <c r="E1732" s="63"/>
      <c r="I1732" s="62"/>
      <c r="J1732" s="63"/>
    </row>
    <row r="1733" spans="3:10" ht="9" customHeight="1">
      <c r="C1733" s="63"/>
      <c r="E1733" s="63"/>
      <c r="I1733" s="62"/>
      <c r="J1733" s="63"/>
    </row>
    <row r="1734" spans="3:10" ht="9" customHeight="1">
      <c r="C1734" s="63"/>
      <c r="E1734" s="63"/>
      <c r="I1734" s="62"/>
      <c r="J1734" s="63"/>
    </row>
    <row r="1735" spans="3:10" ht="9" customHeight="1">
      <c r="C1735" s="63"/>
      <c r="E1735" s="63"/>
      <c r="I1735" s="62"/>
      <c r="J1735" s="63"/>
    </row>
    <row r="1736" spans="3:10" ht="9" customHeight="1">
      <c r="C1736" s="63"/>
      <c r="E1736" s="63"/>
      <c r="I1736" s="62"/>
      <c r="J1736" s="63"/>
    </row>
    <row r="1737" spans="3:10" ht="9" customHeight="1">
      <c r="C1737" s="63"/>
      <c r="E1737" s="63"/>
      <c r="I1737" s="62"/>
      <c r="J1737" s="63"/>
    </row>
    <row r="1738" spans="3:10" ht="9" customHeight="1">
      <c r="C1738" s="63"/>
      <c r="E1738" s="63"/>
      <c r="I1738" s="62"/>
      <c r="J1738" s="63"/>
    </row>
    <row r="1739" spans="3:10" ht="9" customHeight="1">
      <c r="C1739" s="63"/>
      <c r="E1739" s="63"/>
      <c r="I1739" s="62"/>
      <c r="J1739" s="63"/>
    </row>
    <row r="1740" spans="3:10" ht="9" customHeight="1">
      <c r="C1740" s="63"/>
      <c r="E1740" s="63"/>
      <c r="I1740" s="62"/>
      <c r="J1740" s="63"/>
    </row>
    <row r="1741" spans="3:10" ht="9" customHeight="1">
      <c r="C1741" s="63"/>
      <c r="E1741" s="63"/>
      <c r="I1741" s="62"/>
      <c r="J1741" s="63"/>
    </row>
    <row r="1742" spans="3:10" ht="9" customHeight="1">
      <c r="C1742" s="63"/>
      <c r="E1742" s="63"/>
      <c r="I1742" s="62"/>
      <c r="J1742" s="63"/>
    </row>
    <row r="1743" spans="3:10" ht="9" customHeight="1">
      <c r="C1743" s="63"/>
      <c r="E1743" s="63"/>
      <c r="I1743" s="62"/>
      <c r="J1743" s="63"/>
    </row>
    <row r="1744" spans="3:10" ht="9" customHeight="1">
      <c r="C1744" s="63"/>
      <c r="E1744" s="63"/>
      <c r="I1744" s="62"/>
      <c r="J1744" s="63"/>
    </row>
    <row r="1745" spans="3:10" ht="9" customHeight="1">
      <c r="C1745" s="63"/>
      <c r="E1745" s="63"/>
      <c r="I1745" s="62"/>
      <c r="J1745" s="63"/>
    </row>
    <row r="1746" spans="3:10" ht="9" customHeight="1">
      <c r="C1746" s="63"/>
      <c r="E1746" s="63"/>
      <c r="I1746" s="62"/>
      <c r="J1746" s="63"/>
    </row>
    <row r="1747" spans="3:10" ht="9" customHeight="1">
      <c r="C1747" s="63"/>
      <c r="E1747" s="63"/>
      <c r="I1747" s="62"/>
      <c r="J1747" s="63"/>
    </row>
    <row r="1748" spans="3:10" ht="9" customHeight="1">
      <c r="C1748" s="63"/>
      <c r="E1748" s="63"/>
      <c r="I1748" s="62"/>
      <c r="J1748" s="63"/>
    </row>
    <row r="1749" spans="3:10" ht="9" customHeight="1">
      <c r="C1749" s="63"/>
      <c r="E1749" s="63"/>
      <c r="I1749" s="62"/>
      <c r="J1749" s="63"/>
    </row>
    <row r="1750" spans="3:10" ht="9" customHeight="1">
      <c r="C1750" s="63"/>
      <c r="E1750" s="63"/>
      <c r="I1750" s="62"/>
      <c r="J1750" s="63"/>
    </row>
    <row r="1751" spans="3:10" ht="9" customHeight="1">
      <c r="C1751" s="63"/>
      <c r="E1751" s="63"/>
      <c r="I1751" s="62"/>
      <c r="J1751" s="63"/>
    </row>
    <row r="1752" spans="3:10" ht="9" customHeight="1">
      <c r="C1752" s="63"/>
      <c r="E1752" s="63"/>
      <c r="I1752" s="62"/>
      <c r="J1752" s="63"/>
    </row>
    <row r="1753" spans="3:10" ht="9" customHeight="1">
      <c r="C1753" s="63"/>
      <c r="E1753" s="63"/>
      <c r="I1753" s="62"/>
      <c r="J1753" s="63"/>
    </row>
    <row r="1754" spans="3:10" ht="9" customHeight="1">
      <c r="C1754" s="63"/>
      <c r="E1754" s="63"/>
      <c r="I1754" s="62"/>
      <c r="J1754" s="63"/>
    </row>
    <row r="1755" spans="3:10" ht="9" customHeight="1">
      <c r="C1755" s="63"/>
      <c r="E1755" s="63"/>
      <c r="I1755" s="62"/>
      <c r="J1755" s="63"/>
    </row>
    <row r="1756" spans="3:10" ht="9" customHeight="1">
      <c r="C1756" s="63"/>
      <c r="E1756" s="63"/>
      <c r="I1756" s="62"/>
      <c r="J1756" s="63"/>
    </row>
    <row r="1757" spans="3:10" ht="9" customHeight="1">
      <c r="C1757" s="63"/>
      <c r="E1757" s="63"/>
      <c r="I1757" s="62"/>
      <c r="J1757" s="63"/>
    </row>
    <row r="1758" spans="3:10" ht="9" customHeight="1">
      <c r="C1758" s="63"/>
      <c r="E1758" s="63"/>
      <c r="I1758" s="62"/>
      <c r="J1758" s="63"/>
    </row>
    <row r="1759" spans="3:10" ht="9" customHeight="1">
      <c r="C1759" s="63"/>
      <c r="E1759" s="63"/>
      <c r="I1759" s="62"/>
      <c r="J1759" s="63"/>
    </row>
    <row r="1760" spans="3:10" ht="9" customHeight="1">
      <c r="C1760" s="63"/>
      <c r="E1760" s="63"/>
      <c r="I1760" s="62"/>
      <c r="J1760" s="63"/>
    </row>
    <row r="1761" spans="3:10" ht="9" customHeight="1">
      <c r="C1761" s="63"/>
      <c r="E1761" s="63"/>
      <c r="I1761" s="62"/>
      <c r="J1761" s="63"/>
    </row>
    <row r="1762" spans="3:10" ht="9" customHeight="1">
      <c r="C1762" s="63"/>
      <c r="E1762" s="63"/>
      <c r="I1762" s="62"/>
      <c r="J1762" s="63"/>
    </row>
    <row r="1763" spans="3:10" ht="9" customHeight="1">
      <c r="C1763" s="63"/>
      <c r="E1763" s="63"/>
      <c r="I1763" s="62"/>
      <c r="J1763" s="63"/>
    </row>
    <row r="1764" spans="3:10" ht="9" customHeight="1">
      <c r="C1764" s="63"/>
      <c r="E1764" s="63"/>
      <c r="I1764" s="62"/>
      <c r="J1764" s="63"/>
    </row>
    <row r="1765" spans="3:10" ht="9" customHeight="1">
      <c r="C1765" s="63"/>
      <c r="E1765" s="63"/>
      <c r="I1765" s="62"/>
      <c r="J1765" s="63"/>
    </row>
    <row r="1766" spans="3:10" ht="9" customHeight="1">
      <c r="C1766" s="63"/>
      <c r="E1766" s="63"/>
      <c r="I1766" s="62"/>
      <c r="J1766" s="63"/>
    </row>
    <row r="1767" spans="3:10" ht="9" customHeight="1">
      <c r="C1767" s="63"/>
      <c r="E1767" s="63"/>
      <c r="I1767" s="62"/>
      <c r="J1767" s="63"/>
    </row>
    <row r="1768" spans="3:10" ht="9" customHeight="1">
      <c r="C1768" s="63"/>
      <c r="E1768" s="63"/>
      <c r="I1768" s="62"/>
      <c r="J1768" s="63"/>
    </row>
    <row r="1769" spans="3:10" ht="9" customHeight="1">
      <c r="C1769" s="63"/>
      <c r="E1769" s="63"/>
      <c r="I1769" s="62"/>
      <c r="J1769" s="63"/>
    </row>
    <row r="1770" spans="3:10" ht="9" customHeight="1">
      <c r="C1770" s="63"/>
      <c r="E1770" s="63"/>
      <c r="I1770" s="62"/>
      <c r="J1770" s="63"/>
    </row>
    <row r="1771" spans="3:10" ht="9" customHeight="1">
      <c r="C1771" s="63"/>
      <c r="E1771" s="63"/>
      <c r="I1771" s="62"/>
      <c r="J1771" s="63"/>
    </row>
    <row r="1772" spans="3:10" ht="9" customHeight="1">
      <c r="C1772" s="63"/>
      <c r="E1772" s="63"/>
      <c r="I1772" s="62"/>
      <c r="J1772" s="63"/>
    </row>
    <row r="1773" spans="3:10" ht="9" customHeight="1">
      <c r="C1773" s="63"/>
      <c r="E1773" s="63"/>
      <c r="I1773" s="62"/>
      <c r="J1773" s="63"/>
    </row>
    <row r="1774" spans="3:10" ht="9" customHeight="1">
      <c r="C1774" s="63"/>
      <c r="E1774" s="63"/>
      <c r="I1774" s="62"/>
      <c r="J1774" s="63"/>
    </row>
    <row r="1775" spans="3:10" ht="9" customHeight="1">
      <c r="C1775" s="63"/>
      <c r="E1775" s="63"/>
      <c r="I1775" s="62"/>
      <c r="J1775" s="63"/>
    </row>
    <row r="1776" spans="3:10" ht="9" customHeight="1">
      <c r="C1776" s="63"/>
      <c r="E1776" s="63"/>
      <c r="I1776" s="62"/>
      <c r="J1776" s="63"/>
    </row>
    <row r="1777" spans="3:10" ht="9" customHeight="1">
      <c r="C1777" s="63"/>
      <c r="E1777" s="63"/>
      <c r="I1777" s="62"/>
      <c r="J1777" s="63"/>
    </row>
    <row r="1778" spans="3:10" ht="9" customHeight="1">
      <c r="C1778" s="63"/>
      <c r="E1778" s="63"/>
      <c r="I1778" s="62"/>
      <c r="J1778" s="63"/>
    </row>
    <row r="1779" spans="3:10" ht="9" customHeight="1">
      <c r="C1779" s="63"/>
      <c r="E1779" s="63"/>
      <c r="I1779" s="62"/>
      <c r="J1779" s="63"/>
    </row>
    <row r="1780" spans="3:10" ht="9" customHeight="1">
      <c r="C1780" s="63"/>
      <c r="E1780" s="63"/>
      <c r="I1780" s="62"/>
      <c r="J1780" s="63"/>
    </row>
    <row r="1781" spans="3:10" ht="9" customHeight="1">
      <c r="C1781" s="63"/>
      <c r="E1781" s="63"/>
      <c r="I1781" s="62"/>
      <c r="J1781" s="63"/>
    </row>
    <row r="1782" spans="3:10" ht="9" customHeight="1">
      <c r="C1782" s="63"/>
      <c r="E1782" s="63"/>
      <c r="I1782" s="62"/>
      <c r="J1782" s="63"/>
    </row>
    <row r="1783" spans="3:10" ht="9" customHeight="1">
      <c r="C1783" s="63"/>
      <c r="E1783" s="63"/>
      <c r="I1783" s="62"/>
      <c r="J1783" s="63"/>
    </row>
    <row r="1784" spans="3:10" ht="9" customHeight="1">
      <c r="C1784" s="63"/>
      <c r="E1784" s="63"/>
      <c r="I1784" s="62"/>
      <c r="J1784" s="63"/>
    </row>
    <row r="1785" spans="3:10" ht="9" customHeight="1">
      <c r="C1785" s="63"/>
      <c r="E1785" s="63"/>
      <c r="I1785" s="62"/>
      <c r="J1785" s="63"/>
    </row>
    <row r="1786" spans="3:10" ht="9" customHeight="1">
      <c r="C1786" s="63"/>
      <c r="E1786" s="63"/>
      <c r="I1786" s="62"/>
      <c r="J1786" s="63"/>
    </row>
    <row r="1787" spans="3:10" ht="9" customHeight="1">
      <c r="C1787" s="63"/>
      <c r="E1787" s="63"/>
      <c r="I1787" s="62"/>
      <c r="J1787" s="6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2"/>
  <sheetViews>
    <sheetView workbookViewId="0" topLeftCell="G2">
      <selection activeCell="Q44" sqref="Q44:Q46"/>
    </sheetView>
  </sheetViews>
  <sheetFormatPr defaultColWidth="9.140625" defaultRowHeight="12" customHeight="1" outlineLevelRow="1"/>
  <cols>
    <col min="1" max="1" width="16.28125" style="22" hidden="1" customWidth="1"/>
    <col min="2" max="2" width="12.7109375" style="22" hidden="1" customWidth="1"/>
    <col min="3" max="3" width="1.7109375" style="22" hidden="1" customWidth="1"/>
    <col min="4" max="4" width="12.7109375" style="22" hidden="1" customWidth="1"/>
    <col min="5" max="5" width="1.7109375" style="22" hidden="1" customWidth="1"/>
    <col min="6" max="6" width="12.7109375" style="22" hidden="1" customWidth="1"/>
    <col min="7" max="7" width="35.28125" style="26" customWidth="1"/>
    <col min="8" max="8" width="2.00390625" style="22" customWidth="1"/>
    <col min="9" max="9" width="12.7109375" style="22" customWidth="1"/>
    <col min="10" max="10" width="1.7109375" style="22" customWidth="1"/>
    <col min="11" max="11" width="12.7109375" style="22" hidden="1" customWidth="1"/>
    <col min="12" max="12" width="1.7109375" style="22" hidden="1" customWidth="1"/>
    <col min="13" max="13" width="12.7109375" style="22" hidden="1" customWidth="1"/>
    <col min="14" max="16" width="16.28125" style="22" hidden="1" customWidth="1"/>
    <col min="17" max="16384" width="16.28125" style="22" customWidth="1"/>
  </cols>
  <sheetData>
    <row r="1" spans="1:13" ht="12" customHeight="1" hidden="1">
      <c r="A1" s="22" t="s">
        <v>199</v>
      </c>
      <c r="B1" s="22" t="s">
        <v>366</v>
      </c>
      <c r="D1" s="22" t="s">
        <v>367</v>
      </c>
      <c r="F1" s="22" t="s">
        <v>1765</v>
      </c>
      <c r="G1" s="26" t="s">
        <v>368</v>
      </c>
      <c r="H1" s="22" t="s">
        <v>369</v>
      </c>
      <c r="I1" s="22" t="s">
        <v>366</v>
      </c>
      <c r="K1" s="22" t="s">
        <v>1349</v>
      </c>
      <c r="M1" s="22" t="s">
        <v>1765</v>
      </c>
    </row>
    <row r="2" spans="2:13" s="24" customFormat="1" ht="12" customHeight="1">
      <c r="B2" s="20" t="s">
        <v>1772</v>
      </c>
      <c r="C2" s="20"/>
      <c r="D2" s="20"/>
      <c r="E2" s="20"/>
      <c r="F2" s="20"/>
      <c r="G2" s="48" t="s">
        <v>1350</v>
      </c>
      <c r="H2" s="20"/>
      <c r="I2" s="20"/>
      <c r="J2" s="20"/>
      <c r="K2" s="24" t="str">
        <f>"                  Run: "&amp;TEXT(NvsEndTime,"MM/DD/YY at HH:MM")</f>
        <v>                  Run: 03/18/08 at 14:14</v>
      </c>
      <c r="L2" s="20"/>
      <c r="M2" s="20"/>
    </row>
    <row r="3" spans="2:13" s="24" customFormat="1" ht="12" customHeight="1">
      <c r="B3" s="20" t="s">
        <v>1774</v>
      </c>
      <c r="C3" s="20"/>
      <c r="D3" s="20"/>
      <c r="E3" s="20"/>
      <c r="F3" s="46"/>
      <c r="G3" s="48" t="s">
        <v>371</v>
      </c>
      <c r="H3" s="20"/>
      <c r="I3" s="46"/>
      <c r="J3" s="20"/>
      <c r="K3" s="24" t="str">
        <f>"                  Report ID: "&amp;RID</f>
        <v>                  Report ID: PUD117</v>
      </c>
      <c r="L3" s="20"/>
      <c r="M3" s="20"/>
    </row>
    <row r="4" spans="2:7" s="24" customFormat="1" ht="12" customHeight="1">
      <c r="B4" s="47" t="s">
        <v>1776</v>
      </c>
      <c r="G4" s="79"/>
    </row>
    <row r="5" spans="4:7" s="24" customFormat="1" ht="9" customHeight="1">
      <c r="D5" s="48"/>
      <c r="G5" s="79"/>
    </row>
    <row r="6" spans="2:13" s="24" customFormat="1" ht="12" customHeight="1">
      <c r="B6" s="48" t="s">
        <v>372</v>
      </c>
      <c r="C6" s="20"/>
      <c r="D6" s="48" t="s">
        <v>373</v>
      </c>
      <c r="E6" s="20"/>
      <c r="F6" s="48" t="s">
        <v>374</v>
      </c>
      <c r="G6" s="79"/>
      <c r="H6" s="20"/>
      <c r="I6" s="48" t="s">
        <v>1781</v>
      </c>
      <c r="J6" s="20"/>
      <c r="K6" s="48" t="s">
        <v>1782</v>
      </c>
      <c r="L6" s="20"/>
      <c r="M6" s="48" t="s">
        <v>374</v>
      </c>
    </row>
    <row r="7" spans="2:15" ht="12" customHeight="1">
      <c r="B7" s="80"/>
      <c r="C7" s="80"/>
      <c r="D7" s="80"/>
      <c r="E7" s="80"/>
      <c r="F7" s="80"/>
      <c r="G7" s="20" t="s">
        <v>375</v>
      </c>
      <c r="H7" s="81"/>
      <c r="I7" s="80"/>
      <c r="J7" s="80"/>
      <c r="K7" s="80"/>
      <c r="L7" s="80"/>
      <c r="M7" s="80"/>
      <c r="O7" s="82" t="s">
        <v>1351</v>
      </c>
    </row>
    <row r="8" spans="2:13" s="81" customFormat="1" ht="12" customHeight="1">
      <c r="B8" s="80"/>
      <c r="C8" s="80"/>
      <c r="D8" s="83"/>
      <c r="E8" s="80"/>
      <c r="F8" s="80"/>
      <c r="G8" s="26"/>
      <c r="I8" s="80"/>
      <c r="J8" s="80"/>
      <c r="K8" s="80"/>
      <c r="L8" s="80"/>
      <c r="M8" s="80"/>
    </row>
    <row r="9" spans="2:13" s="21" customFormat="1" ht="12" customHeight="1">
      <c r="B9" s="80"/>
      <c r="C9" s="80"/>
      <c r="D9" s="80"/>
      <c r="E9" s="80"/>
      <c r="F9" s="80"/>
      <c r="G9" s="20" t="s">
        <v>376</v>
      </c>
      <c r="I9" s="80"/>
      <c r="J9" s="80"/>
      <c r="K9" s="84"/>
      <c r="L9" s="80"/>
      <c r="M9" s="84"/>
    </row>
    <row r="10" spans="1:13" ht="11.25" hidden="1" outlineLevel="1">
      <c r="A10" s="22" t="s">
        <v>1352</v>
      </c>
      <c r="B10" s="22">
        <v>7285028.52</v>
      </c>
      <c r="D10" s="22">
        <v>7285028.52</v>
      </c>
      <c r="F10" s="22">
        <f aca="true" t="shared" si="0" ref="F10:F55">B10-D10</f>
        <v>0</v>
      </c>
      <c r="G10" s="26" t="s">
        <v>1353</v>
      </c>
      <c r="H10" s="22" t="s">
        <v>1354</v>
      </c>
      <c r="I10" s="22">
        <v>7285028.52</v>
      </c>
      <c r="K10" s="22">
        <v>7285028.52</v>
      </c>
      <c r="M10" s="22">
        <f aca="true" t="shared" si="1" ref="M10:M55">I10-K10</f>
        <v>0</v>
      </c>
    </row>
    <row r="11" spans="1:13" ht="11.25" hidden="1" outlineLevel="1">
      <c r="A11" s="22" t="s">
        <v>1355</v>
      </c>
      <c r="B11" s="22">
        <v>94922104.14</v>
      </c>
      <c r="D11" s="22">
        <v>94615129.9</v>
      </c>
      <c r="F11" s="22">
        <f t="shared" si="0"/>
        <v>306974.23999999464</v>
      </c>
      <c r="G11" s="26" t="s">
        <v>1356</v>
      </c>
      <c r="H11" s="22" t="s">
        <v>1357</v>
      </c>
      <c r="I11" s="22">
        <v>94922104.14</v>
      </c>
      <c r="K11" s="22">
        <v>93644984.45</v>
      </c>
      <c r="M11" s="22">
        <f t="shared" si="1"/>
        <v>1277119.6899999976</v>
      </c>
    </row>
    <row r="12" spans="1:13" ht="11.25" hidden="1" outlineLevel="1">
      <c r="A12" s="22" t="s">
        <v>1358</v>
      </c>
      <c r="B12" s="22">
        <v>20206502.43</v>
      </c>
      <c r="D12" s="22">
        <v>20206502.43</v>
      </c>
      <c r="F12" s="22">
        <f t="shared" si="0"/>
        <v>0</v>
      </c>
      <c r="G12" s="26" t="s">
        <v>1359</v>
      </c>
      <c r="H12" s="22" t="s">
        <v>1360</v>
      </c>
      <c r="I12" s="22">
        <v>20206502.43</v>
      </c>
      <c r="K12" s="22">
        <v>20206502.43</v>
      </c>
      <c r="M12" s="22">
        <f t="shared" si="1"/>
        <v>0</v>
      </c>
    </row>
    <row r="13" spans="1:13" ht="11.25" hidden="1" outlineLevel="1">
      <c r="A13" s="22" t="s">
        <v>1361</v>
      </c>
      <c r="B13" s="22">
        <v>11301519.78</v>
      </c>
      <c r="D13" s="22">
        <v>11301519.78</v>
      </c>
      <c r="F13" s="22">
        <f t="shared" si="0"/>
        <v>0</v>
      </c>
      <c r="G13" s="26" t="s">
        <v>1362</v>
      </c>
      <c r="H13" s="22" t="s">
        <v>1363</v>
      </c>
      <c r="I13" s="22">
        <v>11301519.78</v>
      </c>
      <c r="K13" s="22">
        <v>11301519.78</v>
      </c>
      <c r="M13" s="22">
        <f t="shared" si="1"/>
        <v>0</v>
      </c>
    </row>
    <row r="14" spans="1:13" ht="11.25" hidden="1" outlineLevel="1">
      <c r="A14" s="22" t="s">
        <v>1364</v>
      </c>
      <c r="B14" s="22">
        <v>9005117.73</v>
      </c>
      <c r="D14" s="22">
        <v>9005117.73</v>
      </c>
      <c r="F14" s="22">
        <f t="shared" si="0"/>
        <v>0</v>
      </c>
      <c r="G14" s="26" t="s">
        <v>1365</v>
      </c>
      <c r="H14" s="22" t="s">
        <v>1366</v>
      </c>
      <c r="I14" s="22">
        <v>9005117.73</v>
      </c>
      <c r="K14" s="22">
        <v>9005117.73</v>
      </c>
      <c r="M14" s="22">
        <f t="shared" si="1"/>
        <v>0</v>
      </c>
    </row>
    <row r="15" spans="1:13" ht="11.25" hidden="1" outlineLevel="1">
      <c r="A15" s="22" t="s">
        <v>1367</v>
      </c>
      <c r="B15" s="22">
        <v>16393517.29</v>
      </c>
      <c r="D15" s="22">
        <v>16393517.29</v>
      </c>
      <c r="F15" s="22">
        <f t="shared" si="0"/>
        <v>0</v>
      </c>
      <c r="G15" s="26" t="s">
        <v>1368</v>
      </c>
      <c r="H15" s="22" t="s">
        <v>1369</v>
      </c>
      <c r="I15" s="22">
        <v>16393517.29</v>
      </c>
      <c r="K15" s="22">
        <v>16394108.27</v>
      </c>
      <c r="M15" s="22">
        <f t="shared" si="1"/>
        <v>-590.980000000447</v>
      </c>
    </row>
    <row r="16" spans="1:13" ht="11.25" hidden="1" outlineLevel="1">
      <c r="A16" s="22" t="s">
        <v>1370</v>
      </c>
      <c r="B16" s="22">
        <v>143050827.7</v>
      </c>
      <c r="D16" s="22">
        <v>143050827.7</v>
      </c>
      <c r="F16" s="22">
        <f t="shared" si="0"/>
        <v>0</v>
      </c>
      <c r="G16" s="26" t="s">
        <v>1371</v>
      </c>
      <c r="H16" s="22" t="s">
        <v>1372</v>
      </c>
      <c r="I16" s="22">
        <v>143050827.7</v>
      </c>
      <c r="K16" s="22">
        <v>143050827.7</v>
      </c>
      <c r="M16" s="22">
        <f t="shared" si="1"/>
        <v>0</v>
      </c>
    </row>
    <row r="17" spans="1:13" ht="11.25" hidden="1" outlineLevel="1">
      <c r="A17" s="22" t="s">
        <v>1373</v>
      </c>
      <c r="B17" s="22">
        <v>27880232.56</v>
      </c>
      <c r="D17" s="22">
        <v>27880232.56</v>
      </c>
      <c r="F17" s="22">
        <f t="shared" si="0"/>
        <v>0</v>
      </c>
      <c r="G17" s="26" t="s">
        <v>1374</v>
      </c>
      <c r="H17" s="22" t="s">
        <v>1375</v>
      </c>
      <c r="I17" s="22">
        <v>27880232.56</v>
      </c>
      <c r="K17" s="22">
        <v>27880232.56</v>
      </c>
      <c r="M17" s="22">
        <f t="shared" si="1"/>
        <v>0</v>
      </c>
    </row>
    <row r="18" spans="1:13" ht="11.25" hidden="1" outlineLevel="1">
      <c r="A18" s="22" t="s">
        <v>1376</v>
      </c>
      <c r="B18" s="22">
        <v>4879843.2</v>
      </c>
      <c r="D18" s="22">
        <v>4879843.2</v>
      </c>
      <c r="F18" s="22">
        <f t="shared" si="0"/>
        <v>0</v>
      </c>
      <c r="G18" s="26" t="s">
        <v>1377</v>
      </c>
      <c r="H18" s="22" t="s">
        <v>1378</v>
      </c>
      <c r="I18" s="22">
        <v>4879843.2</v>
      </c>
      <c r="K18" s="22">
        <v>4879843.2</v>
      </c>
      <c r="M18" s="22">
        <f t="shared" si="1"/>
        <v>0</v>
      </c>
    </row>
    <row r="19" spans="1:13" ht="11.25" hidden="1" outlineLevel="1">
      <c r="A19" s="22" t="s">
        <v>1379</v>
      </c>
      <c r="B19" s="22">
        <v>4195067.41</v>
      </c>
      <c r="D19" s="22">
        <v>4195067.41</v>
      </c>
      <c r="F19" s="22">
        <f t="shared" si="0"/>
        <v>0</v>
      </c>
      <c r="G19" s="26" t="s">
        <v>1380</v>
      </c>
      <c r="H19" s="22" t="s">
        <v>1381</v>
      </c>
      <c r="I19" s="22">
        <v>4195067.41</v>
      </c>
      <c r="K19" s="22">
        <v>4195067.41</v>
      </c>
      <c r="M19" s="22">
        <f t="shared" si="1"/>
        <v>0</v>
      </c>
    </row>
    <row r="20" spans="1:13" ht="11.25" hidden="1" outlineLevel="1">
      <c r="A20" s="22" t="s">
        <v>1382</v>
      </c>
      <c r="B20" s="22">
        <v>2601871.48</v>
      </c>
      <c r="D20" s="22">
        <v>2601871.48</v>
      </c>
      <c r="F20" s="22">
        <f t="shared" si="0"/>
        <v>0</v>
      </c>
      <c r="G20" s="26" t="s">
        <v>1383</v>
      </c>
      <c r="H20" s="22" t="s">
        <v>1384</v>
      </c>
      <c r="I20" s="22">
        <v>2601871.48</v>
      </c>
      <c r="K20" s="22">
        <v>2601871.48</v>
      </c>
      <c r="M20" s="22">
        <f t="shared" si="1"/>
        <v>0</v>
      </c>
    </row>
    <row r="21" spans="1:13" ht="11.25" hidden="1" outlineLevel="1">
      <c r="A21" s="22" t="s">
        <v>406</v>
      </c>
      <c r="B21" s="22">
        <v>222203.22</v>
      </c>
      <c r="D21" s="22">
        <v>222203.22</v>
      </c>
      <c r="F21" s="22">
        <f t="shared" si="0"/>
        <v>0</v>
      </c>
      <c r="G21" s="26" t="s">
        <v>407</v>
      </c>
      <c r="H21" s="22" t="s">
        <v>408</v>
      </c>
      <c r="I21" s="22">
        <v>222203.22</v>
      </c>
      <c r="K21" s="22">
        <v>218662.93</v>
      </c>
      <c r="M21" s="22">
        <f t="shared" si="1"/>
        <v>3540.290000000008</v>
      </c>
    </row>
    <row r="22" spans="1:13" ht="11.25" hidden="1" outlineLevel="1">
      <c r="A22" s="22" t="s">
        <v>418</v>
      </c>
      <c r="B22" s="22">
        <v>926573.31</v>
      </c>
      <c r="D22" s="22">
        <v>932205.11</v>
      </c>
      <c r="F22" s="22">
        <f t="shared" si="0"/>
        <v>-5631.79999999993</v>
      </c>
      <c r="G22" s="26" t="s">
        <v>419</v>
      </c>
      <c r="H22" s="22" t="s">
        <v>420</v>
      </c>
      <c r="I22" s="22">
        <v>926573.31</v>
      </c>
      <c r="K22" s="22">
        <v>932205.11</v>
      </c>
      <c r="M22" s="22">
        <f t="shared" si="1"/>
        <v>-5631.79999999993</v>
      </c>
    </row>
    <row r="23" spans="1:13" ht="11.25" hidden="1" outlineLevel="1">
      <c r="A23" s="22" t="s">
        <v>421</v>
      </c>
      <c r="B23" s="22">
        <v>1540844.27</v>
      </c>
      <c r="D23" s="22">
        <v>1545452.1</v>
      </c>
      <c r="F23" s="22">
        <f t="shared" si="0"/>
        <v>-4607.8300000000745</v>
      </c>
      <c r="G23" s="26" t="s">
        <v>422</v>
      </c>
      <c r="H23" s="22" t="s">
        <v>423</v>
      </c>
      <c r="I23" s="22">
        <v>1540844.27</v>
      </c>
      <c r="K23" s="22">
        <v>1545452.1</v>
      </c>
      <c r="M23" s="22">
        <f t="shared" si="1"/>
        <v>-4607.8300000000745</v>
      </c>
    </row>
    <row r="24" spans="1:17" ht="11.25" hidden="1" outlineLevel="1">
      <c r="A24" s="22" t="s">
        <v>427</v>
      </c>
      <c r="B24" s="22">
        <v>5451.93</v>
      </c>
      <c r="D24" s="22">
        <v>5451.93</v>
      </c>
      <c r="F24" s="22">
        <f t="shared" si="0"/>
        <v>0</v>
      </c>
      <c r="G24" s="26" t="s">
        <v>428</v>
      </c>
      <c r="H24" s="22" t="s">
        <v>429</v>
      </c>
      <c r="I24" s="22">
        <v>5451.93</v>
      </c>
      <c r="K24" s="22">
        <v>5451.93</v>
      </c>
      <c r="M24" s="22">
        <f t="shared" si="1"/>
        <v>0</v>
      </c>
      <c r="Q24" s="22">
        <f>I24+I23+I22+I21</f>
        <v>2695072.73</v>
      </c>
    </row>
    <row r="25" spans="1:13" ht="11.25" hidden="1" outlineLevel="1">
      <c r="A25" s="22" t="s">
        <v>430</v>
      </c>
      <c r="B25" s="22">
        <v>263.28</v>
      </c>
      <c r="D25" s="22">
        <v>263.28</v>
      </c>
      <c r="F25" s="22">
        <f t="shared" si="0"/>
        <v>0</v>
      </c>
      <c r="G25" s="26" t="s">
        <v>431</v>
      </c>
      <c r="H25" s="22" t="s">
        <v>432</v>
      </c>
      <c r="I25" s="22">
        <v>263.28</v>
      </c>
      <c r="K25" s="22">
        <v>263.28</v>
      </c>
      <c r="M25" s="22">
        <f t="shared" si="1"/>
        <v>0</v>
      </c>
    </row>
    <row r="26" spans="1:13" ht="11.25" hidden="1" outlineLevel="1">
      <c r="A26" s="22" t="s">
        <v>433</v>
      </c>
      <c r="B26" s="22">
        <v>885581.46</v>
      </c>
      <c r="D26" s="22">
        <v>885581.46</v>
      </c>
      <c r="F26" s="22">
        <f t="shared" si="0"/>
        <v>0</v>
      </c>
      <c r="G26" s="26" t="s">
        <v>434</v>
      </c>
      <c r="H26" s="22" t="s">
        <v>435</v>
      </c>
      <c r="I26" s="22">
        <v>885581.46</v>
      </c>
      <c r="K26" s="22">
        <v>885581.46</v>
      </c>
      <c r="M26" s="22">
        <f t="shared" si="1"/>
        <v>0</v>
      </c>
    </row>
    <row r="27" spans="1:13" ht="11.25" hidden="1" outlineLevel="1">
      <c r="A27" s="22" t="s">
        <v>436</v>
      </c>
      <c r="B27" s="22">
        <v>22219.75</v>
      </c>
      <c r="D27" s="22">
        <v>22219.75</v>
      </c>
      <c r="F27" s="22">
        <f t="shared" si="0"/>
        <v>0</v>
      </c>
      <c r="G27" s="26" t="s">
        <v>437</v>
      </c>
      <c r="H27" s="22" t="s">
        <v>438</v>
      </c>
      <c r="I27" s="22">
        <v>22219.75</v>
      </c>
      <c r="K27" s="22">
        <v>22219.75</v>
      </c>
      <c r="M27" s="22">
        <f t="shared" si="1"/>
        <v>0</v>
      </c>
    </row>
    <row r="28" spans="1:13" ht="11.25" hidden="1" outlineLevel="1">
      <c r="A28" s="22" t="s">
        <v>439</v>
      </c>
      <c r="B28" s="22">
        <v>30538</v>
      </c>
      <c r="D28" s="22">
        <v>30538</v>
      </c>
      <c r="F28" s="22">
        <f t="shared" si="0"/>
        <v>0</v>
      </c>
      <c r="G28" s="26" t="s">
        <v>440</v>
      </c>
      <c r="H28" s="22" t="s">
        <v>441</v>
      </c>
      <c r="I28" s="22">
        <v>30538</v>
      </c>
      <c r="K28" s="22">
        <v>30538</v>
      </c>
      <c r="M28" s="22">
        <f t="shared" si="1"/>
        <v>0</v>
      </c>
    </row>
    <row r="29" spans="1:13" ht="11.25" hidden="1" outlineLevel="1">
      <c r="A29" s="22" t="s">
        <v>442</v>
      </c>
      <c r="B29" s="22">
        <v>12864.04</v>
      </c>
      <c r="D29" s="22">
        <v>12864.04</v>
      </c>
      <c r="F29" s="22">
        <f t="shared" si="0"/>
        <v>0</v>
      </c>
      <c r="G29" s="26" t="s">
        <v>443</v>
      </c>
      <c r="H29" s="22" t="s">
        <v>444</v>
      </c>
      <c r="I29" s="22">
        <v>12864.04</v>
      </c>
      <c r="K29" s="22">
        <v>12864.04</v>
      </c>
      <c r="M29" s="22">
        <f t="shared" si="1"/>
        <v>0</v>
      </c>
    </row>
    <row r="30" spans="1:13" ht="11.25" hidden="1" outlineLevel="1">
      <c r="A30" s="22" t="s">
        <v>445</v>
      </c>
      <c r="B30" s="22">
        <v>26969.48</v>
      </c>
      <c r="D30" s="22">
        <v>26969.48</v>
      </c>
      <c r="F30" s="22">
        <f t="shared" si="0"/>
        <v>0</v>
      </c>
      <c r="G30" s="26" t="s">
        <v>446</v>
      </c>
      <c r="H30" s="22" t="s">
        <v>447</v>
      </c>
      <c r="I30" s="22">
        <v>26969.48</v>
      </c>
      <c r="K30" s="22">
        <v>26969.48</v>
      </c>
      <c r="M30" s="22">
        <f t="shared" si="1"/>
        <v>0</v>
      </c>
    </row>
    <row r="31" spans="1:17" ht="11.25" hidden="1" outlineLevel="1">
      <c r="A31" s="22" t="s">
        <v>454</v>
      </c>
      <c r="B31" s="22">
        <v>1753.44</v>
      </c>
      <c r="D31" s="22">
        <v>1753.44</v>
      </c>
      <c r="F31" s="22">
        <f t="shared" si="0"/>
        <v>0</v>
      </c>
      <c r="G31" s="26" t="s">
        <v>455</v>
      </c>
      <c r="H31" s="22" t="s">
        <v>456</v>
      </c>
      <c r="I31" s="22">
        <v>1753.44</v>
      </c>
      <c r="K31" s="22">
        <v>1753.44</v>
      </c>
      <c r="M31" s="22">
        <f t="shared" si="1"/>
        <v>0</v>
      </c>
      <c r="Q31" s="22">
        <f>I31+I30+I29+I28+I27+I26+I25</f>
        <v>980189.45</v>
      </c>
    </row>
    <row r="32" spans="1:13" ht="11.25" hidden="1" outlineLevel="1">
      <c r="A32" s="22" t="s">
        <v>466</v>
      </c>
      <c r="B32" s="22">
        <v>13098.27</v>
      </c>
      <c r="D32" s="22">
        <v>13098.27</v>
      </c>
      <c r="F32" s="22">
        <f t="shared" si="0"/>
        <v>0</v>
      </c>
      <c r="G32" s="26" t="s">
        <v>467</v>
      </c>
      <c r="H32" s="22" t="s">
        <v>468</v>
      </c>
      <c r="I32" s="22">
        <v>13098.27</v>
      </c>
      <c r="K32" s="22">
        <v>13098.27</v>
      </c>
      <c r="M32" s="22">
        <f t="shared" si="1"/>
        <v>0</v>
      </c>
    </row>
    <row r="33" spans="1:13" ht="11.25" hidden="1" outlineLevel="1">
      <c r="A33" s="22" t="s">
        <v>469</v>
      </c>
      <c r="B33" s="22">
        <v>637547.03</v>
      </c>
      <c r="D33" s="22">
        <v>637547.03</v>
      </c>
      <c r="F33" s="22">
        <f t="shared" si="0"/>
        <v>0</v>
      </c>
      <c r="G33" s="26" t="s">
        <v>470</v>
      </c>
      <c r="H33" s="22" t="s">
        <v>471</v>
      </c>
      <c r="I33" s="22">
        <v>637547.03</v>
      </c>
      <c r="K33" s="22">
        <v>637547.03</v>
      </c>
      <c r="M33" s="22">
        <f t="shared" si="1"/>
        <v>0</v>
      </c>
    </row>
    <row r="34" spans="1:13" ht="11.25" hidden="1" outlineLevel="1">
      <c r="A34" s="22" t="s">
        <v>472</v>
      </c>
      <c r="B34" s="22">
        <v>116265.53</v>
      </c>
      <c r="D34" s="22">
        <v>116265.53</v>
      </c>
      <c r="F34" s="22">
        <f t="shared" si="0"/>
        <v>0</v>
      </c>
      <c r="G34" s="26" t="s">
        <v>473</v>
      </c>
      <c r="H34" s="22" t="s">
        <v>474</v>
      </c>
      <c r="I34" s="22">
        <v>116265.53</v>
      </c>
      <c r="K34" s="22">
        <v>116265.53</v>
      </c>
      <c r="M34" s="22">
        <f t="shared" si="1"/>
        <v>0</v>
      </c>
    </row>
    <row r="35" spans="1:13" ht="11.25" hidden="1" outlineLevel="1">
      <c r="A35" s="22" t="s">
        <v>478</v>
      </c>
      <c r="B35" s="22">
        <v>28319.89</v>
      </c>
      <c r="D35" s="22">
        <v>28319.89</v>
      </c>
      <c r="F35" s="22">
        <f t="shared" si="0"/>
        <v>0</v>
      </c>
      <c r="G35" s="26" t="s">
        <v>479</v>
      </c>
      <c r="H35" s="22" t="s">
        <v>480</v>
      </c>
      <c r="I35" s="22">
        <v>28319.89</v>
      </c>
      <c r="K35" s="22">
        <v>28319.89</v>
      </c>
      <c r="M35" s="22">
        <f t="shared" si="1"/>
        <v>0</v>
      </c>
    </row>
    <row r="36" spans="1:13" ht="11.25" hidden="1" outlineLevel="1">
      <c r="A36" s="22" t="s">
        <v>487</v>
      </c>
      <c r="B36" s="22">
        <v>105172.71</v>
      </c>
      <c r="D36" s="22">
        <v>54837.01</v>
      </c>
      <c r="F36" s="22">
        <f t="shared" si="0"/>
        <v>50335.700000000004</v>
      </c>
      <c r="G36" s="26" t="s">
        <v>488</v>
      </c>
      <c r="H36" s="22" t="s">
        <v>489</v>
      </c>
      <c r="I36" s="22">
        <v>105172.71</v>
      </c>
      <c r="K36" s="22">
        <v>54837.01</v>
      </c>
      <c r="M36" s="22">
        <f t="shared" si="1"/>
        <v>50335.700000000004</v>
      </c>
    </row>
    <row r="37" spans="1:13" ht="11.25" hidden="1" outlineLevel="1">
      <c r="A37" s="22" t="s">
        <v>499</v>
      </c>
      <c r="B37" s="22">
        <v>7981.13</v>
      </c>
      <c r="D37" s="22">
        <v>7981.13</v>
      </c>
      <c r="F37" s="22">
        <f t="shared" si="0"/>
        <v>0</v>
      </c>
      <c r="G37" s="26" t="s">
        <v>500</v>
      </c>
      <c r="H37" s="22" t="s">
        <v>501</v>
      </c>
      <c r="I37" s="22">
        <v>7981.13</v>
      </c>
      <c r="K37" s="22">
        <v>7981.13</v>
      </c>
      <c r="M37" s="22">
        <f t="shared" si="1"/>
        <v>0</v>
      </c>
    </row>
    <row r="38" spans="1:13" ht="11.25" hidden="1" outlineLevel="1">
      <c r="A38" s="22" t="s">
        <v>502</v>
      </c>
      <c r="B38" s="22">
        <v>7439.34</v>
      </c>
      <c r="D38" s="22">
        <v>7439.34</v>
      </c>
      <c r="F38" s="22">
        <f t="shared" si="0"/>
        <v>0</v>
      </c>
      <c r="G38" s="26" t="s">
        <v>503</v>
      </c>
      <c r="H38" s="22" t="s">
        <v>504</v>
      </c>
      <c r="I38" s="22">
        <v>7439.34</v>
      </c>
      <c r="K38" s="22">
        <v>7439.34</v>
      </c>
      <c r="M38" s="22">
        <f t="shared" si="1"/>
        <v>0</v>
      </c>
    </row>
    <row r="39" spans="1:13" ht="11.25" hidden="1" outlineLevel="1">
      <c r="A39" s="22" t="s">
        <v>505</v>
      </c>
      <c r="B39" s="22">
        <v>75099.7</v>
      </c>
      <c r="D39" s="22">
        <v>75099.7</v>
      </c>
      <c r="F39" s="22">
        <f t="shared" si="0"/>
        <v>0</v>
      </c>
      <c r="G39" s="26" t="s">
        <v>506</v>
      </c>
      <c r="H39" s="22" t="s">
        <v>507</v>
      </c>
      <c r="I39" s="22">
        <v>75099.7</v>
      </c>
      <c r="K39" s="22">
        <v>98497.86</v>
      </c>
      <c r="M39" s="22">
        <f t="shared" si="1"/>
        <v>-23398.160000000003</v>
      </c>
    </row>
    <row r="40" spans="1:13" ht="11.25" hidden="1" outlineLevel="1">
      <c r="A40" s="22" t="s">
        <v>511</v>
      </c>
      <c r="B40" s="22">
        <v>281809.4</v>
      </c>
      <c r="D40" s="22">
        <v>281809.4</v>
      </c>
      <c r="F40" s="22">
        <f t="shared" si="0"/>
        <v>0</v>
      </c>
      <c r="G40" s="26" t="s">
        <v>512</v>
      </c>
      <c r="H40" s="22" t="s">
        <v>513</v>
      </c>
      <c r="I40" s="22">
        <v>281809.4</v>
      </c>
      <c r="K40" s="22">
        <v>265506.75</v>
      </c>
      <c r="M40" s="22">
        <f t="shared" si="1"/>
        <v>16302.650000000023</v>
      </c>
    </row>
    <row r="41" spans="1:13" ht="11.25" hidden="1" outlineLevel="1">
      <c r="A41" s="22" t="s">
        <v>514</v>
      </c>
      <c r="B41" s="22">
        <v>504680.71</v>
      </c>
      <c r="D41" s="22">
        <v>504680.71</v>
      </c>
      <c r="F41" s="22">
        <f t="shared" si="0"/>
        <v>0</v>
      </c>
      <c r="G41" s="26" t="s">
        <v>515</v>
      </c>
      <c r="H41" s="22" t="s">
        <v>516</v>
      </c>
      <c r="I41" s="22">
        <v>504680.71</v>
      </c>
      <c r="K41" s="22">
        <v>504680.71</v>
      </c>
      <c r="M41" s="22">
        <f t="shared" si="1"/>
        <v>0</v>
      </c>
    </row>
    <row r="42" spans="1:13" ht="11.25" hidden="1" outlineLevel="1">
      <c r="A42" s="22" t="s">
        <v>520</v>
      </c>
      <c r="B42" s="22">
        <v>2349301.99</v>
      </c>
      <c r="D42" s="22">
        <v>2349301.99</v>
      </c>
      <c r="F42" s="22">
        <f t="shared" si="0"/>
        <v>0</v>
      </c>
      <c r="G42" s="26" t="s">
        <v>521</v>
      </c>
      <c r="H42" s="22" t="s">
        <v>522</v>
      </c>
      <c r="I42" s="22">
        <v>2349301.99</v>
      </c>
      <c r="K42" s="22">
        <v>2349301.99</v>
      </c>
      <c r="M42" s="22">
        <f t="shared" si="1"/>
        <v>0</v>
      </c>
    </row>
    <row r="43" spans="1:13" ht="11.25" hidden="1" outlineLevel="1">
      <c r="A43" s="22" t="s">
        <v>523</v>
      </c>
      <c r="B43" s="22">
        <v>10285.17</v>
      </c>
      <c r="D43" s="22">
        <v>10285.17</v>
      </c>
      <c r="F43" s="22">
        <f t="shared" si="0"/>
        <v>0</v>
      </c>
      <c r="G43" s="26" t="s">
        <v>524</v>
      </c>
      <c r="H43" s="22" t="s">
        <v>525</v>
      </c>
      <c r="I43" s="22">
        <v>10285.17</v>
      </c>
      <c r="K43" s="22">
        <v>10285.17</v>
      </c>
      <c r="M43" s="22">
        <f t="shared" si="1"/>
        <v>0</v>
      </c>
    </row>
    <row r="44" spans="1:13" s="21" customFormat="1" ht="12" customHeight="1" collapsed="1">
      <c r="A44" s="21" t="s">
        <v>526</v>
      </c>
      <c r="B44" s="80">
        <v>349533895.28999984</v>
      </c>
      <c r="C44" s="80"/>
      <c r="D44" s="80">
        <v>349186824.9799999</v>
      </c>
      <c r="E44" s="80"/>
      <c r="F44" s="80">
        <f t="shared" si="0"/>
        <v>347070.3099999428</v>
      </c>
      <c r="G44" s="15" t="s">
        <v>527</v>
      </c>
      <c r="I44" s="84">
        <v>349533895.28999984</v>
      </c>
      <c r="J44" s="80"/>
      <c r="K44" s="84">
        <v>348220825.72999996</v>
      </c>
      <c r="L44" s="80"/>
      <c r="M44" s="84">
        <f t="shared" si="1"/>
        <v>1313069.5599998832</v>
      </c>
    </row>
    <row r="45" spans="1:13" ht="11.25" hidden="1" outlineLevel="1">
      <c r="A45" s="22" t="s">
        <v>528</v>
      </c>
      <c r="B45" s="22">
        <v>1947385.67</v>
      </c>
      <c r="D45" s="22">
        <v>453106.47</v>
      </c>
      <c r="F45" s="22">
        <f>B45-D45</f>
        <v>1494279.2</v>
      </c>
      <c r="G45" s="26" t="s">
        <v>529</v>
      </c>
      <c r="H45" s="22" t="s">
        <v>530</v>
      </c>
      <c r="I45" s="22">
        <v>1947385.67</v>
      </c>
      <c r="K45" s="22">
        <v>82806.15</v>
      </c>
      <c r="M45" s="22">
        <f>I45-K45</f>
        <v>1864579.52</v>
      </c>
    </row>
    <row r="46" spans="1:13" s="21" customFormat="1" ht="12" customHeight="1" collapsed="1">
      <c r="A46" s="21" t="s">
        <v>531</v>
      </c>
      <c r="B46" s="85">
        <v>1947385.67</v>
      </c>
      <c r="C46" s="80"/>
      <c r="D46" s="85">
        <v>453106.47</v>
      </c>
      <c r="E46" s="80"/>
      <c r="F46" s="85">
        <f t="shared" si="0"/>
        <v>1494279.2</v>
      </c>
      <c r="G46" s="15" t="s">
        <v>532</v>
      </c>
      <c r="I46" s="85">
        <v>1947385.67</v>
      </c>
      <c r="J46" s="80"/>
      <c r="K46" s="85">
        <v>82806.15</v>
      </c>
      <c r="L46" s="80"/>
      <c r="M46" s="85">
        <f t="shared" si="1"/>
        <v>1864579.52</v>
      </c>
    </row>
    <row r="47" spans="2:13" s="21" customFormat="1" ht="12" customHeight="1">
      <c r="B47" s="80">
        <f>SUM(B44,B46)</f>
        <v>351481280.95999986</v>
      </c>
      <c r="C47" s="80"/>
      <c r="D47" s="80">
        <f>SUM(D44,D46)</f>
        <v>349639931.4499999</v>
      </c>
      <c r="E47" s="80"/>
      <c r="F47" s="80">
        <f t="shared" si="0"/>
        <v>1841349.5099999309</v>
      </c>
      <c r="G47" s="20" t="s">
        <v>533</v>
      </c>
      <c r="I47" s="80">
        <f>SUM(I44,I46)</f>
        <v>351481280.95999986</v>
      </c>
      <c r="J47" s="80"/>
      <c r="K47" s="80">
        <f>SUM(K44,K46)</f>
        <v>348303631.87999994</v>
      </c>
      <c r="L47" s="80"/>
      <c r="M47" s="80">
        <f t="shared" si="1"/>
        <v>3177649.0799999237</v>
      </c>
    </row>
    <row r="48" spans="1:13" ht="11.25" hidden="1" outlineLevel="1">
      <c r="A48" s="22" t="s">
        <v>1385</v>
      </c>
      <c r="B48" s="22">
        <v>-137039539.07</v>
      </c>
      <c r="D48" s="22">
        <v>-136792418.11</v>
      </c>
      <c r="F48" s="22">
        <f>B48-D48</f>
        <v>-247120.95999997854</v>
      </c>
      <c r="G48" s="26" t="s">
        <v>1386</v>
      </c>
      <c r="H48" s="22" t="s">
        <v>1387</v>
      </c>
      <c r="I48" s="22">
        <v>-137039539.07</v>
      </c>
      <c r="K48" s="22">
        <v>-128982340.52</v>
      </c>
      <c r="M48" s="22">
        <f>I48-K48</f>
        <v>-8057198.549999997</v>
      </c>
    </row>
    <row r="49" spans="1:13" ht="11.25" hidden="1" outlineLevel="1">
      <c r="A49" s="22" t="s">
        <v>534</v>
      </c>
      <c r="B49" s="22">
        <v>-1514253.91</v>
      </c>
      <c r="D49" s="22">
        <v>-1508461.22</v>
      </c>
      <c r="F49" s="22">
        <f>B49-D49</f>
        <v>-5792.689999999944</v>
      </c>
      <c r="G49" s="26" t="s">
        <v>535</v>
      </c>
      <c r="H49" s="22" t="s">
        <v>536</v>
      </c>
      <c r="I49" s="22">
        <v>-1514253.91</v>
      </c>
      <c r="K49" s="22">
        <v>-1444463.88</v>
      </c>
      <c r="M49" s="22">
        <f>I49-K49</f>
        <v>-69790.03000000003</v>
      </c>
    </row>
    <row r="50" spans="1:13" ht="11.25" hidden="1" outlineLevel="1">
      <c r="A50" s="22" t="s">
        <v>537</v>
      </c>
      <c r="B50" s="22">
        <v>-207265.27</v>
      </c>
      <c r="D50" s="22">
        <v>-204788.67</v>
      </c>
      <c r="F50" s="22">
        <f>B50-D50</f>
        <v>-2476.5999999999767</v>
      </c>
      <c r="G50" s="26" t="s">
        <v>538</v>
      </c>
      <c r="H50" s="22" t="s">
        <v>539</v>
      </c>
      <c r="I50" s="22">
        <v>-207265.27</v>
      </c>
      <c r="K50" s="22">
        <v>-177496.91</v>
      </c>
      <c r="M50" s="22">
        <f>I50-K50</f>
        <v>-29768.359999999986</v>
      </c>
    </row>
    <row r="51" spans="1:13" ht="11.25" hidden="1" outlineLevel="1">
      <c r="A51" s="22" t="s">
        <v>540</v>
      </c>
      <c r="B51" s="22">
        <v>-2465088.09</v>
      </c>
      <c r="D51" s="22">
        <v>-2443428.08</v>
      </c>
      <c r="F51" s="22">
        <f>B51-D51</f>
        <v>-21660.009999999776</v>
      </c>
      <c r="G51" s="26" t="s">
        <v>541</v>
      </c>
      <c r="H51" s="22" t="s">
        <v>542</v>
      </c>
      <c r="I51" s="22">
        <v>-2465088.09</v>
      </c>
      <c r="K51" s="22">
        <v>-2230428.9</v>
      </c>
      <c r="M51" s="22">
        <f>I51-K51</f>
        <v>-234659.18999999994</v>
      </c>
    </row>
    <row r="52" spans="1:13" s="21" customFormat="1" ht="12" customHeight="1" collapsed="1">
      <c r="A52" s="21" t="s">
        <v>546</v>
      </c>
      <c r="B52" s="80">
        <v>-141226146.34</v>
      </c>
      <c r="C52" s="80"/>
      <c r="D52" s="80">
        <v>-140949096.08</v>
      </c>
      <c r="E52" s="80"/>
      <c r="F52" s="80">
        <f t="shared" si="0"/>
        <v>-277050.25999999046</v>
      </c>
      <c r="G52" s="15" t="s">
        <v>547</v>
      </c>
      <c r="I52" s="80">
        <v>-141226146.34</v>
      </c>
      <c r="J52" s="80"/>
      <c r="K52" s="80">
        <v>-132834730.21</v>
      </c>
      <c r="L52" s="80"/>
      <c r="M52" s="80">
        <f t="shared" si="1"/>
        <v>-8391416.13000001</v>
      </c>
    </row>
    <row r="53" spans="2:14" s="21" customFormat="1" ht="12" customHeight="1">
      <c r="B53" s="86">
        <f>B47+B52</f>
        <v>210255134.61999986</v>
      </c>
      <c r="C53" s="80"/>
      <c r="D53" s="86">
        <f>D47+D52</f>
        <v>208690835.36999992</v>
      </c>
      <c r="E53" s="80"/>
      <c r="F53" s="86">
        <f t="shared" si="0"/>
        <v>1564299.2499999404</v>
      </c>
      <c r="G53" s="29" t="s">
        <v>548</v>
      </c>
      <c r="H53" s="87"/>
      <c r="I53" s="86">
        <f>I47+I52</f>
        <v>210255134.61999986</v>
      </c>
      <c r="J53" s="80"/>
      <c r="K53" s="86">
        <f>K47+K52</f>
        <v>215468901.66999996</v>
      </c>
      <c r="L53" s="80"/>
      <c r="M53" s="86">
        <f t="shared" si="1"/>
        <v>-5213767.050000101</v>
      </c>
      <c r="N53" s="88" t="s">
        <v>1388</v>
      </c>
    </row>
    <row r="54" spans="2:13" s="21" customFormat="1" ht="12" customHeight="1">
      <c r="B54" s="84"/>
      <c r="C54" s="80"/>
      <c r="D54" s="84"/>
      <c r="E54" s="80"/>
      <c r="F54" s="84"/>
      <c r="G54" s="29"/>
      <c r="H54" s="87"/>
      <c r="I54" s="84"/>
      <c r="J54" s="80"/>
      <c r="K54" s="84"/>
      <c r="L54" s="80"/>
      <c r="M54" s="84"/>
    </row>
    <row r="55" spans="1:14" s="21" customFormat="1" ht="12" customHeight="1">
      <c r="A55" s="21" t="s">
        <v>1389</v>
      </c>
      <c r="B55" s="85">
        <v>0</v>
      </c>
      <c r="C55" s="80"/>
      <c r="D55" s="85">
        <v>0</v>
      </c>
      <c r="E55" s="80"/>
      <c r="F55" s="85">
        <f t="shared" si="0"/>
        <v>0</v>
      </c>
      <c r="G55" s="29" t="s">
        <v>1390</v>
      </c>
      <c r="H55" s="87"/>
      <c r="I55" s="85">
        <v>0</v>
      </c>
      <c r="J55" s="80"/>
      <c r="K55" s="85">
        <v>0</v>
      </c>
      <c r="L55" s="80"/>
      <c r="M55" s="85">
        <f t="shared" si="1"/>
        <v>0</v>
      </c>
      <c r="N55" s="88" t="s">
        <v>1388</v>
      </c>
    </row>
    <row r="56" spans="2:13" ht="12" customHeight="1">
      <c r="B56" s="80"/>
      <c r="C56" s="80"/>
      <c r="D56" s="80"/>
      <c r="E56" s="80"/>
      <c r="F56" s="80"/>
      <c r="G56" s="21"/>
      <c r="I56" s="80"/>
      <c r="J56" s="80"/>
      <c r="K56" s="80"/>
      <c r="L56" s="80"/>
      <c r="M56" s="80"/>
    </row>
    <row r="57" spans="2:13" ht="12" customHeight="1">
      <c r="B57" s="80"/>
      <c r="C57" s="80"/>
      <c r="D57" s="80"/>
      <c r="E57" s="80"/>
      <c r="F57" s="80"/>
      <c r="G57" s="20" t="s">
        <v>575</v>
      </c>
      <c r="I57" s="80"/>
      <c r="J57" s="80"/>
      <c r="K57" s="80"/>
      <c r="L57" s="80"/>
      <c r="M57" s="80"/>
    </row>
    <row r="58" spans="1:13" ht="11.25" hidden="1" outlineLevel="1">
      <c r="A58" s="22" t="s">
        <v>1391</v>
      </c>
      <c r="B58" s="22">
        <v>4777320</v>
      </c>
      <c r="D58" s="22">
        <v>4777320</v>
      </c>
      <c r="F58" s="22">
        <f aca="true" t="shared" si="2" ref="F58:F70">B58-D58</f>
        <v>0</v>
      </c>
      <c r="G58" s="26" t="s">
        <v>1392</v>
      </c>
      <c r="H58" s="22" t="s">
        <v>1393</v>
      </c>
      <c r="I58" s="22">
        <v>4777320</v>
      </c>
      <c r="K58" s="22">
        <v>4777320</v>
      </c>
      <c r="M58" s="22">
        <f aca="true" t="shared" si="3" ref="M58:M70">I58-K58</f>
        <v>0</v>
      </c>
    </row>
    <row r="59" spans="1:13" ht="11.25" hidden="1" outlineLevel="1">
      <c r="A59" s="22" t="s">
        <v>603</v>
      </c>
      <c r="B59" s="22">
        <v>14744381.19</v>
      </c>
      <c r="D59" s="22">
        <v>14744381.19</v>
      </c>
      <c r="F59" s="22">
        <f t="shared" si="2"/>
        <v>0</v>
      </c>
      <c r="G59" s="26" t="s">
        <v>604</v>
      </c>
      <c r="H59" s="22" t="s">
        <v>605</v>
      </c>
      <c r="I59" s="22">
        <v>14744381.19</v>
      </c>
      <c r="K59" s="22">
        <v>14744381.19</v>
      </c>
      <c r="M59" s="22">
        <f t="shared" si="3"/>
        <v>0</v>
      </c>
    </row>
    <row r="60" spans="1:13" ht="11.25" hidden="1" outlineLevel="1">
      <c r="A60" s="22" t="s">
        <v>1394</v>
      </c>
      <c r="B60" s="22">
        <v>8888578.48</v>
      </c>
      <c r="D60" s="22">
        <v>8888578.48</v>
      </c>
      <c r="F60" s="22">
        <f t="shared" si="2"/>
        <v>0</v>
      </c>
      <c r="G60" s="26" t="s">
        <v>1395</v>
      </c>
      <c r="H60" s="22" t="s">
        <v>1396</v>
      </c>
      <c r="I60" s="22">
        <v>8888578.48</v>
      </c>
      <c r="K60" s="22">
        <v>8888578.48</v>
      </c>
      <c r="M60" s="22">
        <f t="shared" si="3"/>
        <v>0</v>
      </c>
    </row>
    <row r="61" spans="1:13" ht="12" customHeight="1" collapsed="1">
      <c r="A61" s="22" t="s">
        <v>609</v>
      </c>
      <c r="B61" s="80">
        <v>28410279.669999998</v>
      </c>
      <c r="C61" s="80"/>
      <c r="D61" s="80">
        <v>28410279.669999998</v>
      </c>
      <c r="E61" s="80"/>
      <c r="F61" s="80">
        <f t="shared" si="2"/>
        <v>0</v>
      </c>
      <c r="G61" s="15" t="s">
        <v>610</v>
      </c>
      <c r="I61" s="80">
        <v>28410279.669999998</v>
      </c>
      <c r="J61" s="80"/>
      <c r="K61" s="80">
        <v>28410279.669999998</v>
      </c>
      <c r="L61" s="80"/>
      <c r="M61" s="80">
        <f t="shared" si="3"/>
        <v>0</v>
      </c>
    </row>
    <row r="62" spans="1:13" ht="11.25" hidden="1" outlineLevel="1">
      <c r="A62" s="22" t="s">
        <v>1397</v>
      </c>
      <c r="B62" s="22">
        <v>793333.33</v>
      </c>
      <c r="D62" s="22">
        <v>7150000</v>
      </c>
      <c r="F62" s="22">
        <f t="shared" si="2"/>
        <v>-6356666.67</v>
      </c>
      <c r="G62" s="26" t="s">
        <v>1398</v>
      </c>
      <c r="H62" s="22" t="s">
        <v>1399</v>
      </c>
      <c r="I62" s="22">
        <v>793333.33</v>
      </c>
      <c r="K62" s="22">
        <v>595833.33</v>
      </c>
      <c r="M62" s="22">
        <f t="shared" si="3"/>
        <v>197500</v>
      </c>
    </row>
    <row r="63" spans="1:13" ht="11.25" hidden="1" outlineLevel="1">
      <c r="A63" s="22" t="s">
        <v>1400</v>
      </c>
      <c r="B63" s="22">
        <v>1223333.33</v>
      </c>
      <c r="D63" s="22">
        <v>13985000</v>
      </c>
      <c r="F63" s="22">
        <f t="shared" si="2"/>
        <v>-12761666.67</v>
      </c>
      <c r="G63" s="26" t="s">
        <v>1401</v>
      </c>
      <c r="H63" s="22" t="s">
        <v>1402</v>
      </c>
      <c r="I63" s="22">
        <v>1223333.33</v>
      </c>
      <c r="K63" s="22">
        <v>1165416.67</v>
      </c>
      <c r="M63" s="22">
        <f t="shared" si="3"/>
        <v>57916.66000000015</v>
      </c>
    </row>
    <row r="64" spans="1:13" ht="12" customHeight="1" collapsed="1">
      <c r="A64" s="22" t="s">
        <v>617</v>
      </c>
      <c r="B64" s="80">
        <v>2016666.66</v>
      </c>
      <c r="C64" s="80"/>
      <c r="D64" s="80">
        <v>21135000</v>
      </c>
      <c r="E64" s="80"/>
      <c r="F64" s="80">
        <f t="shared" si="2"/>
        <v>-19118333.34</v>
      </c>
      <c r="G64" s="15" t="s">
        <v>618</v>
      </c>
      <c r="I64" s="80">
        <v>2016666.66</v>
      </c>
      <c r="J64" s="80"/>
      <c r="K64" s="80">
        <v>1761250</v>
      </c>
      <c r="L64" s="80"/>
      <c r="M64" s="80">
        <f t="shared" si="3"/>
        <v>255416.65999999992</v>
      </c>
    </row>
    <row r="65" spans="1:13" ht="11.25" hidden="1" outlineLevel="1">
      <c r="A65" s="22" t="s">
        <v>1403</v>
      </c>
      <c r="B65" s="22">
        <v>1048536.31</v>
      </c>
      <c r="D65" s="22">
        <v>1505050</v>
      </c>
      <c r="F65" s="22">
        <f t="shared" si="2"/>
        <v>-456513.68999999994</v>
      </c>
      <c r="G65" s="26" t="s">
        <v>1404</v>
      </c>
      <c r="H65" s="22" t="s">
        <v>1405</v>
      </c>
      <c r="I65" s="22">
        <v>1048536.31</v>
      </c>
      <c r="K65" s="22">
        <v>1047099.8</v>
      </c>
      <c r="M65" s="22">
        <f t="shared" si="3"/>
        <v>1436.5100000000093</v>
      </c>
    </row>
    <row r="66" spans="1:13" ht="11.25" hidden="1" outlineLevel="1">
      <c r="A66" s="22" t="s">
        <v>1406</v>
      </c>
      <c r="B66" s="22">
        <v>228403.4</v>
      </c>
      <c r="D66" s="22">
        <v>1370420.5</v>
      </c>
      <c r="F66" s="22">
        <f t="shared" si="2"/>
        <v>-1142017.1</v>
      </c>
      <c r="G66" s="26" t="s">
        <v>1407</v>
      </c>
      <c r="H66" s="22" t="s">
        <v>1408</v>
      </c>
      <c r="I66" s="22">
        <v>228403.4</v>
      </c>
      <c r="K66" s="22">
        <v>228403.4</v>
      </c>
      <c r="M66" s="22">
        <f t="shared" si="3"/>
        <v>0</v>
      </c>
    </row>
    <row r="67" spans="1:13" ht="11.25" hidden="1" outlineLevel="1">
      <c r="A67" s="22" t="s">
        <v>1409</v>
      </c>
      <c r="B67" s="22">
        <v>138933.54</v>
      </c>
      <c r="D67" s="22">
        <v>1017613.75</v>
      </c>
      <c r="F67" s="22">
        <f t="shared" si="2"/>
        <v>-878680.21</v>
      </c>
      <c r="G67" s="26" t="s">
        <v>1410</v>
      </c>
      <c r="H67" s="22" t="s">
        <v>1411</v>
      </c>
      <c r="I67" s="22">
        <v>138933.54</v>
      </c>
      <c r="K67" s="22">
        <v>169602.29</v>
      </c>
      <c r="M67" s="22">
        <f t="shared" si="3"/>
        <v>-30668.75</v>
      </c>
    </row>
    <row r="68" spans="1:13" ht="11.25" hidden="1" outlineLevel="1">
      <c r="A68" s="22" t="s">
        <v>1412</v>
      </c>
      <c r="B68" s="22">
        <v>182500</v>
      </c>
      <c r="D68" s="22">
        <v>1095000</v>
      </c>
      <c r="F68" s="22">
        <f t="shared" si="2"/>
        <v>-912500</v>
      </c>
      <c r="G68" s="26" t="s">
        <v>1413</v>
      </c>
      <c r="H68" s="22" t="s">
        <v>1414</v>
      </c>
      <c r="I68" s="22">
        <v>182500</v>
      </c>
      <c r="K68" s="22">
        <v>182500</v>
      </c>
      <c r="M68" s="22">
        <f t="shared" si="3"/>
        <v>0</v>
      </c>
    </row>
    <row r="69" spans="1:13" ht="11.25" hidden="1" outlineLevel="1">
      <c r="A69" s="22" t="s">
        <v>1415</v>
      </c>
      <c r="B69" s="22">
        <v>165877.29</v>
      </c>
      <c r="D69" s="22">
        <v>995263.75</v>
      </c>
      <c r="F69" s="22">
        <f t="shared" si="2"/>
        <v>-829386.46</v>
      </c>
      <c r="G69" s="26" t="s">
        <v>1416</v>
      </c>
      <c r="H69" s="22" t="s">
        <v>1417</v>
      </c>
      <c r="I69" s="22">
        <v>165877.29</v>
      </c>
      <c r="K69" s="22">
        <v>165877.29</v>
      </c>
      <c r="M69" s="22">
        <f t="shared" si="3"/>
        <v>0</v>
      </c>
    </row>
    <row r="70" spans="1:13" ht="11.25" hidden="1" outlineLevel="1">
      <c r="A70" s="22" t="s">
        <v>1418</v>
      </c>
      <c r="B70" s="22">
        <v>301879.17</v>
      </c>
      <c r="D70" s="22">
        <v>2160900</v>
      </c>
      <c r="F70" s="22">
        <f t="shared" si="2"/>
        <v>-1859020.83</v>
      </c>
      <c r="G70" s="26" t="s">
        <v>1419</v>
      </c>
      <c r="H70" s="22" t="s">
        <v>1420</v>
      </c>
      <c r="I70" s="22">
        <v>301879.17</v>
      </c>
      <c r="K70" s="22">
        <v>360150</v>
      </c>
      <c r="M70" s="22">
        <f t="shared" si="3"/>
        <v>-58270.830000000016</v>
      </c>
    </row>
    <row r="71" spans="1:13" ht="12" customHeight="1" collapsed="1">
      <c r="A71" s="22" t="s">
        <v>631</v>
      </c>
      <c r="B71" s="80">
        <v>2066129.71</v>
      </c>
      <c r="C71" s="80"/>
      <c r="D71" s="80">
        <v>8144248</v>
      </c>
      <c r="E71" s="80"/>
      <c r="F71" s="80">
        <f>B71-D71</f>
        <v>-6078118.29</v>
      </c>
      <c r="G71" s="15" t="s">
        <v>632</v>
      </c>
      <c r="I71" s="80">
        <v>2066129.71</v>
      </c>
      <c r="J71" s="80"/>
      <c r="K71" s="80">
        <v>2153632.78</v>
      </c>
      <c r="L71" s="80"/>
      <c r="M71" s="80">
        <f>I71-K71</f>
        <v>-87503.06999999983</v>
      </c>
    </row>
    <row r="72" spans="1:13" ht="12" customHeight="1">
      <c r="A72" s="22" t="s">
        <v>638</v>
      </c>
      <c r="B72" s="80">
        <v>0</v>
      </c>
      <c r="C72" s="80"/>
      <c r="D72" s="80">
        <v>0</v>
      </c>
      <c r="E72" s="80"/>
      <c r="F72" s="80">
        <f>B72-D72</f>
        <v>0</v>
      </c>
      <c r="G72" s="15" t="s">
        <v>639</v>
      </c>
      <c r="I72" s="80">
        <v>0</v>
      </c>
      <c r="J72" s="80"/>
      <c r="K72" s="80">
        <v>0</v>
      </c>
      <c r="L72" s="80"/>
      <c r="M72" s="80">
        <f>I72-K72</f>
        <v>0</v>
      </c>
    </row>
    <row r="73" spans="2:13" ht="12" customHeight="1">
      <c r="B73" s="86">
        <f>SUM(B61,B64,B71,B72)</f>
        <v>32493076.04</v>
      </c>
      <c r="C73" s="80"/>
      <c r="D73" s="86">
        <f>SUM(D61,D64,D71,D72)</f>
        <v>57689527.67</v>
      </c>
      <c r="E73" s="80"/>
      <c r="F73" s="86">
        <f>B73-D73</f>
        <v>-25196451.630000003</v>
      </c>
      <c r="G73" s="20" t="s">
        <v>640</v>
      </c>
      <c r="I73" s="86">
        <f>SUM(I61,I64,I71,I72)</f>
        <v>32493076.04</v>
      </c>
      <c r="J73" s="80"/>
      <c r="K73" s="86">
        <f>SUM(K61,K64,K71,K72)</f>
        <v>32325162.45</v>
      </c>
      <c r="L73" s="80"/>
      <c r="M73" s="86">
        <f>I73-K73</f>
        <v>167913.58999999985</v>
      </c>
    </row>
    <row r="74" spans="2:13" ht="12" customHeight="1">
      <c r="B74" s="80"/>
      <c r="C74" s="80"/>
      <c r="D74" s="80"/>
      <c r="E74" s="80"/>
      <c r="F74" s="80"/>
      <c r="I74" s="80"/>
      <c r="J74" s="80"/>
      <c r="K74" s="80"/>
      <c r="L74" s="80"/>
      <c r="M74" s="80"/>
    </row>
    <row r="75" spans="2:13" ht="12" customHeight="1">
      <c r="B75" s="80"/>
      <c r="C75" s="80"/>
      <c r="D75" s="80"/>
      <c r="E75" s="80"/>
      <c r="F75" s="80"/>
      <c r="G75" s="20" t="s">
        <v>641</v>
      </c>
      <c r="I75" s="80"/>
      <c r="J75" s="80"/>
      <c r="K75" s="80"/>
      <c r="L75" s="80"/>
      <c r="M75" s="80"/>
    </row>
    <row r="76" spans="1:13" ht="11.25" hidden="1" outlineLevel="1">
      <c r="A76" s="22" t="s">
        <v>644</v>
      </c>
      <c r="B76" s="22">
        <v>23232.04</v>
      </c>
      <c r="D76" s="22">
        <v>52411.16</v>
      </c>
      <c r="F76" s="22">
        <f aca="true" t="shared" si="4" ref="F76:F84">B76-D76</f>
        <v>-29179.120000000003</v>
      </c>
      <c r="G76" s="26" t="s">
        <v>645</v>
      </c>
      <c r="H76" s="22" t="s">
        <v>646</v>
      </c>
      <c r="I76" s="22">
        <v>23232.04</v>
      </c>
      <c r="K76" s="22">
        <v>80967.59</v>
      </c>
      <c r="M76" s="22">
        <f aca="true" t="shared" si="5" ref="M76:M84">I76-K76</f>
        <v>-57735.549999999996</v>
      </c>
    </row>
    <row r="77" spans="1:13" ht="11.25" hidden="1" outlineLevel="1">
      <c r="A77" s="22" t="s">
        <v>647</v>
      </c>
      <c r="B77" s="22">
        <v>16397325</v>
      </c>
      <c r="D77" s="22">
        <v>0</v>
      </c>
      <c r="F77" s="22">
        <f t="shared" si="4"/>
        <v>16397325</v>
      </c>
      <c r="G77" s="26" t="s">
        <v>648</v>
      </c>
      <c r="H77" s="22" t="s">
        <v>649</v>
      </c>
      <c r="I77" s="22">
        <v>16397325</v>
      </c>
      <c r="K77" s="22">
        <v>10413828</v>
      </c>
      <c r="M77" s="22">
        <f t="shared" si="5"/>
        <v>5983497</v>
      </c>
    </row>
    <row r="78" spans="1:13" ht="12" customHeight="1" collapsed="1">
      <c r="A78" s="22" t="s">
        <v>650</v>
      </c>
      <c r="B78" s="80">
        <v>16420557.04</v>
      </c>
      <c r="C78" s="80"/>
      <c r="D78" s="80">
        <v>52411.16</v>
      </c>
      <c r="E78" s="80"/>
      <c r="F78" s="80">
        <f t="shared" si="4"/>
        <v>16368145.879999999</v>
      </c>
      <c r="G78" s="15" t="s">
        <v>651</v>
      </c>
      <c r="I78" s="80">
        <v>16420557.04</v>
      </c>
      <c r="J78" s="80"/>
      <c r="K78" s="80">
        <v>10494795.59</v>
      </c>
      <c r="L78" s="80"/>
      <c r="M78" s="80">
        <f t="shared" si="5"/>
        <v>5925761.449999999</v>
      </c>
    </row>
    <row r="79" spans="1:13" ht="12" customHeight="1">
      <c r="A79" s="22" t="s">
        <v>1421</v>
      </c>
      <c r="B79" s="80">
        <v>0</v>
      </c>
      <c r="C79" s="80"/>
      <c r="D79" s="80">
        <v>0</v>
      </c>
      <c r="E79" s="80"/>
      <c r="F79" s="80">
        <f t="shared" si="4"/>
        <v>0</v>
      </c>
      <c r="G79" s="15" t="s">
        <v>665</v>
      </c>
      <c r="I79" s="80">
        <v>0</v>
      </c>
      <c r="J79" s="80"/>
      <c r="K79" s="80">
        <v>0</v>
      </c>
      <c r="L79" s="80"/>
      <c r="M79" s="80">
        <f t="shared" si="5"/>
        <v>0</v>
      </c>
    </row>
    <row r="80" spans="1:13" ht="12" customHeight="1">
      <c r="A80" s="22" t="s">
        <v>666</v>
      </c>
      <c r="B80" s="80">
        <v>0</v>
      </c>
      <c r="C80" s="80"/>
      <c r="D80" s="80">
        <v>0</v>
      </c>
      <c r="E80" s="80"/>
      <c r="F80" s="80">
        <f t="shared" si="4"/>
        <v>0</v>
      </c>
      <c r="G80" s="15" t="s">
        <v>667</v>
      </c>
      <c r="I80" s="80">
        <v>0</v>
      </c>
      <c r="J80" s="80"/>
      <c r="K80" s="80">
        <v>0</v>
      </c>
      <c r="L80" s="80"/>
      <c r="M80" s="80">
        <f t="shared" si="5"/>
        <v>0</v>
      </c>
    </row>
    <row r="81" spans="1:13" ht="11.25" hidden="1" outlineLevel="1">
      <c r="A81" s="22" t="s">
        <v>668</v>
      </c>
      <c r="B81" s="22">
        <v>16397324.97</v>
      </c>
      <c r="D81" s="22">
        <v>15668560.03</v>
      </c>
      <c r="F81" s="22">
        <f t="shared" si="4"/>
        <v>728764.9400000013</v>
      </c>
      <c r="G81" s="26" t="s">
        <v>669</v>
      </c>
      <c r="H81" s="22" t="s">
        <v>670</v>
      </c>
      <c r="I81" s="22">
        <v>16397324.97</v>
      </c>
      <c r="K81" s="22">
        <v>11922755.36</v>
      </c>
      <c r="M81" s="22">
        <f t="shared" si="5"/>
        <v>4474569.610000001</v>
      </c>
    </row>
    <row r="82" spans="1:13" ht="11.25" hidden="1" outlineLevel="1">
      <c r="A82" s="22" t="s">
        <v>671</v>
      </c>
      <c r="B82" s="22">
        <v>-16397325</v>
      </c>
      <c r="D82" s="22">
        <v>0</v>
      </c>
      <c r="F82" s="22">
        <f t="shared" si="4"/>
        <v>-16397325</v>
      </c>
      <c r="G82" s="26" t="s">
        <v>672</v>
      </c>
      <c r="H82" s="22" t="s">
        <v>673</v>
      </c>
      <c r="I82" s="22">
        <v>-16397325</v>
      </c>
      <c r="K82" s="22">
        <v>-10413828</v>
      </c>
      <c r="M82" s="22">
        <f t="shared" si="5"/>
        <v>-5983497</v>
      </c>
    </row>
    <row r="83" spans="1:13" ht="11.25" hidden="1" outlineLevel="1">
      <c r="A83" s="22" t="s">
        <v>689</v>
      </c>
      <c r="B83" s="22">
        <v>0</v>
      </c>
      <c r="D83" s="22">
        <v>0</v>
      </c>
      <c r="F83" s="22">
        <f t="shared" si="4"/>
        <v>0</v>
      </c>
      <c r="G83" s="26" t="s">
        <v>690</v>
      </c>
      <c r="H83" s="22" t="s">
        <v>691</v>
      </c>
      <c r="I83" s="22">
        <v>0</v>
      </c>
      <c r="K83" s="22">
        <v>-26740</v>
      </c>
      <c r="M83" s="22">
        <f t="shared" si="5"/>
        <v>26740</v>
      </c>
    </row>
    <row r="84" spans="1:13" ht="12" customHeight="1" collapsed="1">
      <c r="A84" s="22" t="s">
        <v>692</v>
      </c>
      <c r="B84" s="80">
        <v>-0.029999999329447746</v>
      </c>
      <c r="C84" s="80"/>
      <c r="D84" s="80">
        <v>15668560.03</v>
      </c>
      <c r="E84" s="80"/>
      <c r="F84" s="80">
        <f t="shared" si="4"/>
        <v>-15668560.059999999</v>
      </c>
      <c r="G84" s="15" t="s">
        <v>693</v>
      </c>
      <c r="I84" s="80">
        <v>-0.029999999329447746</v>
      </c>
      <c r="J84" s="80"/>
      <c r="K84" s="80">
        <v>1482187.36</v>
      </c>
      <c r="L84" s="80"/>
      <c r="M84" s="80">
        <f t="shared" si="5"/>
        <v>-1482187.3899999994</v>
      </c>
    </row>
    <row r="85" spans="2:13" ht="12" customHeight="1">
      <c r="B85" s="80"/>
      <c r="C85" s="80"/>
      <c r="D85" s="80"/>
      <c r="E85" s="80"/>
      <c r="F85" s="80"/>
      <c r="G85" s="15" t="s">
        <v>1422</v>
      </c>
      <c r="I85" s="80"/>
      <c r="J85" s="80"/>
      <c r="K85" s="80"/>
      <c r="L85" s="80"/>
      <c r="M85" s="80"/>
    </row>
    <row r="86" spans="1:13" ht="11.25" hidden="1" outlineLevel="1">
      <c r="A86" s="22" t="s">
        <v>1423</v>
      </c>
      <c r="B86" s="22">
        <v>737841.02</v>
      </c>
      <c r="D86" s="22">
        <v>0</v>
      </c>
      <c r="F86" s="22">
        <f>B86-D86</f>
        <v>737841.02</v>
      </c>
      <c r="G86" s="26" t="s">
        <v>1424</v>
      </c>
      <c r="H86" s="22" t="s">
        <v>1425</v>
      </c>
      <c r="I86" s="22">
        <v>737841.02</v>
      </c>
      <c r="K86" s="22">
        <v>0</v>
      </c>
      <c r="M86" s="22">
        <f>I86-K86</f>
        <v>737841.02</v>
      </c>
    </row>
    <row r="87" spans="1:13" ht="12" customHeight="1" collapsed="1">
      <c r="A87" s="22" t="s">
        <v>727</v>
      </c>
      <c r="B87" s="80">
        <v>737841.02</v>
      </c>
      <c r="C87" s="80"/>
      <c r="D87" s="80">
        <v>0</v>
      </c>
      <c r="E87" s="80"/>
      <c r="F87" s="80">
        <f aca="true" t="shared" si="6" ref="F87:F100">B87-D87</f>
        <v>737841.02</v>
      </c>
      <c r="G87" s="26" t="s">
        <v>728</v>
      </c>
      <c r="I87" s="80">
        <v>737841.02</v>
      </c>
      <c r="J87" s="80"/>
      <c r="K87" s="80">
        <v>0</v>
      </c>
      <c r="L87" s="80"/>
      <c r="M87" s="80">
        <f aca="true" t="shared" si="7" ref="M87:M100">I87-K87</f>
        <v>737841.02</v>
      </c>
    </row>
    <row r="88" spans="1:13" ht="11.25" hidden="1" outlineLevel="1">
      <c r="A88" s="22" t="s">
        <v>729</v>
      </c>
      <c r="B88" s="22">
        <v>5761309.59</v>
      </c>
      <c r="D88" s="22">
        <v>4497051.69</v>
      </c>
      <c r="F88" s="22">
        <f>B88-D88</f>
        <v>1264257.8999999994</v>
      </c>
      <c r="G88" s="26" t="s">
        <v>730</v>
      </c>
      <c r="H88" s="22" t="s">
        <v>731</v>
      </c>
      <c r="I88" s="22">
        <v>5761309.59</v>
      </c>
      <c r="K88" s="22">
        <v>1001418.37</v>
      </c>
      <c r="M88" s="22">
        <f>I88-K88</f>
        <v>4759891.22</v>
      </c>
    </row>
    <row r="89" spans="1:13" ht="12" customHeight="1" collapsed="1">
      <c r="A89" s="22" t="s">
        <v>741</v>
      </c>
      <c r="B89" s="80">
        <v>5761309.59</v>
      </c>
      <c r="C89" s="80"/>
      <c r="D89" s="80">
        <v>4497051.69</v>
      </c>
      <c r="E89" s="80"/>
      <c r="F89" s="80">
        <f t="shared" si="6"/>
        <v>1264257.8999999994</v>
      </c>
      <c r="G89" s="26" t="s">
        <v>84</v>
      </c>
      <c r="I89" s="80">
        <v>5761309.59</v>
      </c>
      <c r="J89" s="80"/>
      <c r="K89" s="80">
        <v>1001418.37</v>
      </c>
      <c r="L89" s="80"/>
      <c r="M89" s="80">
        <f t="shared" si="7"/>
        <v>4759891.22</v>
      </c>
    </row>
    <row r="90" spans="1:13" ht="12" customHeight="1">
      <c r="A90" s="22" t="s">
        <v>1426</v>
      </c>
      <c r="B90" s="80">
        <v>0</v>
      </c>
      <c r="C90" s="80"/>
      <c r="D90" s="80">
        <v>0</v>
      </c>
      <c r="E90" s="80"/>
      <c r="F90" s="80">
        <f t="shared" si="6"/>
        <v>0</v>
      </c>
      <c r="G90" s="15" t="s">
        <v>772</v>
      </c>
      <c r="I90" s="80">
        <v>0</v>
      </c>
      <c r="J90" s="80"/>
      <c r="K90" s="80">
        <v>0</v>
      </c>
      <c r="L90" s="80"/>
      <c r="M90" s="80">
        <f t="shared" si="7"/>
        <v>0</v>
      </c>
    </row>
    <row r="91" spans="1:13" ht="12" customHeight="1">
      <c r="A91" s="22" t="s">
        <v>1427</v>
      </c>
      <c r="B91" s="80">
        <v>0</v>
      </c>
      <c r="C91" s="80"/>
      <c r="D91" s="80">
        <v>0</v>
      </c>
      <c r="E91" s="80"/>
      <c r="F91" s="80">
        <f t="shared" si="6"/>
        <v>0</v>
      </c>
      <c r="G91" s="15" t="s">
        <v>1428</v>
      </c>
      <c r="I91" s="80">
        <v>0</v>
      </c>
      <c r="J91" s="80"/>
      <c r="K91" s="80">
        <v>0</v>
      </c>
      <c r="L91" s="80"/>
      <c r="M91" s="80">
        <f t="shared" si="7"/>
        <v>0</v>
      </c>
    </row>
    <row r="92" spans="1:13" ht="11.25" hidden="1" outlineLevel="1">
      <c r="A92" s="22" t="s">
        <v>773</v>
      </c>
      <c r="B92" s="22">
        <v>81999.07</v>
      </c>
      <c r="D92" s="22">
        <v>98398.89</v>
      </c>
      <c r="F92" s="22">
        <f>B92-D92</f>
        <v>-16399.819999999992</v>
      </c>
      <c r="G92" s="26" t="s">
        <v>774</v>
      </c>
      <c r="H92" s="22" t="s">
        <v>775</v>
      </c>
      <c r="I92" s="22">
        <v>81999.07</v>
      </c>
      <c r="K92" s="22">
        <v>100086.47</v>
      </c>
      <c r="M92" s="22">
        <f>I92-K92</f>
        <v>-18087.399999999994</v>
      </c>
    </row>
    <row r="93" spans="1:13" ht="12" customHeight="1" collapsed="1">
      <c r="A93" s="22" t="s">
        <v>794</v>
      </c>
      <c r="B93" s="80">
        <v>81999.07</v>
      </c>
      <c r="C93" s="80"/>
      <c r="D93" s="80">
        <v>98398.89</v>
      </c>
      <c r="E93" s="80"/>
      <c r="F93" s="80">
        <f t="shared" si="6"/>
        <v>-16399.819999999992</v>
      </c>
      <c r="G93" s="15" t="s">
        <v>795</v>
      </c>
      <c r="I93" s="80">
        <v>81999.07</v>
      </c>
      <c r="J93" s="80"/>
      <c r="K93" s="80">
        <v>100086.47</v>
      </c>
      <c r="L93" s="80"/>
      <c r="M93" s="80">
        <f t="shared" si="7"/>
        <v>-18087.399999999994</v>
      </c>
    </row>
    <row r="94" spans="1:13" ht="11.25" hidden="1" outlineLevel="1">
      <c r="A94" s="22" t="s">
        <v>1429</v>
      </c>
      <c r="B94" s="22">
        <v>0</v>
      </c>
      <c r="D94" s="22">
        <v>0</v>
      </c>
      <c r="F94" s="22">
        <f>B94-D94</f>
        <v>0</v>
      </c>
      <c r="G94" s="26" t="s">
        <v>1430</v>
      </c>
      <c r="H94" s="22" t="s">
        <v>1431</v>
      </c>
      <c r="I94" s="22">
        <v>0</v>
      </c>
      <c r="K94" s="22">
        <v>19857</v>
      </c>
      <c r="M94" s="22">
        <f>I94-K94</f>
        <v>-19857</v>
      </c>
    </row>
    <row r="95" spans="1:13" ht="11.25" hidden="1" outlineLevel="1">
      <c r="A95" s="22" t="s">
        <v>1432</v>
      </c>
      <c r="B95" s="22">
        <v>114387</v>
      </c>
      <c r="D95" s="22">
        <v>114387</v>
      </c>
      <c r="F95" s="22">
        <f>B95-D95</f>
        <v>0</v>
      </c>
      <c r="G95" s="26" t="s">
        <v>1433</v>
      </c>
      <c r="H95" s="22" t="s">
        <v>1434</v>
      </c>
      <c r="I95" s="22">
        <v>114387</v>
      </c>
      <c r="K95" s="22">
        <v>114539</v>
      </c>
      <c r="M95" s="22">
        <f>I95-K95</f>
        <v>-152</v>
      </c>
    </row>
    <row r="96" spans="1:13" ht="11.25" hidden="1" outlineLevel="1">
      <c r="A96" s="22" t="s">
        <v>1435</v>
      </c>
      <c r="B96" s="22">
        <v>31132</v>
      </c>
      <c r="D96" s="22">
        <v>186792</v>
      </c>
      <c r="F96" s="22">
        <f>B96-D96</f>
        <v>-155660</v>
      </c>
      <c r="G96" s="26" t="s">
        <v>1436</v>
      </c>
      <c r="H96" s="22" t="s">
        <v>1437</v>
      </c>
      <c r="I96" s="22">
        <v>31132</v>
      </c>
      <c r="K96" s="22">
        <v>20755</v>
      </c>
      <c r="M96" s="22">
        <f>I96-K96</f>
        <v>10377</v>
      </c>
    </row>
    <row r="97" spans="1:13" ht="11.25" hidden="1" outlineLevel="1">
      <c r="A97" s="22" t="s">
        <v>1438</v>
      </c>
      <c r="B97" s="22">
        <v>31991</v>
      </c>
      <c r="D97" s="22">
        <v>191946</v>
      </c>
      <c r="F97" s="22">
        <f>B97-D97</f>
        <v>-159955</v>
      </c>
      <c r="G97" s="26" t="s">
        <v>1439</v>
      </c>
      <c r="H97" s="22" t="s">
        <v>1440</v>
      </c>
      <c r="I97" s="22">
        <v>31991</v>
      </c>
      <c r="K97" s="22">
        <v>1066</v>
      </c>
      <c r="M97" s="22">
        <f>I97-K97</f>
        <v>30925</v>
      </c>
    </row>
    <row r="98" spans="1:13" ht="11.25" hidden="1" outlineLevel="1">
      <c r="A98" s="22" t="s">
        <v>1441</v>
      </c>
      <c r="B98" s="22">
        <v>58861</v>
      </c>
      <c r="D98" s="22">
        <v>353166</v>
      </c>
      <c r="F98" s="22">
        <f>B98-D98</f>
        <v>-294305</v>
      </c>
      <c r="G98" s="26" t="s">
        <v>1442</v>
      </c>
      <c r="H98" s="22" t="s">
        <v>1443</v>
      </c>
      <c r="I98" s="22">
        <v>58861</v>
      </c>
      <c r="K98" s="22">
        <v>10330</v>
      </c>
      <c r="M98" s="22">
        <f>I98-K98</f>
        <v>48531</v>
      </c>
    </row>
    <row r="99" spans="1:13" ht="12" customHeight="1" collapsed="1">
      <c r="A99" s="22" t="s">
        <v>808</v>
      </c>
      <c r="B99" s="80">
        <v>236371</v>
      </c>
      <c r="C99" s="80"/>
      <c r="D99" s="80">
        <v>846291</v>
      </c>
      <c r="E99" s="80"/>
      <c r="F99" s="80">
        <f t="shared" si="6"/>
        <v>-609920</v>
      </c>
      <c r="G99" s="15" t="s">
        <v>809</v>
      </c>
      <c r="I99" s="80">
        <v>236371</v>
      </c>
      <c r="J99" s="80"/>
      <c r="K99" s="80">
        <v>166547</v>
      </c>
      <c r="L99" s="80"/>
      <c r="M99" s="80">
        <f t="shared" si="7"/>
        <v>69824</v>
      </c>
    </row>
    <row r="100" spans="2:13" ht="12" customHeight="1">
      <c r="B100" s="86">
        <f>SUM(B78,B79,B80,B84,B87,B89,B90,B91,B93,B99)</f>
        <v>23238077.69</v>
      </c>
      <c r="C100" s="80"/>
      <c r="D100" s="86">
        <f>SUM(D78,D79,D80,D84,D87,D89,D90,D91,D93,D99)</f>
        <v>21162712.77</v>
      </c>
      <c r="E100" s="80"/>
      <c r="F100" s="86">
        <f t="shared" si="6"/>
        <v>2075364.9200000018</v>
      </c>
      <c r="G100" s="20" t="s">
        <v>810</v>
      </c>
      <c r="I100" s="86">
        <f>SUM(I78,I79,I80,I84,I87,I89,I90,I91,I93,I99)</f>
        <v>23238077.69</v>
      </c>
      <c r="J100" s="80"/>
      <c r="K100" s="86">
        <f>SUM(K78,K79,K80,K84,K87,K89,K90,K91,K93,K99)</f>
        <v>13245034.79</v>
      </c>
      <c r="L100" s="80"/>
      <c r="M100" s="86">
        <f t="shared" si="7"/>
        <v>9993042.900000002</v>
      </c>
    </row>
    <row r="101" spans="2:13" ht="12" customHeight="1">
      <c r="B101" s="80"/>
      <c r="C101" s="80"/>
      <c r="D101" s="80"/>
      <c r="E101" s="80"/>
      <c r="F101" s="80"/>
      <c r="I101" s="80"/>
      <c r="J101" s="80"/>
      <c r="K101" s="80"/>
      <c r="L101" s="80"/>
      <c r="M101" s="80"/>
    </row>
    <row r="102" spans="2:13" ht="12" customHeight="1">
      <c r="B102" s="80"/>
      <c r="C102" s="80"/>
      <c r="D102" s="80"/>
      <c r="E102" s="80"/>
      <c r="F102" s="80"/>
      <c r="G102" s="20" t="s">
        <v>811</v>
      </c>
      <c r="I102" s="80"/>
      <c r="J102" s="80"/>
      <c r="K102" s="80"/>
      <c r="L102" s="80"/>
      <c r="M102" s="80"/>
    </row>
    <row r="103" spans="1:13" ht="11.25" hidden="1" outlineLevel="1">
      <c r="A103" s="22" t="s">
        <v>1444</v>
      </c>
      <c r="B103" s="22">
        <v>192319</v>
      </c>
      <c r="D103" s="22">
        <v>193627</v>
      </c>
      <c r="F103" s="22">
        <f aca="true" t="shared" si="8" ref="F103:F127">B103-D103</f>
        <v>-1308</v>
      </c>
      <c r="G103" s="26" t="s">
        <v>1445</v>
      </c>
      <c r="H103" s="22" t="s">
        <v>1446</v>
      </c>
      <c r="I103" s="22">
        <v>192319</v>
      </c>
      <c r="K103" s="22">
        <v>208018</v>
      </c>
      <c r="M103" s="22">
        <f aca="true" t="shared" si="9" ref="M103:M127">I103-K103</f>
        <v>-15699</v>
      </c>
    </row>
    <row r="104" spans="1:13" ht="11.25" hidden="1" outlineLevel="1">
      <c r="A104" s="22" t="s">
        <v>1447</v>
      </c>
      <c r="B104" s="22">
        <v>420918</v>
      </c>
      <c r="D104" s="22">
        <v>429305</v>
      </c>
      <c r="F104" s="22">
        <f t="shared" si="8"/>
        <v>-8387</v>
      </c>
      <c r="G104" s="26" t="s">
        <v>1448</v>
      </c>
      <c r="H104" s="22" t="s">
        <v>1449</v>
      </c>
      <c r="I104" s="22">
        <v>420918</v>
      </c>
      <c r="K104" s="22">
        <v>521556</v>
      </c>
      <c r="M104" s="22">
        <f t="shared" si="9"/>
        <v>-100638</v>
      </c>
    </row>
    <row r="105" spans="1:13" ht="11.25" hidden="1" outlineLevel="1">
      <c r="A105" s="22" t="s">
        <v>1450</v>
      </c>
      <c r="B105" s="22">
        <v>421250</v>
      </c>
      <c r="D105" s="22">
        <v>424790</v>
      </c>
      <c r="F105" s="22">
        <f t="shared" si="8"/>
        <v>-3540</v>
      </c>
      <c r="G105" s="26" t="s">
        <v>1451</v>
      </c>
      <c r="H105" s="22" t="s">
        <v>1452</v>
      </c>
      <c r="I105" s="22">
        <v>421250</v>
      </c>
      <c r="K105" s="22">
        <v>463729</v>
      </c>
      <c r="M105" s="22">
        <f t="shared" si="9"/>
        <v>-42479</v>
      </c>
    </row>
    <row r="106" spans="1:13" ht="11.25" hidden="1" outlineLevel="1">
      <c r="A106" s="22" t="s">
        <v>1453</v>
      </c>
      <c r="B106" s="22">
        <v>100400</v>
      </c>
      <c r="D106" s="22">
        <v>102073</v>
      </c>
      <c r="F106" s="22">
        <f t="shared" si="8"/>
        <v>-1673</v>
      </c>
      <c r="G106" s="26" t="s">
        <v>1454</v>
      </c>
      <c r="H106" s="22" t="s">
        <v>1455</v>
      </c>
      <c r="I106" s="22">
        <v>100400</v>
      </c>
      <c r="K106" s="22">
        <v>120480</v>
      </c>
      <c r="M106" s="22">
        <f t="shared" si="9"/>
        <v>-20080</v>
      </c>
    </row>
    <row r="107" spans="1:13" ht="11.25" hidden="1" outlineLevel="1">
      <c r="A107" s="22" t="s">
        <v>1456</v>
      </c>
      <c r="B107" s="22">
        <v>378106.22</v>
      </c>
      <c r="D107" s="22">
        <v>380750.22</v>
      </c>
      <c r="F107" s="22">
        <f t="shared" si="8"/>
        <v>-2644</v>
      </c>
      <c r="G107" s="26" t="s">
        <v>1457</v>
      </c>
      <c r="H107" s="22" t="s">
        <v>1458</v>
      </c>
      <c r="I107" s="22">
        <v>378106.22</v>
      </c>
      <c r="K107" s="22">
        <v>409834.22</v>
      </c>
      <c r="M107" s="22">
        <f t="shared" si="9"/>
        <v>-31728</v>
      </c>
    </row>
    <row r="108" spans="1:13" ht="11.25" hidden="1" outlineLevel="1">
      <c r="A108" s="22" t="s">
        <v>1459</v>
      </c>
      <c r="B108" s="22">
        <v>342233.87</v>
      </c>
      <c r="D108" s="22">
        <v>344626.87</v>
      </c>
      <c r="F108" s="22">
        <f t="shared" si="8"/>
        <v>-2393</v>
      </c>
      <c r="G108" s="26" t="s">
        <v>1460</v>
      </c>
      <c r="H108" s="22" t="s">
        <v>1461</v>
      </c>
      <c r="I108" s="22">
        <v>342233.87</v>
      </c>
      <c r="K108" s="22">
        <v>370949.87</v>
      </c>
      <c r="M108" s="22">
        <f t="shared" si="9"/>
        <v>-28716</v>
      </c>
    </row>
    <row r="109" spans="1:13" ht="11.25" hidden="1" outlineLevel="1">
      <c r="A109" s="22" t="s">
        <v>1462</v>
      </c>
      <c r="B109" s="22">
        <v>563263.89</v>
      </c>
      <c r="D109" s="22">
        <v>572810.89</v>
      </c>
      <c r="F109" s="22">
        <f t="shared" si="8"/>
        <v>-9547</v>
      </c>
      <c r="G109" s="26" t="s">
        <v>1463</v>
      </c>
      <c r="H109" s="22" t="s">
        <v>1464</v>
      </c>
      <c r="I109" s="22">
        <v>563263.89</v>
      </c>
      <c r="K109" s="22">
        <v>677827.89</v>
      </c>
      <c r="M109" s="22">
        <f t="shared" si="9"/>
        <v>-114564</v>
      </c>
    </row>
    <row r="110" spans="1:13" ht="11.25" hidden="1" outlineLevel="1">
      <c r="A110" s="22" t="s">
        <v>1465</v>
      </c>
      <c r="B110" s="22">
        <v>307119.64</v>
      </c>
      <c r="D110" s="22">
        <v>309267.64</v>
      </c>
      <c r="F110" s="22">
        <f t="shared" si="8"/>
        <v>-2148</v>
      </c>
      <c r="G110" s="26" t="s">
        <v>1466</v>
      </c>
      <c r="H110" s="22" t="s">
        <v>1467</v>
      </c>
      <c r="I110" s="22">
        <v>307119.64</v>
      </c>
      <c r="K110" s="22">
        <v>332895.64</v>
      </c>
      <c r="M110" s="22">
        <f t="shared" si="9"/>
        <v>-25776</v>
      </c>
    </row>
    <row r="111" spans="1:13" ht="11.25" hidden="1" outlineLevel="1">
      <c r="A111" s="22" t="s">
        <v>1468</v>
      </c>
      <c r="B111" s="22">
        <v>279211.09</v>
      </c>
      <c r="D111" s="22">
        <v>281163.09</v>
      </c>
      <c r="F111" s="22">
        <f t="shared" si="8"/>
        <v>-1952</v>
      </c>
      <c r="G111" s="26" t="s">
        <v>1469</v>
      </c>
      <c r="H111" s="22" t="s">
        <v>1470</v>
      </c>
      <c r="I111" s="22">
        <v>279211.09</v>
      </c>
      <c r="K111" s="22">
        <v>302635.09</v>
      </c>
      <c r="M111" s="22">
        <f t="shared" si="9"/>
        <v>-23424</v>
      </c>
    </row>
    <row r="112" spans="1:13" ht="11.25" hidden="1" outlineLevel="1">
      <c r="A112" s="22" t="s">
        <v>1471</v>
      </c>
      <c r="B112" s="22">
        <v>479664.25</v>
      </c>
      <c r="D112" s="22">
        <v>487794.25</v>
      </c>
      <c r="F112" s="22">
        <f t="shared" si="8"/>
        <v>-8130</v>
      </c>
      <c r="G112" s="26" t="s">
        <v>1472</v>
      </c>
      <c r="H112" s="22" t="s">
        <v>1473</v>
      </c>
      <c r="I112" s="22">
        <v>479664.25</v>
      </c>
      <c r="K112" s="22">
        <v>577224.25</v>
      </c>
      <c r="M112" s="22">
        <f t="shared" si="9"/>
        <v>-97560</v>
      </c>
    </row>
    <row r="113" spans="1:13" ht="11.25" hidden="1" outlineLevel="1">
      <c r="A113" s="22" t="s">
        <v>1474</v>
      </c>
      <c r="B113" s="22">
        <v>2359329</v>
      </c>
      <c r="D113" s="22">
        <v>2406337</v>
      </c>
      <c r="F113" s="22">
        <f t="shared" si="8"/>
        <v>-47008</v>
      </c>
      <c r="G113" s="26" t="s">
        <v>1475</v>
      </c>
      <c r="H113" s="22" t="s">
        <v>1476</v>
      </c>
      <c r="I113" s="22">
        <v>2359329</v>
      </c>
      <c r="K113" s="22">
        <v>2923426</v>
      </c>
      <c r="M113" s="22">
        <f t="shared" si="9"/>
        <v>-564097</v>
      </c>
    </row>
    <row r="114" spans="1:13" ht="11.25" hidden="1" outlineLevel="1">
      <c r="A114" s="22" t="s">
        <v>1477</v>
      </c>
      <c r="B114" s="22">
        <v>2183670</v>
      </c>
      <c r="D114" s="22">
        <v>2202020</v>
      </c>
      <c r="F114" s="22">
        <f t="shared" si="8"/>
        <v>-18350</v>
      </c>
      <c r="G114" s="26" t="s">
        <v>1478</v>
      </c>
      <c r="H114" s="22" t="s">
        <v>1479</v>
      </c>
      <c r="I114" s="22">
        <v>2183670</v>
      </c>
      <c r="K114" s="22">
        <v>2403872</v>
      </c>
      <c r="M114" s="22">
        <f t="shared" si="9"/>
        <v>-220202</v>
      </c>
    </row>
    <row r="115" spans="1:13" ht="11.25" hidden="1" outlineLevel="1">
      <c r="A115" s="22" t="s">
        <v>1480</v>
      </c>
      <c r="B115" s="22">
        <v>679998.53</v>
      </c>
      <c r="D115" s="22">
        <v>684753.53</v>
      </c>
      <c r="F115" s="22">
        <f t="shared" si="8"/>
        <v>-4755</v>
      </c>
      <c r="G115" s="26" t="s">
        <v>1481</v>
      </c>
      <c r="H115" s="22" t="s">
        <v>1482</v>
      </c>
      <c r="I115" s="22">
        <v>679998.53</v>
      </c>
      <c r="K115" s="22">
        <v>737058.53</v>
      </c>
      <c r="M115" s="22">
        <f t="shared" si="9"/>
        <v>-57060</v>
      </c>
    </row>
    <row r="116" spans="1:13" ht="11.25" hidden="1" outlineLevel="1">
      <c r="A116" s="22" t="s">
        <v>1483</v>
      </c>
      <c r="B116" s="22">
        <v>618055.82</v>
      </c>
      <c r="D116" s="22">
        <v>622377.82</v>
      </c>
      <c r="F116" s="22">
        <f t="shared" si="8"/>
        <v>-4322</v>
      </c>
      <c r="G116" s="26" t="s">
        <v>1484</v>
      </c>
      <c r="H116" s="22" t="s">
        <v>1485</v>
      </c>
      <c r="I116" s="22">
        <v>618055.82</v>
      </c>
      <c r="K116" s="22">
        <v>669919.82</v>
      </c>
      <c r="M116" s="22">
        <f t="shared" si="9"/>
        <v>-51864</v>
      </c>
    </row>
    <row r="117" spans="1:13" ht="11.25" hidden="1" outlineLevel="1">
      <c r="A117" s="22" t="s">
        <v>1486</v>
      </c>
      <c r="B117" s="22">
        <v>1062086.54</v>
      </c>
      <c r="D117" s="22">
        <v>1080087.54</v>
      </c>
      <c r="F117" s="22">
        <f t="shared" si="8"/>
        <v>-18001</v>
      </c>
      <c r="G117" s="26" t="s">
        <v>1487</v>
      </c>
      <c r="H117" s="22" t="s">
        <v>1488</v>
      </c>
      <c r="I117" s="22">
        <v>1062086.54</v>
      </c>
      <c r="K117" s="22">
        <v>1278098.54</v>
      </c>
      <c r="M117" s="22">
        <f t="shared" si="9"/>
        <v>-216012</v>
      </c>
    </row>
    <row r="118" spans="1:13" ht="11.25" hidden="1" outlineLevel="1">
      <c r="A118" s="22" t="s">
        <v>1489</v>
      </c>
      <c r="B118" s="22">
        <v>5989332.22</v>
      </c>
      <c r="D118" s="22">
        <v>6031215.22</v>
      </c>
      <c r="F118" s="22">
        <f t="shared" si="8"/>
        <v>-41883</v>
      </c>
      <c r="G118" s="26" t="s">
        <v>1490</v>
      </c>
      <c r="H118" s="22" t="s">
        <v>1491</v>
      </c>
      <c r="I118" s="22">
        <v>5989332.22</v>
      </c>
      <c r="K118" s="22">
        <v>6491928.22</v>
      </c>
      <c r="M118" s="22">
        <f t="shared" si="9"/>
        <v>-502596</v>
      </c>
    </row>
    <row r="119" spans="1:13" ht="11.25" hidden="1" outlineLevel="1">
      <c r="A119" s="22" t="s">
        <v>1492</v>
      </c>
      <c r="B119" s="22">
        <v>5444354.73</v>
      </c>
      <c r="D119" s="22">
        <v>5482427.73</v>
      </c>
      <c r="F119" s="22">
        <f t="shared" si="8"/>
        <v>-38073</v>
      </c>
      <c r="G119" s="26" t="s">
        <v>1493</v>
      </c>
      <c r="H119" s="22" t="s">
        <v>1494</v>
      </c>
      <c r="I119" s="22">
        <v>5444354.73</v>
      </c>
      <c r="K119" s="22">
        <v>5901230.73</v>
      </c>
      <c r="M119" s="22">
        <f t="shared" si="9"/>
        <v>-456876</v>
      </c>
    </row>
    <row r="120" spans="1:13" ht="11.25" hidden="1" outlineLevel="1">
      <c r="A120" s="22" t="s">
        <v>1495</v>
      </c>
      <c r="B120" s="22">
        <v>9353852</v>
      </c>
      <c r="D120" s="22">
        <v>9512392</v>
      </c>
      <c r="F120" s="22">
        <f t="shared" si="8"/>
        <v>-158540</v>
      </c>
      <c r="G120" s="26" t="s">
        <v>1496</v>
      </c>
      <c r="H120" s="22" t="s">
        <v>1497</v>
      </c>
      <c r="I120" s="22">
        <v>9353852</v>
      </c>
      <c r="K120" s="22">
        <v>11256332</v>
      </c>
      <c r="M120" s="22">
        <f t="shared" si="9"/>
        <v>-1902480</v>
      </c>
    </row>
    <row r="121" spans="1:13" ht="12" customHeight="1" collapsed="1">
      <c r="A121" s="22" t="s">
        <v>1498</v>
      </c>
      <c r="B121" s="80">
        <v>31175164.8</v>
      </c>
      <c r="C121" s="80"/>
      <c r="D121" s="80">
        <v>31547818.8</v>
      </c>
      <c r="E121" s="80"/>
      <c r="F121" s="80">
        <f t="shared" si="8"/>
        <v>-372654</v>
      </c>
      <c r="G121" s="15" t="s">
        <v>828</v>
      </c>
      <c r="I121" s="80">
        <v>31175164.8</v>
      </c>
      <c r="J121" s="80"/>
      <c r="K121" s="80">
        <v>35647015.8</v>
      </c>
      <c r="L121" s="80"/>
      <c r="M121" s="80">
        <f t="shared" si="9"/>
        <v>-4471850.999999996</v>
      </c>
    </row>
    <row r="122" spans="1:13" ht="11.25" hidden="1" outlineLevel="1">
      <c r="A122" s="22" t="s">
        <v>1499</v>
      </c>
      <c r="B122" s="22">
        <v>4849206.13</v>
      </c>
      <c r="D122" s="22">
        <v>4443519.97</v>
      </c>
      <c r="F122" s="22">
        <f t="shared" si="8"/>
        <v>405686.16000000015</v>
      </c>
      <c r="G122" s="26" t="s">
        <v>1500</v>
      </c>
      <c r="H122" s="22" t="s">
        <v>1501</v>
      </c>
      <c r="I122" s="22">
        <v>4849206.13</v>
      </c>
      <c r="K122" s="22">
        <v>2650137.27</v>
      </c>
      <c r="M122" s="22">
        <f t="shared" si="9"/>
        <v>2199068.86</v>
      </c>
    </row>
    <row r="123" spans="1:13" ht="11.25" hidden="1" outlineLevel="1">
      <c r="A123" s="22" t="s">
        <v>1502</v>
      </c>
      <c r="B123" s="22">
        <v>26385235</v>
      </c>
      <c r="D123" s="22">
        <v>19781773</v>
      </c>
      <c r="F123" s="22">
        <f t="shared" si="8"/>
        <v>6603462</v>
      </c>
      <c r="G123" s="26" t="s">
        <v>1503</v>
      </c>
      <c r="H123" s="22" t="s">
        <v>1504</v>
      </c>
      <c r="I123" s="22">
        <v>26385235</v>
      </c>
      <c r="K123" s="22">
        <v>18877515</v>
      </c>
      <c r="M123" s="22">
        <f t="shared" si="9"/>
        <v>7507720</v>
      </c>
    </row>
    <row r="124" spans="1:13" ht="11.25" hidden="1" outlineLevel="1">
      <c r="A124" s="22" t="s">
        <v>1505</v>
      </c>
      <c r="B124" s="22">
        <v>11710784</v>
      </c>
      <c r="D124" s="22">
        <v>11762197</v>
      </c>
      <c r="F124" s="22">
        <f t="shared" si="8"/>
        <v>-51413</v>
      </c>
      <c r="G124" s="26" t="s">
        <v>1506</v>
      </c>
      <c r="H124" s="22" t="s">
        <v>1507</v>
      </c>
      <c r="I124" s="22">
        <v>11710784</v>
      </c>
      <c r="K124" s="22">
        <v>12327743</v>
      </c>
      <c r="M124" s="22">
        <f t="shared" si="9"/>
        <v>-616959</v>
      </c>
    </row>
    <row r="125" spans="1:13" ht="11.25" hidden="1" outlineLevel="1">
      <c r="A125" s="22" t="s">
        <v>1508</v>
      </c>
      <c r="B125" s="22">
        <v>-5000000</v>
      </c>
      <c r="D125" s="22">
        <v>-5000000</v>
      </c>
      <c r="F125" s="22">
        <f t="shared" si="8"/>
        <v>0</v>
      </c>
      <c r="G125" s="26" t="s">
        <v>1509</v>
      </c>
      <c r="H125" s="22" t="s">
        <v>1510</v>
      </c>
      <c r="I125" s="22">
        <v>-5000000</v>
      </c>
      <c r="K125" s="22">
        <v>0</v>
      </c>
      <c r="M125" s="22">
        <f t="shared" si="9"/>
        <v>-5000000</v>
      </c>
    </row>
    <row r="126" spans="1:13" ht="12" customHeight="1" collapsed="1">
      <c r="A126" s="22" t="s">
        <v>1511</v>
      </c>
      <c r="B126" s="80">
        <v>37945225.129999995</v>
      </c>
      <c r="C126" s="80"/>
      <c r="D126" s="80">
        <v>30987489.97</v>
      </c>
      <c r="E126" s="80"/>
      <c r="F126" s="80">
        <f t="shared" si="8"/>
        <v>6957735.159999996</v>
      </c>
      <c r="G126" s="15" t="s">
        <v>876</v>
      </c>
      <c r="I126" s="80">
        <v>37945225.129999995</v>
      </c>
      <c r="J126" s="80"/>
      <c r="K126" s="80">
        <v>33855395.269999996</v>
      </c>
      <c r="L126" s="80"/>
      <c r="M126" s="80">
        <f t="shared" si="9"/>
        <v>4089829.8599999994</v>
      </c>
    </row>
    <row r="127" spans="2:13" ht="12" customHeight="1">
      <c r="B127" s="86">
        <f>SUM(B121,B126)</f>
        <v>69120389.92999999</v>
      </c>
      <c r="C127" s="80"/>
      <c r="D127" s="86">
        <f>SUM(D121,D126)</f>
        <v>62535308.769999996</v>
      </c>
      <c r="E127" s="80"/>
      <c r="F127" s="86">
        <f t="shared" si="8"/>
        <v>6585081.159999996</v>
      </c>
      <c r="G127" s="20" t="s">
        <v>879</v>
      </c>
      <c r="I127" s="86">
        <f>SUM(I121,I126)</f>
        <v>69120389.92999999</v>
      </c>
      <c r="J127" s="80"/>
      <c r="K127" s="86">
        <f>SUM(K121,K126)</f>
        <v>69502411.07</v>
      </c>
      <c r="L127" s="80"/>
      <c r="M127" s="86">
        <f t="shared" si="9"/>
        <v>-382021.1400000006</v>
      </c>
    </row>
    <row r="128" spans="2:13" ht="12" customHeight="1">
      <c r="B128" s="80"/>
      <c r="C128" s="80"/>
      <c r="D128" s="80"/>
      <c r="E128" s="80"/>
      <c r="F128" s="80"/>
      <c r="G128" s="21"/>
      <c r="I128" s="80"/>
      <c r="J128" s="80"/>
      <c r="K128" s="80"/>
      <c r="L128" s="80"/>
      <c r="M128" s="80"/>
    </row>
    <row r="129" spans="2:13" ht="12" customHeight="1" thickBot="1">
      <c r="B129" s="89">
        <f>B53+B55+B73+B100+B127</f>
        <v>335106678.27999985</v>
      </c>
      <c r="C129" s="80"/>
      <c r="D129" s="89">
        <f>D53+D55+D73+D100+D127</f>
        <v>350078384.57999986</v>
      </c>
      <c r="E129" s="80"/>
      <c r="F129" s="89">
        <f>F53+F55+F73+F100+F127</f>
        <v>-14971706.300000064</v>
      </c>
      <c r="G129" s="20" t="s">
        <v>880</v>
      </c>
      <c r="I129" s="89">
        <f>I53+I55+I73+I100+I127</f>
        <v>335106678.27999985</v>
      </c>
      <c r="J129" s="80"/>
      <c r="K129" s="89">
        <f>K53+K55+K73+K100+K127</f>
        <v>330541509.9799999</v>
      </c>
      <c r="L129" s="80"/>
      <c r="M129" s="89">
        <f>M53+M55+M73+M100+M127</f>
        <v>4565168.2999999</v>
      </c>
    </row>
    <row r="130" spans="2:13" ht="12" customHeight="1" thickTop="1">
      <c r="B130" s="84"/>
      <c r="C130" s="80"/>
      <c r="D130" s="84"/>
      <c r="E130" s="80"/>
      <c r="F130" s="84"/>
      <c r="G130" s="20"/>
      <c r="I130" s="84"/>
      <c r="J130" s="80"/>
      <c r="K130" s="84"/>
      <c r="L130" s="80"/>
      <c r="M130" s="84"/>
    </row>
    <row r="131" spans="2:13" ht="12" customHeight="1">
      <c r="B131" s="84"/>
      <c r="C131" s="80"/>
      <c r="D131" s="84"/>
      <c r="E131" s="80"/>
      <c r="F131" s="84"/>
      <c r="G131" s="20"/>
      <c r="I131" s="84"/>
      <c r="J131" s="80"/>
      <c r="K131" s="84"/>
      <c r="L131" s="80"/>
      <c r="M131" s="84"/>
    </row>
    <row r="132" spans="2:13" ht="12" customHeight="1">
      <c r="B132" s="84"/>
      <c r="C132" s="80"/>
      <c r="D132" s="80"/>
      <c r="E132" s="80"/>
      <c r="F132" s="80"/>
      <c r="G132" s="20" t="s">
        <v>2392</v>
      </c>
      <c r="I132" s="80"/>
      <c r="J132" s="80"/>
      <c r="K132" s="80"/>
      <c r="L132" s="80"/>
      <c r="M132" s="80"/>
    </row>
    <row r="133" spans="2:13" ht="12" customHeight="1">
      <c r="B133" s="84"/>
      <c r="C133" s="80"/>
      <c r="D133" s="80"/>
      <c r="E133" s="80"/>
      <c r="F133" s="80"/>
      <c r="I133" s="80"/>
      <c r="J133" s="80"/>
      <c r="K133" s="80"/>
      <c r="L133" s="80"/>
      <c r="M133" s="80"/>
    </row>
    <row r="134" spans="2:13" s="24" customFormat="1" ht="12" customHeight="1">
      <c r="B134" s="20" t="s">
        <v>1772</v>
      </c>
      <c r="C134" s="20"/>
      <c r="D134" s="20"/>
      <c r="E134" s="20"/>
      <c r="F134" s="20"/>
      <c r="G134" s="48" t="s">
        <v>1350</v>
      </c>
      <c r="H134" s="20"/>
      <c r="I134" s="20"/>
      <c r="J134" s="20"/>
      <c r="K134" s="24" t="str">
        <f>"                  Run: "&amp;TEXT(NvsEndTime,"MM/DD/YY at HH:MM")</f>
        <v>                  Run: 03/18/08 at 14:14</v>
      </c>
      <c r="L134" s="20"/>
      <c r="M134" s="20"/>
    </row>
    <row r="135" spans="2:13" s="24" customFormat="1" ht="12" customHeight="1">
      <c r="B135" s="20" t="s">
        <v>1774</v>
      </c>
      <c r="C135" s="20"/>
      <c r="D135" s="20"/>
      <c r="E135" s="20"/>
      <c r="F135" s="46"/>
      <c r="G135" s="48" t="s">
        <v>1512</v>
      </c>
      <c r="H135" s="20"/>
      <c r="I135" s="46"/>
      <c r="J135" s="20"/>
      <c r="K135" s="24" t="str">
        <f>"                  Report ID: "&amp;RID</f>
        <v>                  Report ID: PUD117</v>
      </c>
      <c r="L135" s="20"/>
      <c r="M135" s="20"/>
    </row>
    <row r="136" spans="2:7" s="24" customFormat="1" ht="12" customHeight="1">
      <c r="B136" s="47" t="s">
        <v>1776</v>
      </c>
      <c r="G136" s="79"/>
    </row>
    <row r="137" spans="2:13" ht="9" customHeight="1">
      <c r="B137" s="84"/>
      <c r="C137" s="80"/>
      <c r="D137" s="80"/>
      <c r="E137" s="80"/>
      <c r="F137" s="80"/>
      <c r="I137" s="80"/>
      <c r="J137" s="80"/>
      <c r="K137" s="80"/>
      <c r="L137" s="80"/>
      <c r="M137" s="80"/>
    </row>
    <row r="138" spans="2:13" s="24" customFormat="1" ht="12" customHeight="1">
      <c r="B138" s="48" t="s">
        <v>372</v>
      </c>
      <c r="C138" s="20"/>
      <c r="D138" s="48" t="s">
        <v>373</v>
      </c>
      <c r="E138" s="20"/>
      <c r="F138" s="48" t="s">
        <v>374</v>
      </c>
      <c r="G138" s="79"/>
      <c r="H138" s="20"/>
      <c r="I138" s="48" t="s">
        <v>1781</v>
      </c>
      <c r="J138" s="20"/>
      <c r="K138" s="48" t="s">
        <v>1782</v>
      </c>
      <c r="L138" s="20"/>
      <c r="M138" s="48" t="s">
        <v>374</v>
      </c>
    </row>
    <row r="139" spans="2:13" ht="12" customHeight="1">
      <c r="B139" s="84"/>
      <c r="C139" s="80"/>
      <c r="D139" s="80"/>
      <c r="E139" s="80"/>
      <c r="F139" s="80"/>
      <c r="G139" s="20" t="s">
        <v>884</v>
      </c>
      <c r="I139" s="80"/>
      <c r="J139" s="80"/>
      <c r="K139" s="80"/>
      <c r="L139" s="80"/>
      <c r="M139" s="80"/>
    </row>
    <row r="140" spans="2:13" ht="6" customHeight="1">
      <c r="B140" s="80"/>
      <c r="C140" s="80"/>
      <c r="D140" s="80"/>
      <c r="E140" s="80"/>
      <c r="F140" s="80"/>
      <c r="I140" s="80"/>
      <c r="J140" s="80"/>
      <c r="K140" s="80"/>
      <c r="L140" s="80"/>
      <c r="M140" s="80"/>
    </row>
    <row r="141" spans="2:13" ht="12" customHeight="1">
      <c r="B141" s="80"/>
      <c r="C141" s="80"/>
      <c r="D141" s="80"/>
      <c r="E141" s="80"/>
      <c r="F141" s="80"/>
      <c r="G141" s="20" t="s">
        <v>1513</v>
      </c>
      <c r="I141" s="80"/>
      <c r="J141" s="80"/>
      <c r="K141" s="80"/>
      <c r="L141" s="80"/>
      <c r="M141" s="80"/>
    </row>
    <row r="142" spans="1:13" ht="11.25" outlineLevel="1">
      <c r="A142" s="22" t="s">
        <v>1514</v>
      </c>
      <c r="B142" s="22">
        <v>58260000</v>
      </c>
      <c r="D142" s="22">
        <v>58260000</v>
      </c>
      <c r="F142" s="22">
        <f aca="true" t="shared" si="10" ref="F142:F162">B142-D142</f>
        <v>0</v>
      </c>
      <c r="G142" s="26" t="s">
        <v>1515</v>
      </c>
      <c r="H142" s="22" t="s">
        <v>1516</v>
      </c>
      <c r="I142" s="22">
        <v>58260000</v>
      </c>
      <c r="K142" s="22">
        <v>58260000</v>
      </c>
      <c r="M142" s="22">
        <f aca="true" t="shared" si="11" ref="M142:M162">I142-K142</f>
        <v>0</v>
      </c>
    </row>
    <row r="143" spans="1:13" ht="12" customHeight="1">
      <c r="A143" s="22" t="s">
        <v>1517</v>
      </c>
      <c r="B143" s="80">
        <v>58260000</v>
      </c>
      <c r="C143" s="80"/>
      <c r="D143" s="80">
        <v>58260000</v>
      </c>
      <c r="E143" s="80"/>
      <c r="F143" s="80">
        <f t="shared" si="10"/>
        <v>0</v>
      </c>
      <c r="G143" s="15" t="s">
        <v>1518</v>
      </c>
      <c r="I143" s="80">
        <v>58260000</v>
      </c>
      <c r="J143" s="80"/>
      <c r="K143" s="80">
        <v>58260000</v>
      </c>
      <c r="L143" s="80"/>
      <c r="M143" s="80">
        <f t="shared" si="11"/>
        <v>0</v>
      </c>
    </row>
    <row r="144" spans="1:13" ht="11.25" hidden="1" outlineLevel="1">
      <c r="A144" s="22" t="s">
        <v>1519</v>
      </c>
      <c r="B144" s="22">
        <v>61870000</v>
      </c>
      <c r="D144" s="22">
        <v>61870000</v>
      </c>
      <c r="F144" s="22">
        <f t="shared" si="10"/>
        <v>0</v>
      </c>
      <c r="G144" s="26" t="s">
        <v>1520</v>
      </c>
      <c r="H144" s="22" t="s">
        <v>1521</v>
      </c>
      <c r="I144" s="22">
        <v>61870000</v>
      </c>
      <c r="K144" s="22">
        <v>61870000</v>
      </c>
      <c r="M144" s="22">
        <f t="shared" si="11"/>
        <v>0</v>
      </c>
    </row>
    <row r="145" spans="1:13" ht="12" customHeight="1" collapsed="1">
      <c r="A145" s="22" t="s">
        <v>1522</v>
      </c>
      <c r="B145" s="80">
        <v>61870000</v>
      </c>
      <c r="C145" s="80"/>
      <c r="D145" s="80">
        <v>61870000</v>
      </c>
      <c r="E145" s="80"/>
      <c r="F145" s="80">
        <f t="shared" si="10"/>
        <v>0</v>
      </c>
      <c r="G145" s="15" t="s">
        <v>1523</v>
      </c>
      <c r="I145" s="80">
        <v>61870000</v>
      </c>
      <c r="J145" s="80"/>
      <c r="K145" s="80">
        <v>61870000</v>
      </c>
      <c r="L145" s="80"/>
      <c r="M145" s="80">
        <f t="shared" si="11"/>
        <v>0</v>
      </c>
    </row>
    <row r="146" spans="1:13" ht="11.25" hidden="1" outlineLevel="1">
      <c r="A146" s="22" t="s">
        <v>1524</v>
      </c>
      <c r="B146" s="22">
        <v>22595000</v>
      </c>
      <c r="D146" s="22">
        <v>32115000</v>
      </c>
      <c r="F146" s="22">
        <f t="shared" si="10"/>
        <v>-9520000</v>
      </c>
      <c r="G146" s="26" t="s">
        <v>1525</v>
      </c>
      <c r="H146" s="22" t="s">
        <v>1526</v>
      </c>
      <c r="I146" s="22">
        <v>22595000</v>
      </c>
      <c r="K146" s="22">
        <v>32115000</v>
      </c>
      <c r="M146" s="22">
        <f t="shared" si="11"/>
        <v>-9520000</v>
      </c>
    </row>
    <row r="147" spans="1:13" ht="12" customHeight="1" collapsed="1">
      <c r="A147" s="22" t="s">
        <v>1527</v>
      </c>
      <c r="B147" s="80">
        <v>22595000</v>
      </c>
      <c r="C147" s="80"/>
      <c r="D147" s="80">
        <v>32115000</v>
      </c>
      <c r="E147" s="80"/>
      <c r="F147" s="80">
        <f t="shared" si="10"/>
        <v>-9520000</v>
      </c>
      <c r="G147" s="15" t="s">
        <v>1528</v>
      </c>
      <c r="I147" s="80">
        <v>22595000</v>
      </c>
      <c r="J147" s="80"/>
      <c r="K147" s="80">
        <v>32115000</v>
      </c>
      <c r="L147" s="80"/>
      <c r="M147" s="80">
        <f t="shared" si="11"/>
        <v>-9520000</v>
      </c>
    </row>
    <row r="148" spans="1:13" ht="11.25" hidden="1" outlineLevel="1">
      <c r="A148" s="22" t="s">
        <v>1529</v>
      </c>
      <c r="B148" s="22">
        <v>60000000</v>
      </c>
      <c r="D148" s="22">
        <v>60000000</v>
      </c>
      <c r="F148" s="22">
        <f t="shared" si="10"/>
        <v>0</v>
      </c>
      <c r="G148" s="26" t="s">
        <v>1530</v>
      </c>
      <c r="H148" s="22" t="s">
        <v>1531</v>
      </c>
      <c r="I148" s="22">
        <v>60000000</v>
      </c>
      <c r="K148" s="22">
        <v>60000000</v>
      </c>
      <c r="M148" s="22">
        <f t="shared" si="11"/>
        <v>0</v>
      </c>
    </row>
    <row r="149" spans="1:13" ht="12" customHeight="1" collapsed="1">
      <c r="A149" s="22" t="s">
        <v>1532</v>
      </c>
      <c r="B149" s="80">
        <v>60000000</v>
      </c>
      <c r="C149" s="80"/>
      <c r="D149" s="80">
        <v>60000000</v>
      </c>
      <c r="E149" s="80"/>
      <c r="F149" s="80">
        <f t="shared" si="10"/>
        <v>0</v>
      </c>
      <c r="G149" s="15" t="s">
        <v>1533</v>
      </c>
      <c r="I149" s="80">
        <v>60000000</v>
      </c>
      <c r="J149" s="80"/>
      <c r="K149" s="80">
        <v>60000000</v>
      </c>
      <c r="L149" s="80"/>
      <c r="M149" s="80">
        <f t="shared" si="11"/>
        <v>0</v>
      </c>
    </row>
    <row r="150" spans="1:13" ht="11.25" hidden="1" outlineLevel="1">
      <c r="A150" s="22" t="s">
        <v>1534</v>
      </c>
      <c r="B150" s="22">
        <v>54535000</v>
      </c>
      <c r="D150" s="22">
        <v>54535000</v>
      </c>
      <c r="F150" s="22">
        <f t="shared" si="10"/>
        <v>0</v>
      </c>
      <c r="G150" s="26" t="s">
        <v>1535</v>
      </c>
      <c r="H150" s="22" t="s">
        <v>1536</v>
      </c>
      <c r="I150" s="22">
        <v>54535000</v>
      </c>
      <c r="K150" s="22">
        <v>54535000</v>
      </c>
      <c r="M150" s="22">
        <f t="shared" si="11"/>
        <v>0</v>
      </c>
    </row>
    <row r="151" spans="1:13" ht="12" customHeight="1" collapsed="1">
      <c r="A151" s="22" t="s">
        <v>1537</v>
      </c>
      <c r="B151" s="80">
        <v>54535000</v>
      </c>
      <c r="C151" s="80"/>
      <c r="D151" s="80">
        <v>54535000</v>
      </c>
      <c r="E151" s="80"/>
      <c r="F151" s="80">
        <f t="shared" si="10"/>
        <v>0</v>
      </c>
      <c r="G151" s="15" t="s">
        <v>1538</v>
      </c>
      <c r="I151" s="80">
        <v>54535000</v>
      </c>
      <c r="J151" s="80"/>
      <c r="K151" s="80">
        <v>54535000</v>
      </c>
      <c r="L151" s="80"/>
      <c r="M151" s="80">
        <f t="shared" si="11"/>
        <v>0</v>
      </c>
    </row>
    <row r="152" spans="1:13" ht="11.25" hidden="1" outlineLevel="1">
      <c r="A152" s="22" t="s">
        <v>1539</v>
      </c>
      <c r="B152" s="22">
        <v>55020000</v>
      </c>
      <c r="D152" s="22">
        <v>69700000</v>
      </c>
      <c r="F152" s="22">
        <f t="shared" si="10"/>
        <v>-14680000</v>
      </c>
      <c r="G152" s="26" t="s">
        <v>1540</v>
      </c>
      <c r="H152" s="22" t="s">
        <v>1541</v>
      </c>
      <c r="I152" s="22">
        <v>55020000</v>
      </c>
      <c r="K152" s="22">
        <v>69700000</v>
      </c>
      <c r="M152" s="22">
        <f t="shared" si="11"/>
        <v>-14680000</v>
      </c>
    </row>
    <row r="153" spans="1:13" ht="12" customHeight="1" collapsed="1">
      <c r="A153" s="22" t="s">
        <v>1542</v>
      </c>
      <c r="B153" s="80">
        <v>55020000</v>
      </c>
      <c r="C153" s="80"/>
      <c r="D153" s="80">
        <v>69700000</v>
      </c>
      <c r="E153" s="80"/>
      <c r="F153" s="80">
        <f t="shared" si="10"/>
        <v>-14680000</v>
      </c>
      <c r="G153" s="15" t="s">
        <v>1543</v>
      </c>
      <c r="I153" s="80">
        <v>55020000</v>
      </c>
      <c r="J153" s="80"/>
      <c r="K153" s="80">
        <v>69700000</v>
      </c>
      <c r="L153" s="80"/>
      <c r="M153" s="80">
        <f t="shared" si="11"/>
        <v>-14680000</v>
      </c>
    </row>
    <row r="154" spans="1:13" ht="11.25" hidden="1" outlineLevel="1">
      <c r="A154" s="22" t="s">
        <v>1544</v>
      </c>
      <c r="B154" s="22">
        <v>420986</v>
      </c>
      <c r="D154" s="22">
        <v>441702</v>
      </c>
      <c r="F154" s="22">
        <f t="shared" si="10"/>
        <v>-20716</v>
      </c>
      <c r="G154" s="26" t="s">
        <v>1545</v>
      </c>
      <c r="H154" s="22" t="s">
        <v>1546</v>
      </c>
      <c r="I154" s="22">
        <v>420986</v>
      </c>
      <c r="K154" s="22">
        <v>669578</v>
      </c>
      <c r="M154" s="22">
        <f t="shared" si="11"/>
        <v>-248592</v>
      </c>
    </row>
    <row r="155" spans="1:13" ht="11.25" hidden="1" outlineLevel="1">
      <c r="A155" s="22" t="s">
        <v>1547</v>
      </c>
      <c r="B155" s="22">
        <v>5980461.9</v>
      </c>
      <c r="D155" s="22">
        <v>6081825.9</v>
      </c>
      <c r="F155" s="22">
        <f t="shared" si="10"/>
        <v>-101364</v>
      </c>
      <c r="G155" s="26" t="s">
        <v>1548</v>
      </c>
      <c r="H155" s="22" t="s">
        <v>1549</v>
      </c>
      <c r="I155" s="22">
        <v>5980461.9</v>
      </c>
      <c r="K155" s="22">
        <v>7196829.9</v>
      </c>
      <c r="M155" s="22">
        <f t="shared" si="11"/>
        <v>-1216368</v>
      </c>
    </row>
    <row r="156" spans="1:13" ht="12" customHeight="1" collapsed="1">
      <c r="A156" s="22" t="s">
        <v>1550</v>
      </c>
      <c r="B156" s="80">
        <v>6401447.9</v>
      </c>
      <c r="C156" s="80"/>
      <c r="D156" s="80">
        <v>6523527.9</v>
      </c>
      <c r="E156" s="80"/>
      <c r="F156" s="80">
        <f t="shared" si="10"/>
        <v>-122080</v>
      </c>
      <c r="G156" s="15" t="s">
        <v>921</v>
      </c>
      <c r="I156" s="80">
        <v>6401447.9</v>
      </c>
      <c r="J156" s="80"/>
      <c r="K156" s="80">
        <v>7866407.9</v>
      </c>
      <c r="L156" s="80"/>
      <c r="M156" s="80">
        <f t="shared" si="11"/>
        <v>-1464960</v>
      </c>
    </row>
    <row r="157" spans="1:13" ht="11.25" hidden="1" outlineLevel="1">
      <c r="A157" s="22" t="s">
        <v>1551</v>
      </c>
      <c r="B157" s="22">
        <v>-110790</v>
      </c>
      <c r="D157" s="22">
        <v>-111544</v>
      </c>
      <c r="F157" s="22">
        <f t="shared" si="10"/>
        <v>754</v>
      </c>
      <c r="G157" s="26" t="s">
        <v>1552</v>
      </c>
      <c r="H157" s="22" t="s">
        <v>1553</v>
      </c>
      <c r="I157" s="22">
        <v>-110790</v>
      </c>
      <c r="K157" s="22">
        <v>-119834</v>
      </c>
      <c r="M157" s="22">
        <f t="shared" si="11"/>
        <v>9044</v>
      </c>
    </row>
    <row r="158" spans="1:13" ht="11.25" hidden="1" outlineLevel="1">
      <c r="A158" s="22" t="s">
        <v>1554</v>
      </c>
      <c r="B158" s="22">
        <v>-1139276</v>
      </c>
      <c r="D158" s="22">
        <v>-1148850</v>
      </c>
      <c r="F158" s="22">
        <f t="shared" si="10"/>
        <v>9574</v>
      </c>
      <c r="G158" s="26" t="s">
        <v>1555</v>
      </c>
      <c r="H158" s="22" t="s">
        <v>1556</v>
      </c>
      <c r="I158" s="22">
        <v>-1139276</v>
      </c>
      <c r="K158" s="22">
        <v>-1254161</v>
      </c>
      <c r="M158" s="22">
        <f t="shared" si="11"/>
        <v>114885</v>
      </c>
    </row>
    <row r="159" spans="1:13" ht="11.25" hidden="1" outlineLevel="1">
      <c r="A159" s="22" t="s">
        <v>1557</v>
      </c>
      <c r="B159" s="22">
        <v>-72775</v>
      </c>
      <c r="D159" s="22">
        <v>-73988</v>
      </c>
      <c r="F159" s="22">
        <f t="shared" si="10"/>
        <v>1213</v>
      </c>
      <c r="G159" s="26" t="s">
        <v>1558</v>
      </c>
      <c r="H159" s="22" t="s">
        <v>1559</v>
      </c>
      <c r="I159" s="22">
        <v>-72775</v>
      </c>
      <c r="K159" s="22">
        <v>-87330</v>
      </c>
      <c r="M159" s="22">
        <f t="shared" si="11"/>
        <v>14555</v>
      </c>
    </row>
    <row r="160" spans="1:13" ht="11.25" hidden="1" outlineLevel="1">
      <c r="A160" s="22" t="s">
        <v>1560</v>
      </c>
      <c r="B160" s="22">
        <v>-771848.67</v>
      </c>
      <c r="D160" s="22">
        <v>-777245.67</v>
      </c>
      <c r="F160" s="22">
        <f t="shared" si="10"/>
        <v>5397</v>
      </c>
      <c r="G160" s="26" t="s">
        <v>1561</v>
      </c>
      <c r="H160" s="22" t="s">
        <v>1562</v>
      </c>
      <c r="I160" s="22">
        <v>-771848.67</v>
      </c>
      <c r="K160" s="22">
        <v>-836612.67</v>
      </c>
      <c r="M160" s="22">
        <f t="shared" si="11"/>
        <v>64764</v>
      </c>
    </row>
    <row r="161" spans="1:13" ht="11.25" hidden="1" outlineLevel="1">
      <c r="A161" s="22" t="s">
        <v>1563</v>
      </c>
      <c r="B161" s="22">
        <v>-701620</v>
      </c>
      <c r="D161" s="22">
        <v>-706526</v>
      </c>
      <c r="F161" s="22">
        <f t="shared" si="10"/>
        <v>4906</v>
      </c>
      <c r="G161" s="26" t="s">
        <v>1564</v>
      </c>
      <c r="H161" s="22" t="s">
        <v>1565</v>
      </c>
      <c r="I161" s="22">
        <v>-701620</v>
      </c>
      <c r="K161" s="22">
        <v>-760492</v>
      </c>
      <c r="M161" s="22">
        <f t="shared" si="11"/>
        <v>58872</v>
      </c>
    </row>
    <row r="162" spans="1:13" ht="11.25" hidden="1" outlineLevel="1">
      <c r="A162" s="22" t="s">
        <v>1566</v>
      </c>
      <c r="B162" s="22">
        <v>-1205378.8</v>
      </c>
      <c r="D162" s="22">
        <v>-1225809.8</v>
      </c>
      <c r="F162" s="22">
        <f t="shared" si="10"/>
        <v>20431</v>
      </c>
      <c r="G162" s="26" t="s">
        <v>1567</v>
      </c>
      <c r="H162" s="22" t="s">
        <v>1568</v>
      </c>
      <c r="I162" s="22">
        <v>-1205378.8</v>
      </c>
      <c r="K162" s="22">
        <v>-1450550.8</v>
      </c>
      <c r="M162" s="22">
        <f t="shared" si="11"/>
        <v>245172</v>
      </c>
    </row>
    <row r="163" spans="1:13" ht="12" customHeight="1" collapsed="1">
      <c r="A163" s="22" t="s">
        <v>1569</v>
      </c>
      <c r="B163" s="80">
        <v>-4001688.47</v>
      </c>
      <c r="C163" s="80"/>
      <c r="D163" s="80">
        <v>-4043963.47</v>
      </c>
      <c r="E163" s="80"/>
      <c r="F163" s="80">
        <f>B163-D163</f>
        <v>42275</v>
      </c>
      <c r="G163" s="15" t="s">
        <v>926</v>
      </c>
      <c r="I163" s="80">
        <v>-4001688.47</v>
      </c>
      <c r="J163" s="80"/>
      <c r="K163" s="80">
        <v>-4508980.47</v>
      </c>
      <c r="L163" s="80"/>
      <c r="M163" s="80">
        <f>I163-K163</f>
        <v>507291.99999999953</v>
      </c>
    </row>
    <row r="164" spans="1:13" ht="12" customHeight="1">
      <c r="A164" s="22" t="s">
        <v>1570</v>
      </c>
      <c r="B164" s="80">
        <v>0</v>
      </c>
      <c r="C164" s="80"/>
      <c r="D164" s="80">
        <v>0</v>
      </c>
      <c r="E164" s="80"/>
      <c r="F164" s="80">
        <f>B164-D164</f>
        <v>0</v>
      </c>
      <c r="G164" s="15" t="s">
        <v>1571</v>
      </c>
      <c r="I164" s="80">
        <v>0</v>
      </c>
      <c r="J164" s="80"/>
      <c r="K164" s="80">
        <v>0</v>
      </c>
      <c r="L164" s="80"/>
      <c r="M164" s="80">
        <f>I164-K164</f>
        <v>0</v>
      </c>
    </row>
    <row r="165" spans="2:13" ht="12" customHeight="1">
      <c r="B165" s="86">
        <f>SUM(B143,B145,B147,B149,B151,B153,B156,B163,B164)</f>
        <v>314679759.42999995</v>
      </c>
      <c r="C165" s="80"/>
      <c r="D165" s="86">
        <f>SUM(D143,D145,D147,D149,D151,D153,D156,D163,D164)</f>
        <v>338959564.42999995</v>
      </c>
      <c r="E165" s="80"/>
      <c r="F165" s="86">
        <f>B165-D165</f>
        <v>-24279805</v>
      </c>
      <c r="G165" s="20" t="s">
        <v>950</v>
      </c>
      <c r="I165" s="86">
        <f>SUM(I143,I145,I147,I149,I151,I153,I156,I163,I164)</f>
        <v>314679759.42999995</v>
      </c>
      <c r="J165" s="80"/>
      <c r="K165" s="86">
        <f>SUM(K143,K145,K147,K149,K151,K153,K156,K163,K164)</f>
        <v>339837427.42999995</v>
      </c>
      <c r="L165" s="80"/>
      <c r="M165" s="86">
        <f>I165-K165</f>
        <v>-25157668</v>
      </c>
    </row>
    <row r="166" spans="2:13" ht="6" customHeight="1">
      <c r="B166" s="80"/>
      <c r="C166" s="80"/>
      <c r="D166" s="80"/>
      <c r="E166" s="80"/>
      <c r="F166" s="80"/>
      <c r="G166" s="79"/>
      <c r="I166" s="80"/>
      <c r="J166" s="80"/>
      <c r="K166" s="80"/>
      <c r="L166" s="80"/>
      <c r="M166" s="80"/>
    </row>
    <row r="167" spans="2:13" ht="12" customHeight="1">
      <c r="B167" s="80"/>
      <c r="C167" s="80"/>
      <c r="D167" s="80"/>
      <c r="E167" s="80"/>
      <c r="F167" s="80"/>
      <c r="G167" s="20" t="s">
        <v>951</v>
      </c>
      <c r="I167" s="80"/>
      <c r="J167" s="80"/>
      <c r="K167" s="80"/>
      <c r="L167" s="80"/>
      <c r="M167" s="80"/>
    </row>
    <row r="168" spans="1:13" ht="11.25" hidden="1" outlineLevel="1">
      <c r="A168" s="22" t="s">
        <v>952</v>
      </c>
      <c r="B168" s="22">
        <v>308116.22</v>
      </c>
      <c r="D168" s="22">
        <v>118553.52</v>
      </c>
      <c r="F168" s="22">
        <f>B168-D168</f>
        <v>189562.69999999995</v>
      </c>
      <c r="G168" s="26" t="s">
        <v>953</v>
      </c>
      <c r="H168" s="22" t="s">
        <v>954</v>
      </c>
      <c r="I168" s="22">
        <v>308116.22</v>
      </c>
      <c r="K168" s="22">
        <v>237908.79</v>
      </c>
      <c r="M168" s="22">
        <f>I168-K168</f>
        <v>70207.42999999996</v>
      </c>
    </row>
    <row r="169" spans="1:13" ht="12" customHeight="1" collapsed="1">
      <c r="A169" s="22" t="s">
        <v>958</v>
      </c>
      <c r="B169" s="80">
        <v>308116.22</v>
      </c>
      <c r="C169" s="80"/>
      <c r="D169" s="80">
        <v>118553.52</v>
      </c>
      <c r="E169" s="80"/>
      <c r="F169" s="80">
        <f>B169-D169</f>
        <v>189562.69999999995</v>
      </c>
      <c r="G169" s="15" t="s">
        <v>953</v>
      </c>
      <c r="I169" s="80">
        <v>308116.22</v>
      </c>
      <c r="J169" s="80"/>
      <c r="K169" s="80">
        <v>237908.79</v>
      </c>
      <c r="L169" s="80"/>
      <c r="M169" s="80">
        <f>I169-K169</f>
        <v>70207.42999999996</v>
      </c>
    </row>
    <row r="170" spans="2:13" ht="11.25" customHeight="1">
      <c r="B170" s="80"/>
      <c r="C170" s="80"/>
      <c r="D170" s="80"/>
      <c r="E170" s="80"/>
      <c r="F170" s="80"/>
      <c r="G170" s="21" t="s">
        <v>1572</v>
      </c>
      <c r="I170" s="80"/>
      <c r="J170" s="80"/>
      <c r="K170" s="80"/>
      <c r="L170" s="80"/>
      <c r="M170" s="80"/>
    </row>
    <row r="171" spans="1:13" ht="11.25" hidden="1" outlineLevel="1">
      <c r="A171" s="22" t="s">
        <v>971</v>
      </c>
      <c r="B171" s="22">
        <v>9006.48</v>
      </c>
      <c r="D171" s="22">
        <v>3962.44</v>
      </c>
      <c r="F171" s="22">
        <f aca="true" t="shared" si="12" ref="F171:F196">B171-D171</f>
        <v>5044.039999999999</v>
      </c>
      <c r="G171" s="26" t="s">
        <v>972</v>
      </c>
      <c r="H171" s="22" t="s">
        <v>973</v>
      </c>
      <c r="I171" s="22">
        <v>9006.48</v>
      </c>
      <c r="K171" s="22">
        <v>4288.25</v>
      </c>
      <c r="M171" s="22">
        <f aca="true" t="shared" si="13" ref="M171:M196">I171-K171</f>
        <v>4718.23</v>
      </c>
    </row>
    <row r="172" spans="1:13" ht="11.25" hidden="1" outlineLevel="1">
      <c r="A172" s="22" t="s">
        <v>974</v>
      </c>
      <c r="B172" s="22">
        <v>2483210.6</v>
      </c>
      <c r="D172" s="22">
        <v>40219.4</v>
      </c>
      <c r="F172" s="22">
        <f t="shared" si="12"/>
        <v>2442991.2</v>
      </c>
      <c r="G172" s="26" t="s">
        <v>975</v>
      </c>
      <c r="H172" s="22" t="s">
        <v>976</v>
      </c>
      <c r="I172" s="22">
        <v>2483210.6</v>
      </c>
      <c r="K172" s="22">
        <v>658320.44</v>
      </c>
      <c r="M172" s="22">
        <f t="shared" si="13"/>
        <v>1824890.1600000001</v>
      </c>
    </row>
    <row r="173" spans="1:13" ht="11.25" hidden="1" outlineLevel="1">
      <c r="A173" s="22" t="s">
        <v>1022</v>
      </c>
      <c r="B173" s="22">
        <v>7840</v>
      </c>
      <c r="D173" s="22">
        <v>0</v>
      </c>
      <c r="F173" s="22">
        <f t="shared" si="12"/>
        <v>7840</v>
      </c>
      <c r="G173" s="26" t="s">
        <v>1023</v>
      </c>
      <c r="H173" s="22" t="s">
        <v>1024</v>
      </c>
      <c r="I173" s="22">
        <v>7840</v>
      </c>
      <c r="K173" s="22">
        <v>0</v>
      </c>
      <c r="M173" s="22">
        <f t="shared" si="13"/>
        <v>7840</v>
      </c>
    </row>
    <row r="174" spans="1:13" ht="12" customHeight="1" collapsed="1">
      <c r="A174" s="22" t="s">
        <v>1028</v>
      </c>
      <c r="B174" s="80">
        <v>2500057.08</v>
      </c>
      <c r="C174" s="80"/>
      <c r="D174" s="80">
        <v>44181.84</v>
      </c>
      <c r="E174" s="80"/>
      <c r="F174" s="80">
        <f t="shared" si="12"/>
        <v>2455875.24</v>
      </c>
      <c r="G174" s="26" t="s">
        <v>1029</v>
      </c>
      <c r="I174" s="80">
        <v>2500057.08</v>
      </c>
      <c r="J174" s="80"/>
      <c r="K174" s="80">
        <v>662608.69</v>
      </c>
      <c r="L174" s="80"/>
      <c r="M174" s="80">
        <f t="shared" si="13"/>
        <v>1837448.3900000001</v>
      </c>
    </row>
    <row r="175" spans="1:13" ht="11.25" hidden="1" outlineLevel="1">
      <c r="A175" s="22" t="s">
        <v>1573</v>
      </c>
      <c r="B175" s="22">
        <v>176793.49</v>
      </c>
      <c r="D175" s="22">
        <v>155099.84</v>
      </c>
      <c r="F175" s="22">
        <f t="shared" si="12"/>
        <v>21693.649999999994</v>
      </c>
      <c r="G175" s="26" t="s">
        <v>1574</v>
      </c>
      <c r="H175" s="22" t="s">
        <v>1575</v>
      </c>
      <c r="I175" s="22">
        <v>176793.49</v>
      </c>
      <c r="K175" s="22">
        <v>167269.56</v>
      </c>
      <c r="M175" s="22">
        <f t="shared" si="13"/>
        <v>9523.929999999993</v>
      </c>
    </row>
    <row r="176" spans="1:13" ht="12" customHeight="1" collapsed="1">
      <c r="A176" s="22" t="s">
        <v>1033</v>
      </c>
      <c r="B176" s="80">
        <v>176793.49</v>
      </c>
      <c r="C176" s="80"/>
      <c r="D176" s="80">
        <v>155099.84</v>
      </c>
      <c r="E176" s="80"/>
      <c r="F176" s="80">
        <f t="shared" si="12"/>
        <v>21693.649999999994</v>
      </c>
      <c r="G176" s="26" t="s">
        <v>728</v>
      </c>
      <c r="I176" s="80">
        <v>176793.49</v>
      </c>
      <c r="J176" s="80"/>
      <c r="K176" s="80">
        <v>167269.56</v>
      </c>
      <c r="L176" s="80"/>
      <c r="M176" s="80">
        <f t="shared" si="13"/>
        <v>9523.929999999993</v>
      </c>
    </row>
    <row r="177" spans="1:13" ht="11.25" hidden="1" outlineLevel="1">
      <c r="A177" s="22" t="s">
        <v>1063</v>
      </c>
      <c r="B177" s="22">
        <v>14155.7</v>
      </c>
      <c r="D177" s="22">
        <v>14071.4</v>
      </c>
      <c r="F177" s="22">
        <f t="shared" si="12"/>
        <v>84.30000000000109</v>
      </c>
      <c r="G177" s="26" t="s">
        <v>1064</v>
      </c>
      <c r="H177" s="22" t="s">
        <v>1065</v>
      </c>
      <c r="I177" s="22">
        <v>14155.7</v>
      </c>
      <c r="K177" s="22">
        <v>5413.89</v>
      </c>
      <c r="M177" s="22">
        <f t="shared" si="13"/>
        <v>8741.810000000001</v>
      </c>
    </row>
    <row r="178" spans="1:13" ht="12" customHeight="1" collapsed="1">
      <c r="A178" s="22" t="s">
        <v>1066</v>
      </c>
      <c r="B178" s="80">
        <v>14155.7</v>
      </c>
      <c r="C178" s="80"/>
      <c r="D178" s="80">
        <v>14071.4</v>
      </c>
      <c r="E178" s="80"/>
      <c r="F178" s="80">
        <f t="shared" si="12"/>
        <v>84.30000000000109</v>
      </c>
      <c r="G178" s="26" t="s">
        <v>1067</v>
      </c>
      <c r="I178" s="80">
        <v>14155.7</v>
      </c>
      <c r="J178" s="80"/>
      <c r="K178" s="80">
        <v>5413.89</v>
      </c>
      <c r="L178" s="80"/>
      <c r="M178" s="80">
        <f t="shared" si="13"/>
        <v>8741.810000000001</v>
      </c>
    </row>
    <row r="179" spans="1:13" ht="11.25" hidden="1" outlineLevel="1">
      <c r="A179" s="22" t="s">
        <v>1075</v>
      </c>
      <c r="B179" s="22">
        <v>129945.99</v>
      </c>
      <c r="D179" s="22">
        <v>115320.84</v>
      </c>
      <c r="F179" s="22">
        <f t="shared" si="12"/>
        <v>14625.150000000009</v>
      </c>
      <c r="G179" s="26" t="s">
        <v>1076</v>
      </c>
      <c r="H179" s="22" t="s">
        <v>1077</v>
      </c>
      <c r="I179" s="22">
        <v>129945.99</v>
      </c>
      <c r="K179" s="22">
        <v>148830.18</v>
      </c>
      <c r="M179" s="22">
        <f t="shared" si="13"/>
        <v>-18884.189999999988</v>
      </c>
    </row>
    <row r="180" spans="1:13" ht="12" customHeight="1" collapsed="1">
      <c r="A180" s="22" t="s">
        <v>1084</v>
      </c>
      <c r="B180" s="80">
        <v>129945.99</v>
      </c>
      <c r="C180" s="80"/>
      <c r="D180" s="80">
        <v>115320.84</v>
      </c>
      <c r="E180" s="80"/>
      <c r="F180" s="80">
        <f t="shared" si="12"/>
        <v>14625.150000000009</v>
      </c>
      <c r="G180" s="15" t="s">
        <v>1085</v>
      </c>
      <c r="I180" s="80">
        <v>129945.99</v>
      </c>
      <c r="J180" s="80"/>
      <c r="K180" s="80">
        <v>148830.18</v>
      </c>
      <c r="L180" s="80"/>
      <c r="M180" s="80">
        <f t="shared" si="13"/>
        <v>-18884.189999999988</v>
      </c>
    </row>
    <row r="181" spans="1:13" ht="11.25" hidden="1" outlineLevel="1">
      <c r="A181" s="22" t="s">
        <v>1576</v>
      </c>
      <c r="B181" s="22">
        <v>250573.5</v>
      </c>
      <c r="D181" s="22">
        <v>1503441</v>
      </c>
      <c r="F181" s="22">
        <f t="shared" si="12"/>
        <v>-1252867.5</v>
      </c>
      <c r="G181" s="26" t="s">
        <v>1577</v>
      </c>
      <c r="H181" s="22" t="s">
        <v>1578</v>
      </c>
      <c r="I181" s="22">
        <v>250573.5</v>
      </c>
      <c r="K181" s="22">
        <v>250573.5</v>
      </c>
      <c r="M181" s="22">
        <f t="shared" si="13"/>
        <v>0</v>
      </c>
    </row>
    <row r="182" spans="1:13" ht="11.25" hidden="1" outlineLevel="1">
      <c r="A182" s="22" t="s">
        <v>1579</v>
      </c>
      <c r="B182" s="22">
        <v>138933.54</v>
      </c>
      <c r="D182" s="22">
        <v>1017613.74</v>
      </c>
      <c r="F182" s="22">
        <f t="shared" si="12"/>
        <v>-878680.2</v>
      </c>
      <c r="G182" s="26" t="s">
        <v>1580</v>
      </c>
      <c r="H182" s="22" t="s">
        <v>1581</v>
      </c>
      <c r="I182" s="22">
        <v>138933.54</v>
      </c>
      <c r="K182" s="22">
        <v>169602.29</v>
      </c>
      <c r="M182" s="22">
        <f t="shared" si="13"/>
        <v>-30668.75</v>
      </c>
    </row>
    <row r="183" spans="1:13" ht="11.25" hidden="1" outlineLevel="1">
      <c r="A183" s="22" t="s">
        <v>1582</v>
      </c>
      <c r="B183" s="22">
        <v>1048536.35</v>
      </c>
      <c r="D183" s="22">
        <v>1505050</v>
      </c>
      <c r="F183" s="22">
        <f t="shared" si="12"/>
        <v>-456513.65</v>
      </c>
      <c r="G183" s="26" t="s">
        <v>1583</v>
      </c>
      <c r="H183" s="22" t="s">
        <v>1584</v>
      </c>
      <c r="I183" s="22">
        <v>1048536.35</v>
      </c>
      <c r="K183" s="22">
        <v>1047099.8</v>
      </c>
      <c r="M183" s="22">
        <f t="shared" si="13"/>
        <v>1436.5499999999302</v>
      </c>
    </row>
    <row r="184" spans="1:13" ht="11.25" hidden="1" outlineLevel="1">
      <c r="A184" s="22" t="s">
        <v>1585</v>
      </c>
      <c r="B184" s="22">
        <v>224500</v>
      </c>
      <c r="D184" s="22">
        <v>1347000</v>
      </c>
      <c r="F184" s="22">
        <f t="shared" si="12"/>
        <v>-1122500</v>
      </c>
      <c r="G184" s="26" t="s">
        <v>1586</v>
      </c>
      <c r="H184" s="22" t="s">
        <v>1587</v>
      </c>
      <c r="I184" s="22">
        <v>224500</v>
      </c>
      <c r="K184" s="22">
        <v>224500</v>
      </c>
      <c r="M184" s="22">
        <f t="shared" si="13"/>
        <v>0</v>
      </c>
    </row>
    <row r="185" spans="1:13" ht="11.25" hidden="1" outlineLevel="1">
      <c r="A185" s="22" t="s">
        <v>1588</v>
      </c>
      <c r="B185" s="22">
        <v>204051.87</v>
      </c>
      <c r="D185" s="22">
        <v>1224310.98</v>
      </c>
      <c r="F185" s="22">
        <f t="shared" si="12"/>
        <v>-1020259.11</v>
      </c>
      <c r="G185" s="26" t="s">
        <v>1589</v>
      </c>
      <c r="H185" s="22" t="s">
        <v>1590</v>
      </c>
      <c r="I185" s="22">
        <v>204051.87</v>
      </c>
      <c r="K185" s="22">
        <v>204051.87</v>
      </c>
      <c r="M185" s="22">
        <f t="shared" si="13"/>
        <v>0</v>
      </c>
    </row>
    <row r="186" spans="1:13" ht="11.25" hidden="1" outlineLevel="1">
      <c r="A186" s="22" t="s">
        <v>1591</v>
      </c>
      <c r="B186" s="22">
        <v>301879.17</v>
      </c>
      <c r="D186" s="22">
        <v>2160900</v>
      </c>
      <c r="F186" s="22">
        <f t="shared" si="12"/>
        <v>-1859020.83</v>
      </c>
      <c r="G186" s="26" t="s">
        <v>1592</v>
      </c>
      <c r="H186" s="22" t="s">
        <v>1593</v>
      </c>
      <c r="I186" s="22">
        <v>301879.17</v>
      </c>
      <c r="K186" s="22">
        <v>360150.13</v>
      </c>
      <c r="M186" s="22">
        <f t="shared" si="13"/>
        <v>-58270.96000000002</v>
      </c>
    </row>
    <row r="187" spans="1:13" ht="12" customHeight="1" collapsed="1">
      <c r="A187" s="22" t="s">
        <v>1594</v>
      </c>
      <c r="B187" s="80">
        <v>2168474.43</v>
      </c>
      <c r="C187" s="80"/>
      <c r="D187" s="80">
        <v>8758315.72</v>
      </c>
      <c r="E187" s="80"/>
      <c r="F187" s="80">
        <f t="shared" si="12"/>
        <v>-6589841.290000001</v>
      </c>
      <c r="G187" s="15" t="s">
        <v>1129</v>
      </c>
      <c r="I187" s="80">
        <v>2168474.43</v>
      </c>
      <c r="J187" s="80"/>
      <c r="K187" s="80">
        <v>2255977.59</v>
      </c>
      <c r="L187" s="80"/>
      <c r="M187" s="80">
        <f t="shared" si="13"/>
        <v>-87503.15999999968</v>
      </c>
    </row>
    <row r="188" spans="1:13" ht="11.25" hidden="1" outlineLevel="1">
      <c r="A188" s="22" t="s">
        <v>1595</v>
      </c>
      <c r="B188" s="22">
        <v>410027.86</v>
      </c>
      <c r="D188" s="22">
        <v>404653.05</v>
      </c>
      <c r="F188" s="22">
        <f t="shared" si="12"/>
        <v>5374.809999999998</v>
      </c>
      <c r="G188" s="26" t="s">
        <v>1596</v>
      </c>
      <c r="H188" s="22" t="s">
        <v>1597</v>
      </c>
      <c r="I188" s="22">
        <v>410027.86</v>
      </c>
      <c r="K188" s="22">
        <v>345530.14</v>
      </c>
      <c r="M188" s="22">
        <f t="shared" si="13"/>
        <v>64497.71999999997</v>
      </c>
    </row>
    <row r="189" spans="1:13" ht="11.25" hidden="1" outlineLevel="1">
      <c r="A189" s="22" t="s">
        <v>1598</v>
      </c>
      <c r="B189" s="22">
        <v>2371100.71</v>
      </c>
      <c r="D189" s="22">
        <v>0</v>
      </c>
      <c r="F189" s="22">
        <f t="shared" si="12"/>
        <v>2371100.71</v>
      </c>
      <c r="G189" s="26" t="s">
        <v>1599</v>
      </c>
      <c r="H189" s="22" t="s">
        <v>1600</v>
      </c>
      <c r="I189" s="22">
        <v>2371100.71</v>
      </c>
      <c r="K189" s="22">
        <v>0</v>
      </c>
      <c r="M189" s="22">
        <f t="shared" si="13"/>
        <v>2371100.71</v>
      </c>
    </row>
    <row r="190" spans="1:13" ht="12" customHeight="1" collapsed="1">
      <c r="A190" s="22" t="s">
        <v>1236</v>
      </c>
      <c r="B190" s="80">
        <v>2781128.57</v>
      </c>
      <c r="C190" s="80"/>
      <c r="D190" s="80">
        <v>404653.05</v>
      </c>
      <c r="E190" s="80"/>
      <c r="F190" s="80">
        <f t="shared" si="12"/>
        <v>2376475.52</v>
      </c>
      <c r="G190" s="15" t="s">
        <v>1601</v>
      </c>
      <c r="I190" s="80">
        <v>2781128.57</v>
      </c>
      <c r="J190" s="80"/>
      <c r="K190" s="80">
        <v>345530.14</v>
      </c>
      <c r="L190" s="80"/>
      <c r="M190" s="80">
        <f t="shared" si="13"/>
        <v>2435598.4299999997</v>
      </c>
    </row>
    <row r="191" spans="1:13" ht="11.25" hidden="1" outlineLevel="1">
      <c r="A191" s="22" t="s">
        <v>1602</v>
      </c>
      <c r="B191" s="22">
        <v>9520000</v>
      </c>
      <c r="D191" s="22">
        <v>7150000</v>
      </c>
      <c r="F191" s="22">
        <f t="shared" si="12"/>
        <v>2370000</v>
      </c>
      <c r="G191" s="26" t="s">
        <v>1603</v>
      </c>
      <c r="H191" s="22" t="s">
        <v>1604</v>
      </c>
      <c r="I191" s="22">
        <v>9520000</v>
      </c>
      <c r="K191" s="22">
        <v>7150000</v>
      </c>
      <c r="M191" s="22">
        <f t="shared" si="13"/>
        <v>2370000</v>
      </c>
    </row>
    <row r="192" spans="1:13" ht="11.25" outlineLevel="1">
      <c r="A192" s="22" t="s">
        <v>1605</v>
      </c>
      <c r="B192" s="22">
        <v>14680000</v>
      </c>
      <c r="D192" s="22">
        <v>13985000</v>
      </c>
      <c r="F192" s="22">
        <f t="shared" si="12"/>
        <v>695000</v>
      </c>
      <c r="G192" s="26" t="s">
        <v>1606</v>
      </c>
      <c r="H192" s="22" t="s">
        <v>1607</v>
      </c>
      <c r="I192" s="22">
        <v>14680000</v>
      </c>
      <c r="K192" s="22">
        <v>13985000</v>
      </c>
      <c r="M192" s="22">
        <f t="shared" si="13"/>
        <v>695000</v>
      </c>
    </row>
    <row r="193" spans="1:13" ht="12" customHeight="1">
      <c r="A193" s="22" t="s">
        <v>1160</v>
      </c>
      <c r="B193" s="80">
        <v>24200000</v>
      </c>
      <c r="C193" s="80"/>
      <c r="D193" s="80">
        <v>21135000</v>
      </c>
      <c r="E193" s="80"/>
      <c r="F193" s="80">
        <f t="shared" si="12"/>
        <v>3065000</v>
      </c>
      <c r="G193" s="15" t="s">
        <v>1161</v>
      </c>
      <c r="I193" s="80">
        <v>24200000</v>
      </c>
      <c r="J193" s="80"/>
      <c r="K193" s="80">
        <v>21135000</v>
      </c>
      <c r="L193" s="80"/>
      <c r="M193" s="80">
        <f t="shared" si="13"/>
        <v>3065000</v>
      </c>
    </row>
    <row r="194" spans="1:13" ht="11.25" hidden="1" outlineLevel="1">
      <c r="A194" s="22" t="s">
        <v>1165</v>
      </c>
      <c r="B194" s="22">
        <v>1363.66</v>
      </c>
      <c r="D194" s="22">
        <v>177.92</v>
      </c>
      <c r="F194" s="22">
        <f t="shared" si="12"/>
        <v>1185.74</v>
      </c>
      <c r="G194" s="26" t="s">
        <v>1166</v>
      </c>
      <c r="H194" s="22" t="s">
        <v>1167</v>
      </c>
      <c r="I194" s="22">
        <v>1363.66</v>
      </c>
      <c r="K194" s="22">
        <v>0</v>
      </c>
      <c r="M194" s="22">
        <f t="shared" si="13"/>
        <v>1363.66</v>
      </c>
    </row>
    <row r="195" spans="1:13" ht="12" customHeight="1" collapsed="1">
      <c r="A195" s="22" t="s">
        <v>1171</v>
      </c>
      <c r="B195" s="80">
        <v>1363.66</v>
      </c>
      <c r="C195" s="80"/>
      <c r="D195" s="80">
        <v>177.92</v>
      </c>
      <c r="E195" s="80"/>
      <c r="F195" s="80">
        <f t="shared" si="12"/>
        <v>1185.74</v>
      </c>
      <c r="G195" s="15" t="s">
        <v>1172</v>
      </c>
      <c r="I195" s="80">
        <v>1363.66</v>
      </c>
      <c r="J195" s="80"/>
      <c r="K195" s="80">
        <v>0</v>
      </c>
      <c r="L195" s="80"/>
      <c r="M195" s="80">
        <f t="shared" si="13"/>
        <v>1363.66</v>
      </c>
    </row>
    <row r="196" spans="2:13" ht="12" customHeight="1">
      <c r="B196" s="86">
        <f>SUM(B169,B174,B176,B178,B180,B187,B190,B193,B195)</f>
        <v>32280035.14</v>
      </c>
      <c r="C196" s="80"/>
      <c r="D196" s="86">
        <f>SUM(D169,D174,D176,D178,D180,D187,D190,D193,D195)</f>
        <v>30745374.130000003</v>
      </c>
      <c r="E196" s="80"/>
      <c r="F196" s="86">
        <f t="shared" si="12"/>
        <v>1534661.009999998</v>
      </c>
      <c r="G196" s="20" t="s">
        <v>1238</v>
      </c>
      <c r="I196" s="86">
        <f>SUM(I169,I174,I176,I178,I180,I187,I190,I193,I195)</f>
        <v>32280035.14</v>
      </c>
      <c r="J196" s="80"/>
      <c r="K196" s="86">
        <f>SUM(K169,K174,K176,K178,K180,K187,K190,K193,K195)</f>
        <v>24958538.84</v>
      </c>
      <c r="L196" s="80"/>
      <c r="M196" s="86">
        <f t="shared" si="13"/>
        <v>7321496.300000001</v>
      </c>
    </row>
    <row r="197" spans="2:13" ht="6" customHeight="1">
      <c r="B197" s="80"/>
      <c r="C197" s="80"/>
      <c r="D197" s="80"/>
      <c r="E197" s="80"/>
      <c r="F197" s="80"/>
      <c r="I197" s="80"/>
      <c r="J197" s="80"/>
      <c r="K197" s="80"/>
      <c r="L197" s="80"/>
      <c r="M197" s="80"/>
    </row>
    <row r="198" spans="2:13" ht="12" customHeight="1">
      <c r="B198" s="80"/>
      <c r="C198" s="80"/>
      <c r="D198" s="80"/>
      <c r="E198" s="80"/>
      <c r="F198" s="80"/>
      <c r="G198" s="20" t="s">
        <v>1239</v>
      </c>
      <c r="H198" s="24"/>
      <c r="I198" s="80"/>
      <c r="J198" s="80"/>
      <c r="K198" s="80"/>
      <c r="L198" s="80"/>
      <c r="M198" s="80"/>
    </row>
    <row r="199" spans="1:13" ht="11.25" hidden="1" outlineLevel="1">
      <c r="A199" s="22" t="s">
        <v>1251</v>
      </c>
      <c r="B199" s="22">
        <v>89545</v>
      </c>
      <c r="D199" s="22">
        <v>0</v>
      </c>
      <c r="F199" s="22">
        <f aca="true" t="shared" si="14" ref="F199:F207">B199-D199</f>
        <v>89545</v>
      </c>
      <c r="G199" s="26" t="s">
        <v>1252</v>
      </c>
      <c r="H199" s="22" t="s">
        <v>1253</v>
      </c>
      <c r="I199" s="22">
        <v>89545</v>
      </c>
      <c r="K199" s="22">
        <v>0</v>
      </c>
      <c r="M199" s="22">
        <f aca="true" t="shared" si="15" ref="M199:M207">I199-K199</f>
        <v>89545</v>
      </c>
    </row>
    <row r="200" spans="1:13" ht="11.25" hidden="1" outlineLevel="1">
      <c r="A200" s="22" t="s">
        <v>1254</v>
      </c>
      <c r="B200" s="22">
        <v>38487.44</v>
      </c>
      <c r="D200" s="22">
        <v>0</v>
      </c>
      <c r="F200" s="22">
        <f t="shared" si="14"/>
        <v>38487.44</v>
      </c>
      <c r="G200" s="26" t="s">
        <v>1255</v>
      </c>
      <c r="H200" s="22" t="s">
        <v>1256</v>
      </c>
      <c r="I200" s="22">
        <v>38487.44</v>
      </c>
      <c r="K200" s="22">
        <v>0</v>
      </c>
      <c r="M200" s="22">
        <f t="shared" si="15"/>
        <v>38487.44</v>
      </c>
    </row>
    <row r="201" spans="1:13" ht="12" customHeight="1" collapsed="1">
      <c r="A201" s="22" t="s">
        <v>1608</v>
      </c>
      <c r="B201" s="80">
        <v>128032.44</v>
      </c>
      <c r="C201" s="80"/>
      <c r="D201" s="80">
        <v>0</v>
      </c>
      <c r="E201" s="80"/>
      <c r="F201" s="80">
        <f t="shared" si="14"/>
        <v>128032.44</v>
      </c>
      <c r="G201" s="15" t="s">
        <v>1609</v>
      </c>
      <c r="H201" s="24"/>
      <c r="I201" s="80">
        <v>128032.44</v>
      </c>
      <c r="J201" s="80"/>
      <c r="K201" s="80">
        <v>0</v>
      </c>
      <c r="L201" s="80"/>
      <c r="M201" s="80">
        <f t="shared" si="15"/>
        <v>128032.44</v>
      </c>
    </row>
    <row r="202" spans="1:13" ht="11.25" hidden="1" outlineLevel="1">
      <c r="A202" s="22" t="s">
        <v>1610</v>
      </c>
      <c r="B202" s="22">
        <v>4485660.8</v>
      </c>
      <c r="D202" s="22">
        <v>4182938.41</v>
      </c>
      <c r="F202" s="22">
        <f t="shared" si="14"/>
        <v>302722.38999999966</v>
      </c>
      <c r="G202" s="26" t="s">
        <v>1611</v>
      </c>
      <c r="H202" s="22" t="s">
        <v>1612</v>
      </c>
      <c r="I202" s="22">
        <v>4485660.8</v>
      </c>
      <c r="K202" s="22">
        <v>712909.67</v>
      </c>
      <c r="M202" s="22">
        <f t="shared" si="15"/>
        <v>3772751.13</v>
      </c>
    </row>
    <row r="203" spans="1:13" ht="11.25" hidden="1" outlineLevel="1">
      <c r="A203" s="22" t="s">
        <v>1613</v>
      </c>
      <c r="B203" s="22">
        <v>1239278.62</v>
      </c>
      <c r="D203" s="22">
        <v>2186627.69</v>
      </c>
      <c r="F203" s="22">
        <f t="shared" si="14"/>
        <v>-947349.0699999998</v>
      </c>
      <c r="G203" s="26" t="s">
        <v>1614</v>
      </c>
      <c r="H203" s="22" t="s">
        <v>1615</v>
      </c>
      <c r="I203" s="22">
        <v>1239278.62</v>
      </c>
      <c r="K203" s="22">
        <v>2568962.86</v>
      </c>
      <c r="M203" s="22">
        <f t="shared" si="15"/>
        <v>-1329684.2399999998</v>
      </c>
    </row>
    <row r="204" spans="1:13" ht="11.25" hidden="1" outlineLevel="1">
      <c r="A204" s="22" t="s">
        <v>1616</v>
      </c>
      <c r="B204" s="22">
        <v>1027745.37</v>
      </c>
      <c r="D204" s="22">
        <v>1182383.62</v>
      </c>
      <c r="F204" s="22">
        <f t="shared" si="14"/>
        <v>-154638.25000000012</v>
      </c>
      <c r="G204" s="26" t="s">
        <v>1617</v>
      </c>
      <c r="H204" s="22" t="s">
        <v>1618</v>
      </c>
      <c r="I204" s="22">
        <v>1027745.37</v>
      </c>
      <c r="K204" s="22">
        <v>1169649.22</v>
      </c>
      <c r="M204" s="22">
        <f t="shared" si="15"/>
        <v>-141903.84999999998</v>
      </c>
    </row>
    <row r="205" spans="1:13" ht="11.25" hidden="1" outlineLevel="1">
      <c r="A205" s="22" t="s">
        <v>1619</v>
      </c>
      <c r="B205" s="22">
        <v>26385235</v>
      </c>
      <c r="D205" s="22">
        <v>19781773</v>
      </c>
      <c r="F205" s="22">
        <f t="shared" si="14"/>
        <v>6603462</v>
      </c>
      <c r="G205" s="26" t="s">
        <v>1620</v>
      </c>
      <c r="H205" s="22" t="s">
        <v>1621</v>
      </c>
      <c r="I205" s="22">
        <v>26385235</v>
      </c>
      <c r="K205" s="22">
        <v>18877515</v>
      </c>
      <c r="M205" s="22">
        <f t="shared" si="15"/>
        <v>7507720</v>
      </c>
    </row>
    <row r="206" spans="1:13" ht="12" customHeight="1" collapsed="1">
      <c r="A206" s="22" t="s">
        <v>1622</v>
      </c>
      <c r="B206" s="80">
        <v>33137919.79</v>
      </c>
      <c r="C206" s="80"/>
      <c r="D206" s="80">
        <v>27333722.72</v>
      </c>
      <c r="E206" s="80"/>
      <c r="F206" s="80">
        <f t="shared" si="14"/>
        <v>5804197.07</v>
      </c>
      <c r="G206" s="15" t="s">
        <v>1322</v>
      </c>
      <c r="H206" s="24"/>
      <c r="I206" s="80">
        <v>33137919.79</v>
      </c>
      <c r="J206" s="80"/>
      <c r="K206" s="80">
        <v>23329036.75</v>
      </c>
      <c r="L206" s="80"/>
      <c r="M206" s="80">
        <f t="shared" si="15"/>
        <v>9808883.04</v>
      </c>
    </row>
    <row r="207" spans="1:13" ht="12" customHeight="1">
      <c r="A207" s="22" t="s">
        <v>32</v>
      </c>
      <c r="B207" s="86">
        <f>SUM(B201,B206)</f>
        <v>33265952.23</v>
      </c>
      <c r="C207" s="80"/>
      <c r="D207" s="86">
        <f>SUM(D201,D206)</f>
        <v>27333722.72</v>
      </c>
      <c r="E207" s="80"/>
      <c r="F207" s="86">
        <f t="shared" si="14"/>
        <v>5932229.510000002</v>
      </c>
      <c r="G207" s="20" t="s">
        <v>1328</v>
      </c>
      <c r="H207" s="24"/>
      <c r="I207" s="86">
        <f>SUM(I201,I206)</f>
        <v>33265952.23</v>
      </c>
      <c r="J207" s="80"/>
      <c r="K207" s="86">
        <f>SUM(K201,K206)</f>
        <v>23329036.75</v>
      </c>
      <c r="L207" s="80"/>
      <c r="M207" s="86">
        <f t="shared" si="15"/>
        <v>9936915.48</v>
      </c>
    </row>
    <row r="208" spans="2:13" ht="8.25" customHeight="1">
      <c r="B208" s="80"/>
      <c r="C208" s="80"/>
      <c r="D208" s="80"/>
      <c r="E208" s="80"/>
      <c r="F208" s="80"/>
      <c r="I208" s="80"/>
      <c r="J208" s="80"/>
      <c r="K208" s="80"/>
      <c r="L208" s="80"/>
      <c r="M208" s="80"/>
    </row>
    <row r="209" spans="1:13" ht="11.25" hidden="1" outlineLevel="1">
      <c r="A209" s="22" t="s">
        <v>1623</v>
      </c>
      <c r="B209" s="22">
        <v>34717253.04</v>
      </c>
      <c r="D209" s="22">
        <v>34826275.33</v>
      </c>
      <c r="F209" s="22">
        <f>B209-D209</f>
        <v>-109022.2899999991</v>
      </c>
      <c r="G209" s="26" t="s">
        <v>1624</v>
      </c>
      <c r="H209" s="22" t="s">
        <v>1625</v>
      </c>
      <c r="I209" s="22">
        <v>34717253.04</v>
      </c>
      <c r="K209" s="22">
        <v>35991631.22</v>
      </c>
      <c r="M209" s="22">
        <f>I209-K209</f>
        <v>-1274378.1799999997</v>
      </c>
    </row>
    <row r="210" spans="1:13" ht="11.25" hidden="1" outlineLevel="1">
      <c r="A210" s="22" t="s">
        <v>1626</v>
      </c>
      <c r="B210" s="22">
        <v>66939865.93</v>
      </c>
      <c r="D210" s="22">
        <v>67177665.83</v>
      </c>
      <c r="F210" s="22">
        <f>B210-D210</f>
        <v>-237799.8999999985</v>
      </c>
      <c r="G210" s="26" t="s">
        <v>1627</v>
      </c>
      <c r="H210" s="22" t="s">
        <v>1628</v>
      </c>
      <c r="I210" s="22">
        <v>66939865.93</v>
      </c>
      <c r="K210" s="22">
        <v>69735553.28</v>
      </c>
      <c r="M210" s="22">
        <f>I210-K210</f>
        <v>-2795687.3500000015</v>
      </c>
    </row>
    <row r="211" spans="1:13" ht="12" customHeight="1" collapsed="1">
      <c r="A211" s="22" t="s">
        <v>1326</v>
      </c>
      <c r="B211" s="85">
        <v>101657118.97</v>
      </c>
      <c r="C211" s="80"/>
      <c r="D211" s="85">
        <v>102003941.16</v>
      </c>
      <c r="E211" s="80"/>
      <c r="F211" s="85">
        <f>B211-D211</f>
        <v>-346822.1899999976</v>
      </c>
      <c r="G211" s="20" t="s">
        <v>1629</v>
      </c>
      <c r="I211" s="85">
        <v>101657118.97</v>
      </c>
      <c r="J211" s="80"/>
      <c r="K211" s="85">
        <v>105727184.5</v>
      </c>
      <c r="L211" s="80"/>
      <c r="M211" s="85">
        <f>I211-K211</f>
        <v>-4070065.530000001</v>
      </c>
    </row>
    <row r="212" spans="2:13" ht="6.75" customHeight="1">
      <c r="B212" s="84"/>
      <c r="C212" s="80"/>
      <c r="D212" s="84"/>
      <c r="E212" s="80"/>
      <c r="F212" s="84"/>
      <c r="G212" s="20"/>
      <c r="I212" s="84"/>
      <c r="J212" s="80"/>
      <c r="K212" s="84"/>
      <c r="L212" s="80"/>
      <c r="M212" s="84"/>
    </row>
    <row r="213" spans="2:13" ht="12" customHeight="1">
      <c r="B213" s="86">
        <f>+B165+B196+B207+B211</f>
        <v>481882865.77</v>
      </c>
      <c r="C213" s="80"/>
      <c r="D213" s="86">
        <f>+D165+D196+D207+D211</f>
        <v>499042602.43999994</v>
      </c>
      <c r="E213" s="80"/>
      <c r="F213" s="86">
        <f>B213-D213</f>
        <v>-17159736.669999957</v>
      </c>
      <c r="G213" s="20" t="s">
        <v>1329</v>
      </c>
      <c r="I213" s="86">
        <f>+I165+I196+I207+I211</f>
        <v>481882865.77</v>
      </c>
      <c r="J213" s="80"/>
      <c r="K213" s="86">
        <f>+K165+K196+K207+K211</f>
        <v>493852187.5199999</v>
      </c>
      <c r="L213" s="80"/>
      <c r="M213" s="86">
        <f>I213-K213</f>
        <v>-11969321.74999994</v>
      </c>
    </row>
    <row r="214" spans="2:13" ht="6" customHeight="1">
      <c r="B214" s="84"/>
      <c r="C214" s="80"/>
      <c r="D214" s="84"/>
      <c r="E214" s="80"/>
      <c r="F214" s="84"/>
      <c r="G214" s="20"/>
      <c r="I214" s="84"/>
      <c r="J214" s="80"/>
      <c r="K214" s="84"/>
      <c r="L214" s="80"/>
      <c r="M214" s="84"/>
    </row>
    <row r="215" spans="2:13" ht="12" customHeight="1">
      <c r="B215" s="80"/>
      <c r="C215" s="84"/>
      <c r="D215" s="80"/>
      <c r="E215" s="84"/>
      <c r="F215" s="80"/>
      <c r="G215" s="24" t="s">
        <v>1330</v>
      </c>
      <c r="I215" s="80"/>
      <c r="J215" s="84"/>
      <c r="K215" s="80"/>
      <c r="L215" s="84"/>
      <c r="M215" s="80"/>
    </row>
    <row r="216" spans="2:13" ht="5.25" customHeight="1">
      <c r="B216" s="80"/>
      <c r="C216" s="84"/>
      <c r="D216" s="80"/>
      <c r="E216" s="84"/>
      <c r="F216" s="80"/>
      <c r="G216" s="22"/>
      <c r="I216" s="80"/>
      <c r="J216" s="84"/>
      <c r="K216" s="80"/>
      <c r="L216" s="84"/>
      <c r="M216" s="80"/>
    </row>
    <row r="217" spans="1:13" ht="11.25" hidden="1" outlineLevel="1">
      <c r="A217" s="22" t="s">
        <v>528</v>
      </c>
      <c r="B217" s="22">
        <v>1947385.67</v>
      </c>
      <c r="D217" s="22">
        <v>453106.47</v>
      </c>
      <c r="F217" s="22">
        <f aca="true" t="shared" si="16" ref="F217:F263">B217-D217</f>
        <v>1494279.2</v>
      </c>
      <c r="G217" s="26" t="s">
        <v>529</v>
      </c>
      <c r="H217" s="22" t="s">
        <v>530</v>
      </c>
      <c r="I217" s="22">
        <v>1947385.67</v>
      </c>
      <c r="K217" s="22">
        <v>82806.15</v>
      </c>
      <c r="M217" s="22">
        <f aca="true" t="shared" si="17" ref="M217:M263">I217-K217</f>
        <v>1864579.52</v>
      </c>
    </row>
    <row r="218" spans="1:13" ht="11.25" hidden="1" outlineLevel="1">
      <c r="A218" s="22" t="s">
        <v>1385</v>
      </c>
      <c r="B218" s="22">
        <v>-137039539.07</v>
      </c>
      <c r="D218" s="22">
        <v>-136792418.11</v>
      </c>
      <c r="F218" s="22">
        <f t="shared" si="16"/>
        <v>-247120.95999997854</v>
      </c>
      <c r="G218" s="26" t="s">
        <v>1386</v>
      </c>
      <c r="H218" s="22" t="s">
        <v>1387</v>
      </c>
      <c r="I218" s="22">
        <v>-137039539.07</v>
      </c>
      <c r="K218" s="22">
        <v>-128982340.52</v>
      </c>
      <c r="M218" s="22">
        <f t="shared" si="17"/>
        <v>-8057198.549999997</v>
      </c>
    </row>
    <row r="219" spans="1:13" ht="11.25" hidden="1" outlineLevel="1">
      <c r="A219" s="22" t="s">
        <v>534</v>
      </c>
      <c r="B219" s="22">
        <v>-1514253.91</v>
      </c>
      <c r="D219" s="22">
        <v>-1508461.22</v>
      </c>
      <c r="F219" s="22">
        <f t="shared" si="16"/>
        <v>-5792.689999999944</v>
      </c>
      <c r="G219" s="26" t="s">
        <v>535</v>
      </c>
      <c r="H219" s="22" t="s">
        <v>536</v>
      </c>
      <c r="I219" s="22">
        <v>-1514253.91</v>
      </c>
      <c r="K219" s="22">
        <v>-1444463.88</v>
      </c>
      <c r="M219" s="22">
        <f t="shared" si="17"/>
        <v>-69790.03000000003</v>
      </c>
    </row>
    <row r="220" spans="1:13" ht="11.25" hidden="1" outlineLevel="1">
      <c r="A220" s="22" t="s">
        <v>537</v>
      </c>
      <c r="B220" s="22">
        <v>-207265.27</v>
      </c>
      <c r="D220" s="22">
        <v>-204788.67</v>
      </c>
      <c r="F220" s="22">
        <f t="shared" si="16"/>
        <v>-2476.5999999999767</v>
      </c>
      <c r="G220" s="26" t="s">
        <v>538</v>
      </c>
      <c r="H220" s="22" t="s">
        <v>539</v>
      </c>
      <c r="I220" s="22">
        <v>-207265.27</v>
      </c>
      <c r="K220" s="22">
        <v>-177496.91</v>
      </c>
      <c r="M220" s="22">
        <f t="shared" si="17"/>
        <v>-29768.359999999986</v>
      </c>
    </row>
    <row r="221" spans="1:13" ht="11.25" hidden="1" outlineLevel="1">
      <c r="A221" s="22" t="s">
        <v>540</v>
      </c>
      <c r="B221" s="22">
        <v>-2465088.09</v>
      </c>
      <c r="D221" s="22">
        <v>-2443428.08</v>
      </c>
      <c r="F221" s="22">
        <f t="shared" si="16"/>
        <v>-21660.009999999776</v>
      </c>
      <c r="G221" s="26" t="s">
        <v>541</v>
      </c>
      <c r="H221" s="22" t="s">
        <v>542</v>
      </c>
      <c r="I221" s="22">
        <v>-2465088.09</v>
      </c>
      <c r="K221" s="22">
        <v>-2230428.9</v>
      </c>
      <c r="M221" s="22">
        <f t="shared" si="17"/>
        <v>-234659.18999999994</v>
      </c>
    </row>
    <row r="222" spans="1:13" ht="11.25" hidden="1" outlineLevel="1">
      <c r="A222" s="22" t="s">
        <v>1403</v>
      </c>
      <c r="B222" s="22">
        <v>1048536.31</v>
      </c>
      <c r="D222" s="22">
        <v>1505050</v>
      </c>
      <c r="F222" s="22">
        <f t="shared" si="16"/>
        <v>-456513.68999999994</v>
      </c>
      <c r="G222" s="26" t="s">
        <v>1404</v>
      </c>
      <c r="H222" s="22" t="s">
        <v>1405</v>
      </c>
      <c r="I222" s="22">
        <v>1048536.31</v>
      </c>
      <c r="K222" s="22">
        <v>1047099.8</v>
      </c>
      <c r="M222" s="22">
        <f t="shared" si="17"/>
        <v>1436.5100000000093</v>
      </c>
    </row>
    <row r="223" spans="1:13" ht="11.25" hidden="1" outlineLevel="1">
      <c r="A223" s="22" t="s">
        <v>1406</v>
      </c>
      <c r="B223" s="22">
        <v>228403.4</v>
      </c>
      <c r="D223" s="22">
        <v>1370420.5</v>
      </c>
      <c r="F223" s="22">
        <f t="shared" si="16"/>
        <v>-1142017.1</v>
      </c>
      <c r="G223" s="26" t="s">
        <v>1407</v>
      </c>
      <c r="H223" s="22" t="s">
        <v>1408</v>
      </c>
      <c r="I223" s="22">
        <v>228403.4</v>
      </c>
      <c r="K223" s="22">
        <v>228403.4</v>
      </c>
      <c r="M223" s="22">
        <f t="shared" si="17"/>
        <v>0</v>
      </c>
    </row>
    <row r="224" spans="1:13" ht="11.25" hidden="1" outlineLevel="1">
      <c r="A224" s="22" t="s">
        <v>1409</v>
      </c>
      <c r="B224" s="22">
        <v>138933.54</v>
      </c>
      <c r="D224" s="22">
        <v>1017613.75</v>
      </c>
      <c r="F224" s="22">
        <f t="shared" si="16"/>
        <v>-878680.21</v>
      </c>
      <c r="G224" s="26" t="s">
        <v>1410</v>
      </c>
      <c r="H224" s="22" t="s">
        <v>1411</v>
      </c>
      <c r="I224" s="22">
        <v>138933.54</v>
      </c>
      <c r="K224" s="22">
        <v>169602.29</v>
      </c>
      <c r="M224" s="22">
        <f t="shared" si="17"/>
        <v>-30668.75</v>
      </c>
    </row>
    <row r="225" spans="1:13" ht="11.25" hidden="1" outlineLevel="1">
      <c r="A225" s="22" t="s">
        <v>1397</v>
      </c>
      <c r="B225" s="22">
        <v>793333.33</v>
      </c>
      <c r="D225" s="22">
        <v>7150000</v>
      </c>
      <c r="F225" s="22">
        <f t="shared" si="16"/>
        <v>-6356666.67</v>
      </c>
      <c r="G225" s="26" t="s">
        <v>1398</v>
      </c>
      <c r="H225" s="22" t="s">
        <v>1399</v>
      </c>
      <c r="I225" s="22">
        <v>793333.33</v>
      </c>
      <c r="K225" s="22">
        <v>595833.33</v>
      </c>
      <c r="M225" s="22">
        <f t="shared" si="17"/>
        <v>197500</v>
      </c>
    </row>
    <row r="226" spans="1:13" ht="11.25" hidden="1" outlineLevel="1">
      <c r="A226" s="22" t="s">
        <v>1412</v>
      </c>
      <c r="B226" s="22">
        <v>182500</v>
      </c>
      <c r="D226" s="22">
        <v>1095000</v>
      </c>
      <c r="F226" s="22">
        <f t="shared" si="16"/>
        <v>-912500</v>
      </c>
      <c r="G226" s="26" t="s">
        <v>1413</v>
      </c>
      <c r="H226" s="22" t="s">
        <v>1414</v>
      </c>
      <c r="I226" s="22">
        <v>182500</v>
      </c>
      <c r="K226" s="22">
        <v>182500</v>
      </c>
      <c r="M226" s="22">
        <f t="shared" si="17"/>
        <v>0</v>
      </c>
    </row>
    <row r="227" spans="1:13" ht="11.25" hidden="1" outlineLevel="1">
      <c r="A227" s="22" t="s">
        <v>1415</v>
      </c>
      <c r="B227" s="22">
        <v>165877.29</v>
      </c>
      <c r="D227" s="22">
        <v>995263.75</v>
      </c>
      <c r="F227" s="22">
        <f t="shared" si="16"/>
        <v>-829386.46</v>
      </c>
      <c r="G227" s="26" t="s">
        <v>1416</v>
      </c>
      <c r="H227" s="22" t="s">
        <v>1417</v>
      </c>
      <c r="I227" s="22">
        <v>165877.29</v>
      </c>
      <c r="K227" s="22">
        <v>165877.29</v>
      </c>
      <c r="M227" s="22">
        <f t="shared" si="17"/>
        <v>0</v>
      </c>
    </row>
    <row r="228" spans="1:13" ht="11.25" hidden="1" outlineLevel="1">
      <c r="A228" s="22" t="s">
        <v>1418</v>
      </c>
      <c r="B228" s="22">
        <v>301879.17</v>
      </c>
      <c r="D228" s="22">
        <v>2160900</v>
      </c>
      <c r="F228" s="22">
        <f t="shared" si="16"/>
        <v>-1859020.83</v>
      </c>
      <c r="G228" s="26" t="s">
        <v>1419</v>
      </c>
      <c r="H228" s="22" t="s">
        <v>1420</v>
      </c>
      <c r="I228" s="22">
        <v>301879.17</v>
      </c>
      <c r="K228" s="22">
        <v>360150</v>
      </c>
      <c r="M228" s="22">
        <f t="shared" si="17"/>
        <v>-58270.830000000016</v>
      </c>
    </row>
    <row r="229" spans="1:13" ht="11.25" hidden="1" outlineLevel="1">
      <c r="A229" s="22" t="s">
        <v>1400</v>
      </c>
      <c r="B229" s="22">
        <v>1223333.33</v>
      </c>
      <c r="D229" s="22">
        <v>13985000</v>
      </c>
      <c r="F229" s="22">
        <f t="shared" si="16"/>
        <v>-12761666.67</v>
      </c>
      <c r="G229" s="26" t="s">
        <v>1401</v>
      </c>
      <c r="H229" s="22" t="s">
        <v>1402</v>
      </c>
      <c r="I229" s="22">
        <v>1223333.33</v>
      </c>
      <c r="K229" s="22">
        <v>1165416.67</v>
      </c>
      <c r="M229" s="22">
        <f t="shared" si="17"/>
        <v>57916.66000000015</v>
      </c>
    </row>
    <row r="230" spans="1:13" ht="11.25" hidden="1" outlineLevel="1">
      <c r="A230" s="22" t="s">
        <v>1352</v>
      </c>
      <c r="B230" s="22">
        <v>7285028.52</v>
      </c>
      <c r="D230" s="22">
        <v>7285028.52</v>
      </c>
      <c r="F230" s="22">
        <f t="shared" si="16"/>
        <v>0</v>
      </c>
      <c r="G230" s="26" t="s">
        <v>1353</v>
      </c>
      <c r="H230" s="22" t="s">
        <v>1354</v>
      </c>
      <c r="I230" s="22">
        <v>7285028.52</v>
      </c>
      <c r="K230" s="22">
        <v>7285028.52</v>
      </c>
      <c r="M230" s="22">
        <f t="shared" si="17"/>
        <v>0</v>
      </c>
    </row>
    <row r="231" spans="1:13" ht="11.25" hidden="1" outlineLevel="1">
      <c r="A231" s="22" t="s">
        <v>1355</v>
      </c>
      <c r="B231" s="22">
        <v>94922104.14</v>
      </c>
      <c r="D231" s="22">
        <v>94615129.9</v>
      </c>
      <c r="F231" s="22">
        <f t="shared" si="16"/>
        <v>306974.23999999464</v>
      </c>
      <c r="G231" s="26" t="s">
        <v>1356</v>
      </c>
      <c r="H231" s="22" t="s">
        <v>1357</v>
      </c>
      <c r="I231" s="22">
        <v>94922104.14</v>
      </c>
      <c r="K231" s="22">
        <v>93644984.45</v>
      </c>
      <c r="M231" s="22">
        <f t="shared" si="17"/>
        <v>1277119.6899999976</v>
      </c>
    </row>
    <row r="232" spans="1:13" ht="11.25" hidden="1" outlineLevel="1">
      <c r="A232" s="22" t="s">
        <v>1358</v>
      </c>
      <c r="B232" s="22">
        <v>20206502.43</v>
      </c>
      <c r="D232" s="22">
        <v>20206502.43</v>
      </c>
      <c r="F232" s="22">
        <f t="shared" si="16"/>
        <v>0</v>
      </c>
      <c r="G232" s="26" t="s">
        <v>1359</v>
      </c>
      <c r="H232" s="22" t="s">
        <v>1360</v>
      </c>
      <c r="I232" s="22">
        <v>20206502.43</v>
      </c>
      <c r="K232" s="22">
        <v>20206502.43</v>
      </c>
      <c r="M232" s="22">
        <f t="shared" si="17"/>
        <v>0</v>
      </c>
    </row>
    <row r="233" spans="1:13" ht="11.25" hidden="1" outlineLevel="1">
      <c r="A233" s="22" t="s">
        <v>1361</v>
      </c>
      <c r="B233" s="22">
        <v>11301519.78</v>
      </c>
      <c r="D233" s="22">
        <v>11301519.78</v>
      </c>
      <c r="F233" s="22">
        <f t="shared" si="16"/>
        <v>0</v>
      </c>
      <c r="G233" s="26" t="s">
        <v>1362</v>
      </c>
      <c r="H233" s="22" t="s">
        <v>1363</v>
      </c>
      <c r="I233" s="22">
        <v>11301519.78</v>
      </c>
      <c r="K233" s="22">
        <v>11301519.78</v>
      </c>
      <c r="M233" s="22">
        <f t="shared" si="17"/>
        <v>0</v>
      </c>
    </row>
    <row r="234" spans="1:13" ht="11.25" hidden="1" outlineLevel="1">
      <c r="A234" s="22" t="s">
        <v>1364</v>
      </c>
      <c r="B234" s="22">
        <v>9005117.73</v>
      </c>
      <c r="D234" s="22">
        <v>9005117.73</v>
      </c>
      <c r="F234" s="22">
        <f t="shared" si="16"/>
        <v>0</v>
      </c>
      <c r="G234" s="26" t="s">
        <v>1365</v>
      </c>
      <c r="H234" s="22" t="s">
        <v>1366</v>
      </c>
      <c r="I234" s="22">
        <v>9005117.73</v>
      </c>
      <c r="K234" s="22">
        <v>9005117.73</v>
      </c>
      <c r="M234" s="22">
        <f t="shared" si="17"/>
        <v>0</v>
      </c>
    </row>
    <row r="235" spans="1:13" ht="11.25" hidden="1" outlineLevel="1">
      <c r="A235" s="22" t="s">
        <v>1367</v>
      </c>
      <c r="B235" s="22">
        <v>16393517.29</v>
      </c>
      <c r="D235" s="22">
        <v>16393517.29</v>
      </c>
      <c r="F235" s="22">
        <f t="shared" si="16"/>
        <v>0</v>
      </c>
      <c r="G235" s="26" t="s">
        <v>1368</v>
      </c>
      <c r="H235" s="22" t="s">
        <v>1369</v>
      </c>
      <c r="I235" s="22">
        <v>16393517.29</v>
      </c>
      <c r="K235" s="22">
        <v>16394108.27</v>
      </c>
      <c r="M235" s="22">
        <f t="shared" si="17"/>
        <v>-590.980000000447</v>
      </c>
    </row>
    <row r="236" spans="1:13" ht="11.25" hidden="1" outlineLevel="1">
      <c r="A236" s="22" t="s">
        <v>1370</v>
      </c>
      <c r="B236" s="22">
        <v>143050827.7</v>
      </c>
      <c r="D236" s="22">
        <v>143050827.7</v>
      </c>
      <c r="F236" s="22">
        <f t="shared" si="16"/>
        <v>0</v>
      </c>
      <c r="G236" s="26" t="s">
        <v>1371</v>
      </c>
      <c r="H236" s="22" t="s">
        <v>1372</v>
      </c>
      <c r="I236" s="22">
        <v>143050827.7</v>
      </c>
      <c r="K236" s="22">
        <v>143050827.7</v>
      </c>
      <c r="M236" s="22">
        <f t="shared" si="17"/>
        <v>0</v>
      </c>
    </row>
    <row r="237" spans="1:13" ht="11.25" hidden="1" outlineLevel="1">
      <c r="A237" s="22" t="s">
        <v>1373</v>
      </c>
      <c r="B237" s="22">
        <v>27880232.56</v>
      </c>
      <c r="D237" s="22">
        <v>27880232.56</v>
      </c>
      <c r="F237" s="22">
        <f t="shared" si="16"/>
        <v>0</v>
      </c>
      <c r="G237" s="26" t="s">
        <v>1374</v>
      </c>
      <c r="H237" s="22" t="s">
        <v>1375</v>
      </c>
      <c r="I237" s="22">
        <v>27880232.56</v>
      </c>
      <c r="K237" s="22">
        <v>27880232.56</v>
      </c>
      <c r="M237" s="22">
        <f t="shared" si="17"/>
        <v>0</v>
      </c>
    </row>
    <row r="238" spans="1:13" ht="11.25" hidden="1" outlineLevel="1">
      <c r="A238" s="22" t="s">
        <v>1376</v>
      </c>
      <c r="B238" s="22">
        <v>4879843.2</v>
      </c>
      <c r="D238" s="22">
        <v>4879843.2</v>
      </c>
      <c r="F238" s="22">
        <f t="shared" si="16"/>
        <v>0</v>
      </c>
      <c r="G238" s="26" t="s">
        <v>1377</v>
      </c>
      <c r="H238" s="22" t="s">
        <v>1378</v>
      </c>
      <c r="I238" s="22">
        <v>4879843.2</v>
      </c>
      <c r="K238" s="22">
        <v>4879843.2</v>
      </c>
      <c r="M238" s="22">
        <f t="shared" si="17"/>
        <v>0</v>
      </c>
    </row>
    <row r="239" spans="1:13" ht="11.25" hidden="1" outlineLevel="1">
      <c r="A239" s="22" t="s">
        <v>1379</v>
      </c>
      <c r="B239" s="22">
        <v>4195067.41</v>
      </c>
      <c r="D239" s="22">
        <v>4195067.41</v>
      </c>
      <c r="F239" s="22">
        <f t="shared" si="16"/>
        <v>0</v>
      </c>
      <c r="G239" s="26" t="s">
        <v>1380</v>
      </c>
      <c r="H239" s="22" t="s">
        <v>1381</v>
      </c>
      <c r="I239" s="22">
        <v>4195067.41</v>
      </c>
      <c r="K239" s="22">
        <v>4195067.41</v>
      </c>
      <c r="M239" s="22">
        <f t="shared" si="17"/>
        <v>0</v>
      </c>
    </row>
    <row r="240" spans="1:13" ht="11.25" hidden="1" outlineLevel="1">
      <c r="A240" s="22" t="s">
        <v>1382</v>
      </c>
      <c r="B240" s="22">
        <v>2601871.48</v>
      </c>
      <c r="D240" s="22">
        <v>2601871.48</v>
      </c>
      <c r="F240" s="22">
        <f t="shared" si="16"/>
        <v>0</v>
      </c>
      <c r="G240" s="26" t="s">
        <v>1383</v>
      </c>
      <c r="H240" s="22" t="s">
        <v>1384</v>
      </c>
      <c r="I240" s="22">
        <v>2601871.48</v>
      </c>
      <c r="K240" s="22">
        <v>2601871.48</v>
      </c>
      <c r="M240" s="22">
        <f t="shared" si="17"/>
        <v>0</v>
      </c>
    </row>
    <row r="241" spans="1:13" ht="11.25" hidden="1" outlineLevel="1">
      <c r="A241" s="22" t="s">
        <v>406</v>
      </c>
      <c r="B241" s="22">
        <v>222203.22</v>
      </c>
      <c r="D241" s="22">
        <v>222203.22</v>
      </c>
      <c r="F241" s="22">
        <f t="shared" si="16"/>
        <v>0</v>
      </c>
      <c r="G241" s="26" t="s">
        <v>407</v>
      </c>
      <c r="H241" s="22" t="s">
        <v>408</v>
      </c>
      <c r="I241" s="22">
        <v>222203.22</v>
      </c>
      <c r="K241" s="22">
        <v>218662.93</v>
      </c>
      <c r="M241" s="22">
        <f t="shared" si="17"/>
        <v>3540.290000000008</v>
      </c>
    </row>
    <row r="242" spans="1:13" ht="11.25" hidden="1" outlineLevel="1">
      <c r="A242" s="22" t="s">
        <v>418</v>
      </c>
      <c r="B242" s="22">
        <v>926573.31</v>
      </c>
      <c r="D242" s="22">
        <v>932205.11</v>
      </c>
      <c r="F242" s="22">
        <f t="shared" si="16"/>
        <v>-5631.79999999993</v>
      </c>
      <c r="G242" s="26" t="s">
        <v>419</v>
      </c>
      <c r="H242" s="22" t="s">
        <v>420</v>
      </c>
      <c r="I242" s="22">
        <v>926573.31</v>
      </c>
      <c r="K242" s="22">
        <v>932205.11</v>
      </c>
      <c r="M242" s="22">
        <f t="shared" si="17"/>
        <v>-5631.79999999993</v>
      </c>
    </row>
    <row r="243" spans="1:13" ht="11.25" hidden="1" outlineLevel="1">
      <c r="A243" s="22" t="s">
        <v>421</v>
      </c>
      <c r="B243" s="22">
        <v>1540844.27</v>
      </c>
      <c r="D243" s="22">
        <v>1545452.1</v>
      </c>
      <c r="F243" s="22">
        <f t="shared" si="16"/>
        <v>-4607.8300000000745</v>
      </c>
      <c r="G243" s="26" t="s">
        <v>422</v>
      </c>
      <c r="H243" s="22" t="s">
        <v>423</v>
      </c>
      <c r="I243" s="22">
        <v>1540844.27</v>
      </c>
      <c r="K243" s="22">
        <v>1545452.1</v>
      </c>
      <c r="M243" s="22">
        <f t="shared" si="17"/>
        <v>-4607.8300000000745</v>
      </c>
    </row>
    <row r="244" spans="1:13" ht="11.25" hidden="1" outlineLevel="1">
      <c r="A244" s="22" t="s">
        <v>427</v>
      </c>
      <c r="B244" s="22">
        <v>5451.93</v>
      </c>
      <c r="D244" s="22">
        <v>5451.93</v>
      </c>
      <c r="F244" s="22">
        <f t="shared" si="16"/>
        <v>0</v>
      </c>
      <c r="G244" s="26" t="s">
        <v>428</v>
      </c>
      <c r="H244" s="22" t="s">
        <v>429</v>
      </c>
      <c r="I244" s="22">
        <v>5451.93</v>
      </c>
      <c r="K244" s="22">
        <v>5451.93</v>
      </c>
      <c r="M244" s="22">
        <f t="shared" si="17"/>
        <v>0</v>
      </c>
    </row>
    <row r="245" spans="1:13" ht="11.25" hidden="1" outlineLevel="1">
      <c r="A245" s="22" t="s">
        <v>430</v>
      </c>
      <c r="B245" s="22">
        <v>263.28</v>
      </c>
      <c r="D245" s="22">
        <v>263.28</v>
      </c>
      <c r="F245" s="22">
        <f t="shared" si="16"/>
        <v>0</v>
      </c>
      <c r="G245" s="26" t="s">
        <v>431</v>
      </c>
      <c r="H245" s="22" t="s">
        <v>432</v>
      </c>
      <c r="I245" s="22">
        <v>263.28</v>
      </c>
      <c r="K245" s="22">
        <v>263.28</v>
      </c>
      <c r="M245" s="22">
        <f t="shared" si="17"/>
        <v>0</v>
      </c>
    </row>
    <row r="246" spans="1:13" ht="11.25" hidden="1" outlineLevel="1">
      <c r="A246" s="22" t="s">
        <v>433</v>
      </c>
      <c r="B246" s="22">
        <v>885581.46</v>
      </c>
      <c r="D246" s="22">
        <v>885581.46</v>
      </c>
      <c r="F246" s="22">
        <f t="shared" si="16"/>
        <v>0</v>
      </c>
      <c r="G246" s="26" t="s">
        <v>434</v>
      </c>
      <c r="H246" s="22" t="s">
        <v>435</v>
      </c>
      <c r="I246" s="22">
        <v>885581.46</v>
      </c>
      <c r="K246" s="22">
        <v>885581.46</v>
      </c>
      <c r="M246" s="22">
        <f t="shared" si="17"/>
        <v>0</v>
      </c>
    </row>
    <row r="247" spans="1:13" ht="11.25" hidden="1" outlineLevel="1">
      <c r="A247" s="22" t="s">
        <v>436</v>
      </c>
      <c r="B247" s="22">
        <v>22219.75</v>
      </c>
      <c r="D247" s="22">
        <v>22219.75</v>
      </c>
      <c r="F247" s="22">
        <f t="shared" si="16"/>
        <v>0</v>
      </c>
      <c r="G247" s="26" t="s">
        <v>437</v>
      </c>
      <c r="H247" s="22" t="s">
        <v>438</v>
      </c>
      <c r="I247" s="22">
        <v>22219.75</v>
      </c>
      <c r="K247" s="22">
        <v>22219.75</v>
      </c>
      <c r="M247" s="22">
        <f t="shared" si="17"/>
        <v>0</v>
      </c>
    </row>
    <row r="248" spans="1:13" ht="11.25" hidden="1" outlineLevel="1">
      <c r="A248" s="22" t="s">
        <v>439</v>
      </c>
      <c r="B248" s="22">
        <v>30538</v>
      </c>
      <c r="D248" s="22">
        <v>30538</v>
      </c>
      <c r="F248" s="22">
        <f t="shared" si="16"/>
        <v>0</v>
      </c>
      <c r="G248" s="26" t="s">
        <v>440</v>
      </c>
      <c r="H248" s="22" t="s">
        <v>441</v>
      </c>
      <c r="I248" s="22">
        <v>30538</v>
      </c>
      <c r="K248" s="22">
        <v>30538</v>
      </c>
      <c r="M248" s="22">
        <f t="shared" si="17"/>
        <v>0</v>
      </c>
    </row>
    <row r="249" spans="1:13" ht="11.25" hidden="1" outlineLevel="1">
      <c r="A249" s="22" t="s">
        <v>442</v>
      </c>
      <c r="B249" s="22">
        <v>12864.04</v>
      </c>
      <c r="D249" s="22">
        <v>12864.04</v>
      </c>
      <c r="F249" s="22">
        <f t="shared" si="16"/>
        <v>0</v>
      </c>
      <c r="G249" s="26" t="s">
        <v>443</v>
      </c>
      <c r="H249" s="22" t="s">
        <v>444</v>
      </c>
      <c r="I249" s="22">
        <v>12864.04</v>
      </c>
      <c r="K249" s="22">
        <v>12864.04</v>
      </c>
      <c r="M249" s="22">
        <f t="shared" si="17"/>
        <v>0</v>
      </c>
    </row>
    <row r="250" spans="1:13" ht="11.25" hidden="1" outlineLevel="1">
      <c r="A250" s="22" t="s">
        <v>445</v>
      </c>
      <c r="B250" s="22">
        <v>26969.48</v>
      </c>
      <c r="D250" s="22">
        <v>26969.48</v>
      </c>
      <c r="F250" s="22">
        <f t="shared" si="16"/>
        <v>0</v>
      </c>
      <c r="G250" s="26" t="s">
        <v>446</v>
      </c>
      <c r="H250" s="22" t="s">
        <v>447</v>
      </c>
      <c r="I250" s="22">
        <v>26969.48</v>
      </c>
      <c r="K250" s="22">
        <v>26969.48</v>
      </c>
      <c r="M250" s="22">
        <f t="shared" si="17"/>
        <v>0</v>
      </c>
    </row>
    <row r="251" spans="1:13" ht="11.25" hidden="1" outlineLevel="1">
      <c r="A251" s="22" t="s">
        <v>454</v>
      </c>
      <c r="B251" s="22">
        <v>1753.44</v>
      </c>
      <c r="D251" s="22">
        <v>1753.44</v>
      </c>
      <c r="F251" s="22">
        <f t="shared" si="16"/>
        <v>0</v>
      </c>
      <c r="G251" s="26" t="s">
        <v>455</v>
      </c>
      <c r="H251" s="22" t="s">
        <v>456</v>
      </c>
      <c r="I251" s="22">
        <v>1753.44</v>
      </c>
      <c r="K251" s="22">
        <v>1753.44</v>
      </c>
      <c r="M251" s="22">
        <f t="shared" si="17"/>
        <v>0</v>
      </c>
    </row>
    <row r="252" spans="1:13" ht="11.25" hidden="1" outlineLevel="1">
      <c r="A252" s="22" t="s">
        <v>466</v>
      </c>
      <c r="B252" s="22">
        <v>13098.27</v>
      </c>
      <c r="D252" s="22">
        <v>13098.27</v>
      </c>
      <c r="F252" s="22">
        <f t="shared" si="16"/>
        <v>0</v>
      </c>
      <c r="G252" s="26" t="s">
        <v>467</v>
      </c>
      <c r="H252" s="22" t="s">
        <v>468</v>
      </c>
      <c r="I252" s="22">
        <v>13098.27</v>
      </c>
      <c r="K252" s="22">
        <v>13098.27</v>
      </c>
      <c r="M252" s="22">
        <f t="shared" si="17"/>
        <v>0</v>
      </c>
    </row>
    <row r="253" spans="1:13" ht="11.25" hidden="1" outlineLevel="1">
      <c r="A253" s="22" t="s">
        <v>469</v>
      </c>
      <c r="B253" s="22">
        <v>637547.03</v>
      </c>
      <c r="D253" s="22">
        <v>637547.03</v>
      </c>
      <c r="F253" s="22">
        <f t="shared" si="16"/>
        <v>0</v>
      </c>
      <c r="G253" s="26" t="s">
        <v>470</v>
      </c>
      <c r="H253" s="22" t="s">
        <v>471</v>
      </c>
      <c r="I253" s="22">
        <v>637547.03</v>
      </c>
      <c r="K253" s="22">
        <v>637547.03</v>
      </c>
      <c r="M253" s="22">
        <f t="shared" si="17"/>
        <v>0</v>
      </c>
    </row>
    <row r="254" spans="1:13" ht="11.25" hidden="1" outlineLevel="1">
      <c r="A254" s="22" t="s">
        <v>472</v>
      </c>
      <c r="B254" s="22">
        <v>116265.53</v>
      </c>
      <c r="D254" s="22">
        <v>116265.53</v>
      </c>
      <c r="F254" s="22">
        <f t="shared" si="16"/>
        <v>0</v>
      </c>
      <c r="G254" s="26" t="s">
        <v>473</v>
      </c>
      <c r="H254" s="22" t="s">
        <v>474</v>
      </c>
      <c r="I254" s="22">
        <v>116265.53</v>
      </c>
      <c r="K254" s="22">
        <v>116265.53</v>
      </c>
      <c r="M254" s="22">
        <f t="shared" si="17"/>
        <v>0</v>
      </c>
    </row>
    <row r="255" spans="1:13" ht="11.25" hidden="1" outlineLevel="1">
      <c r="A255" s="22" t="s">
        <v>478</v>
      </c>
      <c r="B255" s="22">
        <v>28319.89</v>
      </c>
      <c r="D255" s="22">
        <v>28319.89</v>
      </c>
      <c r="F255" s="22">
        <f t="shared" si="16"/>
        <v>0</v>
      </c>
      <c r="G255" s="26" t="s">
        <v>479</v>
      </c>
      <c r="H255" s="22" t="s">
        <v>480</v>
      </c>
      <c r="I255" s="22">
        <v>28319.89</v>
      </c>
      <c r="K255" s="22">
        <v>28319.89</v>
      </c>
      <c r="M255" s="22">
        <f t="shared" si="17"/>
        <v>0</v>
      </c>
    </row>
    <row r="256" spans="1:13" ht="11.25" hidden="1" outlineLevel="1">
      <c r="A256" s="22" t="s">
        <v>487</v>
      </c>
      <c r="B256" s="22">
        <v>105172.71</v>
      </c>
      <c r="D256" s="22">
        <v>54837.01</v>
      </c>
      <c r="F256" s="22">
        <f t="shared" si="16"/>
        <v>50335.700000000004</v>
      </c>
      <c r="G256" s="26" t="s">
        <v>488</v>
      </c>
      <c r="H256" s="22" t="s">
        <v>489</v>
      </c>
      <c r="I256" s="22">
        <v>105172.71</v>
      </c>
      <c r="K256" s="22">
        <v>54837.01</v>
      </c>
      <c r="M256" s="22">
        <f t="shared" si="17"/>
        <v>50335.700000000004</v>
      </c>
    </row>
    <row r="257" spans="1:13" ht="11.25" hidden="1" outlineLevel="1">
      <c r="A257" s="22" t="s">
        <v>499</v>
      </c>
      <c r="B257" s="22">
        <v>7981.13</v>
      </c>
      <c r="D257" s="22">
        <v>7981.13</v>
      </c>
      <c r="F257" s="22">
        <f t="shared" si="16"/>
        <v>0</v>
      </c>
      <c r="G257" s="26" t="s">
        <v>500</v>
      </c>
      <c r="H257" s="22" t="s">
        <v>501</v>
      </c>
      <c r="I257" s="22">
        <v>7981.13</v>
      </c>
      <c r="K257" s="22">
        <v>7981.13</v>
      </c>
      <c r="M257" s="22">
        <f t="shared" si="17"/>
        <v>0</v>
      </c>
    </row>
    <row r="258" spans="1:13" ht="11.25" hidden="1" outlineLevel="1">
      <c r="A258" s="22" t="s">
        <v>502</v>
      </c>
      <c r="B258" s="22">
        <v>7439.34</v>
      </c>
      <c r="D258" s="22">
        <v>7439.34</v>
      </c>
      <c r="F258" s="22">
        <f t="shared" si="16"/>
        <v>0</v>
      </c>
      <c r="G258" s="26" t="s">
        <v>503</v>
      </c>
      <c r="H258" s="22" t="s">
        <v>504</v>
      </c>
      <c r="I258" s="22">
        <v>7439.34</v>
      </c>
      <c r="K258" s="22">
        <v>7439.34</v>
      </c>
      <c r="M258" s="22">
        <f t="shared" si="17"/>
        <v>0</v>
      </c>
    </row>
    <row r="259" spans="1:13" ht="11.25" hidden="1" outlineLevel="1">
      <c r="A259" s="22" t="s">
        <v>505</v>
      </c>
      <c r="B259" s="22">
        <v>75099.7</v>
      </c>
      <c r="D259" s="22">
        <v>75099.7</v>
      </c>
      <c r="F259" s="22">
        <f t="shared" si="16"/>
        <v>0</v>
      </c>
      <c r="G259" s="26" t="s">
        <v>506</v>
      </c>
      <c r="H259" s="22" t="s">
        <v>507</v>
      </c>
      <c r="I259" s="22">
        <v>75099.7</v>
      </c>
      <c r="K259" s="22">
        <v>98497.86</v>
      </c>
      <c r="M259" s="22">
        <f t="shared" si="17"/>
        <v>-23398.160000000003</v>
      </c>
    </row>
    <row r="260" spans="1:13" ht="11.25" hidden="1" outlineLevel="1">
      <c r="A260" s="22" t="s">
        <v>511</v>
      </c>
      <c r="B260" s="22">
        <v>281809.4</v>
      </c>
      <c r="D260" s="22">
        <v>281809.4</v>
      </c>
      <c r="F260" s="22">
        <f t="shared" si="16"/>
        <v>0</v>
      </c>
      <c r="G260" s="26" t="s">
        <v>512</v>
      </c>
      <c r="H260" s="22" t="s">
        <v>513</v>
      </c>
      <c r="I260" s="22">
        <v>281809.4</v>
      </c>
      <c r="K260" s="22">
        <v>265506.75</v>
      </c>
      <c r="M260" s="22">
        <f t="shared" si="17"/>
        <v>16302.650000000023</v>
      </c>
    </row>
    <row r="261" spans="1:13" ht="11.25" hidden="1" outlineLevel="1">
      <c r="A261" s="22" t="s">
        <v>514</v>
      </c>
      <c r="B261" s="22">
        <v>504680.71</v>
      </c>
      <c r="D261" s="22">
        <v>504680.71</v>
      </c>
      <c r="F261" s="22">
        <f t="shared" si="16"/>
        <v>0</v>
      </c>
      <c r="G261" s="26" t="s">
        <v>515</v>
      </c>
      <c r="H261" s="22" t="s">
        <v>516</v>
      </c>
      <c r="I261" s="22">
        <v>504680.71</v>
      </c>
      <c r="K261" s="22">
        <v>504680.71</v>
      </c>
      <c r="M261" s="22">
        <f t="shared" si="17"/>
        <v>0</v>
      </c>
    </row>
    <row r="262" spans="1:13" ht="11.25" hidden="1" outlineLevel="1">
      <c r="A262" s="22" t="s">
        <v>520</v>
      </c>
      <c r="B262" s="22">
        <v>2349301.99</v>
      </c>
      <c r="D262" s="22">
        <v>2349301.99</v>
      </c>
      <c r="F262" s="22">
        <f t="shared" si="16"/>
        <v>0</v>
      </c>
      <c r="G262" s="26" t="s">
        <v>521</v>
      </c>
      <c r="H262" s="22" t="s">
        <v>522</v>
      </c>
      <c r="I262" s="22">
        <v>2349301.99</v>
      </c>
      <c r="K262" s="22">
        <v>2349301.99</v>
      </c>
      <c r="M262" s="22">
        <f t="shared" si="17"/>
        <v>0</v>
      </c>
    </row>
    <row r="263" spans="1:13" ht="11.25" hidden="1" outlineLevel="1">
      <c r="A263" s="22" t="s">
        <v>523</v>
      </c>
      <c r="B263" s="22">
        <v>10285.17</v>
      </c>
      <c r="D263" s="22">
        <v>10285.17</v>
      </c>
      <c r="F263" s="22">
        <f t="shared" si="16"/>
        <v>0</v>
      </c>
      <c r="G263" s="26" t="s">
        <v>524</v>
      </c>
      <c r="H263" s="22" t="s">
        <v>525</v>
      </c>
      <c r="I263" s="22">
        <v>10285.17</v>
      </c>
      <c r="K263" s="22">
        <v>10285.17</v>
      </c>
      <c r="M263" s="22">
        <f t="shared" si="17"/>
        <v>0</v>
      </c>
    </row>
    <row r="264" spans="1:13" ht="9" customHeight="1" hidden="1" collapsed="1">
      <c r="A264" s="22" t="s">
        <v>1331</v>
      </c>
      <c r="B264" s="80">
        <v>214337930.98999995</v>
      </c>
      <c r="C264" s="84"/>
      <c r="D264" s="80">
        <v>237970083.36999995</v>
      </c>
      <c r="E264" s="84"/>
      <c r="F264" s="80">
        <f>B264-D264</f>
        <v>-23632152.379999995</v>
      </c>
      <c r="G264" s="22" t="s">
        <v>1332</v>
      </c>
      <c r="I264" s="80">
        <v>214337930.98999995</v>
      </c>
      <c r="J264" s="84"/>
      <c r="K264" s="80">
        <v>219383784.45000002</v>
      </c>
      <c r="L264" s="84"/>
      <c r="M264" s="80">
        <f>I264-K264</f>
        <v>-5045853.460000068</v>
      </c>
    </row>
    <row r="265" spans="1:13" ht="11.25" hidden="1" outlineLevel="1">
      <c r="A265" s="22" t="s">
        <v>1444</v>
      </c>
      <c r="B265" s="22">
        <v>192319</v>
      </c>
      <c r="D265" s="22">
        <v>193627</v>
      </c>
      <c r="F265" s="22">
        <f aca="true" t="shared" si="18" ref="F265:F328">B265-D265</f>
        <v>-1308</v>
      </c>
      <c r="G265" s="26" t="s">
        <v>1445</v>
      </c>
      <c r="H265" s="22" t="s">
        <v>1446</v>
      </c>
      <c r="I265" s="22">
        <v>192319</v>
      </c>
      <c r="K265" s="22">
        <v>208018</v>
      </c>
      <c r="M265" s="22">
        <f aca="true" t="shared" si="19" ref="M265:M328">I265-K265</f>
        <v>-15699</v>
      </c>
    </row>
    <row r="266" spans="1:13" ht="11.25" hidden="1" outlineLevel="1">
      <c r="A266" s="22" t="s">
        <v>1447</v>
      </c>
      <c r="B266" s="22">
        <v>420918</v>
      </c>
      <c r="D266" s="22">
        <v>429305</v>
      </c>
      <c r="F266" s="22">
        <f t="shared" si="18"/>
        <v>-8387</v>
      </c>
      <c r="G266" s="26" t="s">
        <v>1448</v>
      </c>
      <c r="H266" s="22" t="s">
        <v>1449</v>
      </c>
      <c r="I266" s="22">
        <v>420918</v>
      </c>
      <c r="K266" s="22">
        <v>521556</v>
      </c>
      <c r="M266" s="22">
        <f t="shared" si="19"/>
        <v>-100638</v>
      </c>
    </row>
    <row r="267" spans="1:13" ht="11.25" hidden="1" outlineLevel="1">
      <c r="A267" s="22" t="s">
        <v>1450</v>
      </c>
      <c r="B267" s="22">
        <v>421250</v>
      </c>
      <c r="D267" s="22">
        <v>424790</v>
      </c>
      <c r="F267" s="22">
        <f t="shared" si="18"/>
        <v>-3540</v>
      </c>
      <c r="G267" s="26" t="s">
        <v>1451</v>
      </c>
      <c r="H267" s="22" t="s">
        <v>1452</v>
      </c>
      <c r="I267" s="22">
        <v>421250</v>
      </c>
      <c r="K267" s="22">
        <v>463729</v>
      </c>
      <c r="M267" s="22">
        <f t="shared" si="19"/>
        <v>-42479</v>
      </c>
    </row>
    <row r="268" spans="1:13" ht="11.25" hidden="1" outlineLevel="1">
      <c r="A268" s="22" t="s">
        <v>1453</v>
      </c>
      <c r="B268" s="22">
        <v>100400</v>
      </c>
      <c r="D268" s="22">
        <v>102073</v>
      </c>
      <c r="F268" s="22">
        <f t="shared" si="18"/>
        <v>-1673</v>
      </c>
      <c r="G268" s="26" t="s">
        <v>1454</v>
      </c>
      <c r="H268" s="22" t="s">
        <v>1455</v>
      </c>
      <c r="I268" s="22">
        <v>100400</v>
      </c>
      <c r="K268" s="22">
        <v>120480</v>
      </c>
      <c r="M268" s="22">
        <f t="shared" si="19"/>
        <v>-20080</v>
      </c>
    </row>
    <row r="269" spans="1:13" ht="11.25" hidden="1" outlineLevel="1">
      <c r="A269" s="22" t="s">
        <v>1456</v>
      </c>
      <c r="B269" s="22">
        <v>378106.22</v>
      </c>
      <c r="D269" s="22">
        <v>380750.22</v>
      </c>
      <c r="F269" s="22">
        <f t="shared" si="18"/>
        <v>-2644</v>
      </c>
      <c r="G269" s="26" t="s">
        <v>1457</v>
      </c>
      <c r="H269" s="22" t="s">
        <v>1458</v>
      </c>
      <c r="I269" s="22">
        <v>378106.22</v>
      </c>
      <c r="K269" s="22">
        <v>409834.22</v>
      </c>
      <c r="M269" s="22">
        <f t="shared" si="19"/>
        <v>-31728</v>
      </c>
    </row>
    <row r="270" spans="1:13" ht="11.25" hidden="1" outlineLevel="1">
      <c r="A270" s="22" t="s">
        <v>1459</v>
      </c>
      <c r="B270" s="22">
        <v>342233.87</v>
      </c>
      <c r="D270" s="22">
        <v>344626.87</v>
      </c>
      <c r="F270" s="22">
        <f t="shared" si="18"/>
        <v>-2393</v>
      </c>
      <c r="G270" s="26" t="s">
        <v>1460</v>
      </c>
      <c r="H270" s="22" t="s">
        <v>1461</v>
      </c>
      <c r="I270" s="22">
        <v>342233.87</v>
      </c>
      <c r="K270" s="22">
        <v>370949.87</v>
      </c>
      <c r="M270" s="22">
        <f t="shared" si="19"/>
        <v>-28716</v>
      </c>
    </row>
    <row r="271" spans="1:13" ht="11.25" hidden="1" outlineLevel="1">
      <c r="A271" s="22" t="s">
        <v>1462</v>
      </c>
      <c r="B271" s="22">
        <v>563263.89</v>
      </c>
      <c r="D271" s="22">
        <v>572810.89</v>
      </c>
      <c r="F271" s="22">
        <f t="shared" si="18"/>
        <v>-9547</v>
      </c>
      <c r="G271" s="26" t="s">
        <v>1463</v>
      </c>
      <c r="H271" s="22" t="s">
        <v>1464</v>
      </c>
      <c r="I271" s="22">
        <v>563263.89</v>
      </c>
      <c r="K271" s="22">
        <v>677827.89</v>
      </c>
      <c r="M271" s="22">
        <f t="shared" si="19"/>
        <v>-114564</v>
      </c>
    </row>
    <row r="272" spans="1:13" ht="11.25" hidden="1" outlineLevel="1">
      <c r="A272" s="22" t="s">
        <v>1465</v>
      </c>
      <c r="B272" s="22">
        <v>307119.64</v>
      </c>
      <c r="D272" s="22">
        <v>309267.64</v>
      </c>
      <c r="F272" s="22">
        <f t="shared" si="18"/>
        <v>-2148</v>
      </c>
      <c r="G272" s="26" t="s">
        <v>1466</v>
      </c>
      <c r="H272" s="22" t="s">
        <v>1467</v>
      </c>
      <c r="I272" s="22">
        <v>307119.64</v>
      </c>
      <c r="K272" s="22">
        <v>332895.64</v>
      </c>
      <c r="M272" s="22">
        <f t="shared" si="19"/>
        <v>-25776</v>
      </c>
    </row>
    <row r="273" spans="1:13" ht="11.25" hidden="1" outlineLevel="1">
      <c r="A273" s="22" t="s">
        <v>1468</v>
      </c>
      <c r="B273" s="22">
        <v>279211.09</v>
      </c>
      <c r="D273" s="22">
        <v>281163.09</v>
      </c>
      <c r="F273" s="22">
        <f t="shared" si="18"/>
        <v>-1952</v>
      </c>
      <c r="G273" s="26" t="s">
        <v>1469</v>
      </c>
      <c r="H273" s="22" t="s">
        <v>1470</v>
      </c>
      <c r="I273" s="22">
        <v>279211.09</v>
      </c>
      <c r="K273" s="22">
        <v>302635.09</v>
      </c>
      <c r="M273" s="22">
        <f t="shared" si="19"/>
        <v>-23424</v>
      </c>
    </row>
    <row r="274" spans="1:13" ht="11.25" hidden="1" outlineLevel="1">
      <c r="A274" s="22" t="s">
        <v>1471</v>
      </c>
      <c r="B274" s="22">
        <v>479664.25</v>
      </c>
      <c r="D274" s="22">
        <v>487794.25</v>
      </c>
      <c r="F274" s="22">
        <f t="shared" si="18"/>
        <v>-8130</v>
      </c>
      <c r="G274" s="26" t="s">
        <v>1472</v>
      </c>
      <c r="H274" s="22" t="s">
        <v>1473</v>
      </c>
      <c r="I274" s="22">
        <v>479664.25</v>
      </c>
      <c r="K274" s="22">
        <v>577224.25</v>
      </c>
      <c r="M274" s="22">
        <f t="shared" si="19"/>
        <v>-97560</v>
      </c>
    </row>
    <row r="275" spans="1:13" ht="11.25" hidden="1" outlineLevel="1">
      <c r="A275" s="22" t="s">
        <v>1474</v>
      </c>
      <c r="B275" s="22">
        <v>2359329</v>
      </c>
      <c r="D275" s="22">
        <v>2406337</v>
      </c>
      <c r="F275" s="22">
        <f t="shared" si="18"/>
        <v>-47008</v>
      </c>
      <c r="G275" s="26" t="s">
        <v>1475</v>
      </c>
      <c r="H275" s="22" t="s">
        <v>1476</v>
      </c>
      <c r="I275" s="22">
        <v>2359329</v>
      </c>
      <c r="K275" s="22">
        <v>2923426</v>
      </c>
      <c r="M275" s="22">
        <f t="shared" si="19"/>
        <v>-564097</v>
      </c>
    </row>
    <row r="276" spans="1:13" ht="11.25" hidden="1" outlineLevel="1">
      <c r="A276" s="22" t="s">
        <v>1477</v>
      </c>
      <c r="B276" s="22">
        <v>2183670</v>
      </c>
      <c r="D276" s="22">
        <v>2202020</v>
      </c>
      <c r="F276" s="22">
        <f t="shared" si="18"/>
        <v>-18350</v>
      </c>
      <c r="G276" s="26" t="s">
        <v>1478</v>
      </c>
      <c r="H276" s="22" t="s">
        <v>1479</v>
      </c>
      <c r="I276" s="22">
        <v>2183670</v>
      </c>
      <c r="K276" s="22">
        <v>2403872</v>
      </c>
      <c r="M276" s="22">
        <f t="shared" si="19"/>
        <v>-220202</v>
      </c>
    </row>
    <row r="277" spans="1:13" ht="11.25" hidden="1" outlineLevel="1">
      <c r="A277" s="22" t="s">
        <v>1480</v>
      </c>
      <c r="B277" s="22">
        <v>679998.53</v>
      </c>
      <c r="D277" s="22">
        <v>684753.53</v>
      </c>
      <c r="F277" s="22">
        <f t="shared" si="18"/>
        <v>-4755</v>
      </c>
      <c r="G277" s="26" t="s">
        <v>1481</v>
      </c>
      <c r="H277" s="22" t="s">
        <v>1482</v>
      </c>
      <c r="I277" s="22">
        <v>679998.53</v>
      </c>
      <c r="K277" s="22">
        <v>737058.53</v>
      </c>
      <c r="M277" s="22">
        <f t="shared" si="19"/>
        <v>-57060</v>
      </c>
    </row>
    <row r="278" spans="1:13" ht="11.25" hidden="1" outlineLevel="1">
      <c r="A278" s="22" t="s">
        <v>1483</v>
      </c>
      <c r="B278" s="22">
        <v>618055.82</v>
      </c>
      <c r="D278" s="22">
        <v>622377.82</v>
      </c>
      <c r="F278" s="22">
        <f t="shared" si="18"/>
        <v>-4322</v>
      </c>
      <c r="G278" s="26" t="s">
        <v>1484</v>
      </c>
      <c r="H278" s="22" t="s">
        <v>1485</v>
      </c>
      <c r="I278" s="22">
        <v>618055.82</v>
      </c>
      <c r="K278" s="22">
        <v>669919.82</v>
      </c>
      <c r="M278" s="22">
        <f t="shared" si="19"/>
        <v>-51864</v>
      </c>
    </row>
    <row r="279" spans="1:13" ht="11.25" hidden="1" outlineLevel="1">
      <c r="A279" s="22" t="s">
        <v>1486</v>
      </c>
      <c r="B279" s="22">
        <v>1062086.54</v>
      </c>
      <c r="D279" s="22">
        <v>1080087.54</v>
      </c>
      <c r="F279" s="22">
        <f t="shared" si="18"/>
        <v>-18001</v>
      </c>
      <c r="G279" s="26" t="s">
        <v>1487</v>
      </c>
      <c r="H279" s="22" t="s">
        <v>1488</v>
      </c>
      <c r="I279" s="22">
        <v>1062086.54</v>
      </c>
      <c r="K279" s="22">
        <v>1278098.54</v>
      </c>
      <c r="M279" s="22">
        <f t="shared" si="19"/>
        <v>-216012</v>
      </c>
    </row>
    <row r="280" spans="1:13" ht="11.25" hidden="1" outlineLevel="1">
      <c r="A280" s="22" t="s">
        <v>1489</v>
      </c>
      <c r="B280" s="22">
        <v>5989332.22</v>
      </c>
      <c r="D280" s="22">
        <v>6031215.22</v>
      </c>
      <c r="F280" s="22">
        <f t="shared" si="18"/>
        <v>-41883</v>
      </c>
      <c r="G280" s="26" t="s">
        <v>1490</v>
      </c>
      <c r="H280" s="22" t="s">
        <v>1491</v>
      </c>
      <c r="I280" s="22">
        <v>5989332.22</v>
      </c>
      <c r="K280" s="22">
        <v>6491928.22</v>
      </c>
      <c r="M280" s="22">
        <f t="shared" si="19"/>
        <v>-502596</v>
      </c>
    </row>
    <row r="281" spans="1:13" ht="11.25" hidden="1" outlineLevel="1">
      <c r="A281" s="22" t="s">
        <v>1492</v>
      </c>
      <c r="B281" s="22">
        <v>5444354.73</v>
      </c>
      <c r="D281" s="22">
        <v>5482427.73</v>
      </c>
      <c r="F281" s="22">
        <f t="shared" si="18"/>
        <v>-38073</v>
      </c>
      <c r="G281" s="26" t="s">
        <v>1493</v>
      </c>
      <c r="H281" s="22" t="s">
        <v>1494</v>
      </c>
      <c r="I281" s="22">
        <v>5444354.73</v>
      </c>
      <c r="K281" s="22">
        <v>5901230.73</v>
      </c>
      <c r="M281" s="22">
        <f t="shared" si="19"/>
        <v>-456876</v>
      </c>
    </row>
    <row r="282" spans="1:13" ht="11.25" hidden="1" outlineLevel="1">
      <c r="A282" s="22" t="s">
        <v>1495</v>
      </c>
      <c r="B282" s="22">
        <v>9353852</v>
      </c>
      <c r="D282" s="22">
        <v>9512392</v>
      </c>
      <c r="F282" s="22">
        <f t="shared" si="18"/>
        <v>-158540</v>
      </c>
      <c r="G282" s="26" t="s">
        <v>1496</v>
      </c>
      <c r="H282" s="22" t="s">
        <v>1497</v>
      </c>
      <c r="I282" s="22">
        <v>9353852</v>
      </c>
      <c r="K282" s="22">
        <v>11256332</v>
      </c>
      <c r="M282" s="22">
        <f t="shared" si="19"/>
        <v>-1902480</v>
      </c>
    </row>
    <row r="283" spans="1:13" ht="9" customHeight="1" hidden="1" collapsed="1">
      <c r="A283" s="22" t="s">
        <v>1333</v>
      </c>
      <c r="B283" s="80">
        <v>31175164.8</v>
      </c>
      <c r="C283" s="84"/>
      <c r="D283" s="80">
        <v>31547818.8</v>
      </c>
      <c r="E283" s="84"/>
      <c r="F283" s="80">
        <f t="shared" si="18"/>
        <v>-372654</v>
      </c>
      <c r="G283" s="22" t="s">
        <v>1332</v>
      </c>
      <c r="I283" s="80">
        <v>31175164.8</v>
      </c>
      <c r="J283" s="84"/>
      <c r="K283" s="80">
        <v>35647015.8</v>
      </c>
      <c r="L283" s="84"/>
      <c r="M283" s="80">
        <f t="shared" si="19"/>
        <v>-4471850.999999996</v>
      </c>
    </row>
    <row r="284" spans="1:13" ht="11.25" hidden="1" outlineLevel="1">
      <c r="A284" s="22" t="s">
        <v>1602</v>
      </c>
      <c r="B284" s="22">
        <v>-9520000</v>
      </c>
      <c r="D284" s="22">
        <v>-7150000</v>
      </c>
      <c r="F284" s="22">
        <f t="shared" si="18"/>
        <v>-2370000</v>
      </c>
      <c r="G284" s="26" t="s">
        <v>1603</v>
      </c>
      <c r="H284" s="22" t="s">
        <v>1604</v>
      </c>
      <c r="I284" s="22">
        <v>-9520000</v>
      </c>
      <c r="K284" s="22">
        <v>-7150000</v>
      </c>
      <c r="M284" s="22">
        <f t="shared" si="19"/>
        <v>-2370000</v>
      </c>
    </row>
    <row r="285" spans="1:13" ht="11.25" hidden="1" outlineLevel="1">
      <c r="A285" s="22" t="s">
        <v>1605</v>
      </c>
      <c r="B285" s="22">
        <v>-14680000</v>
      </c>
      <c r="D285" s="22">
        <v>-13985000</v>
      </c>
      <c r="F285" s="22">
        <f t="shared" si="18"/>
        <v>-695000</v>
      </c>
      <c r="G285" s="26" t="s">
        <v>1606</v>
      </c>
      <c r="H285" s="22" t="s">
        <v>1607</v>
      </c>
      <c r="I285" s="22">
        <v>-14680000</v>
      </c>
      <c r="K285" s="22">
        <v>-13985000</v>
      </c>
      <c r="M285" s="22">
        <f t="shared" si="19"/>
        <v>-695000</v>
      </c>
    </row>
    <row r="286" spans="1:13" ht="11.25" hidden="1" outlineLevel="1">
      <c r="A286" s="22" t="s">
        <v>1623</v>
      </c>
      <c r="B286" s="22">
        <v>-34717253.04</v>
      </c>
      <c r="D286" s="22">
        <v>-34826275.33</v>
      </c>
      <c r="F286" s="22">
        <f t="shared" si="18"/>
        <v>109022.2899999991</v>
      </c>
      <c r="G286" s="26" t="s">
        <v>1624</v>
      </c>
      <c r="H286" s="22" t="s">
        <v>1625</v>
      </c>
      <c r="I286" s="22">
        <v>-34717253.04</v>
      </c>
      <c r="K286" s="22">
        <v>-35991631.22</v>
      </c>
      <c r="M286" s="22">
        <f t="shared" si="19"/>
        <v>1274378.1799999997</v>
      </c>
    </row>
    <row r="287" spans="1:13" ht="11.25" hidden="1" outlineLevel="1">
      <c r="A287" s="22" t="s">
        <v>1626</v>
      </c>
      <c r="B287" s="22">
        <v>-66939865.93</v>
      </c>
      <c r="D287" s="22">
        <v>-67177665.83</v>
      </c>
      <c r="F287" s="22">
        <f t="shared" si="18"/>
        <v>237799.8999999985</v>
      </c>
      <c r="G287" s="26" t="s">
        <v>1627</v>
      </c>
      <c r="H287" s="22" t="s">
        <v>1628</v>
      </c>
      <c r="I287" s="22">
        <v>-66939865.93</v>
      </c>
      <c r="K287" s="22">
        <v>-69735553.28</v>
      </c>
      <c r="M287" s="22">
        <f t="shared" si="19"/>
        <v>2795687.3500000015</v>
      </c>
    </row>
    <row r="288" spans="1:13" ht="9" customHeight="1" hidden="1" collapsed="1">
      <c r="A288" s="22" t="s">
        <v>1334</v>
      </c>
      <c r="B288" s="80">
        <v>-125857118.97</v>
      </c>
      <c r="C288" s="84"/>
      <c r="D288" s="80">
        <v>-123138941.16</v>
      </c>
      <c r="E288" s="84"/>
      <c r="F288" s="80">
        <f t="shared" si="18"/>
        <v>-2718177.8100000024</v>
      </c>
      <c r="G288" s="22" t="s">
        <v>1335</v>
      </c>
      <c r="I288" s="80">
        <v>-125857118.97</v>
      </c>
      <c r="J288" s="84"/>
      <c r="K288" s="80">
        <v>-126862184.5</v>
      </c>
      <c r="L288" s="84"/>
      <c r="M288" s="80">
        <f t="shared" si="19"/>
        <v>1005065.5300000012</v>
      </c>
    </row>
    <row r="289" spans="1:13" ht="11.25" hidden="1" outlineLevel="1">
      <c r="A289" s="22" t="s">
        <v>1514</v>
      </c>
      <c r="B289" s="22">
        <v>-58260000</v>
      </c>
      <c r="D289" s="22">
        <v>-58260000</v>
      </c>
      <c r="F289" s="22">
        <f t="shared" si="18"/>
        <v>0</v>
      </c>
      <c r="G289" s="26" t="s">
        <v>1515</v>
      </c>
      <c r="H289" s="22" t="s">
        <v>1516</v>
      </c>
      <c r="I289" s="22">
        <v>-58260000</v>
      </c>
      <c r="K289" s="22">
        <v>-58260000</v>
      </c>
      <c r="M289" s="22">
        <f t="shared" si="19"/>
        <v>0</v>
      </c>
    </row>
    <row r="290" spans="1:13" ht="11.25" hidden="1" outlineLevel="1">
      <c r="A290" s="22" t="s">
        <v>1519</v>
      </c>
      <c r="B290" s="22">
        <v>-61870000</v>
      </c>
      <c r="D290" s="22">
        <v>-61870000</v>
      </c>
      <c r="F290" s="22">
        <f t="shared" si="18"/>
        <v>0</v>
      </c>
      <c r="G290" s="26" t="s">
        <v>1520</v>
      </c>
      <c r="H290" s="22" t="s">
        <v>1521</v>
      </c>
      <c r="I290" s="22">
        <v>-61870000</v>
      </c>
      <c r="K290" s="22">
        <v>-61870000</v>
      </c>
      <c r="M290" s="22">
        <f t="shared" si="19"/>
        <v>0</v>
      </c>
    </row>
    <row r="291" spans="1:13" ht="11.25" hidden="1" outlineLevel="1">
      <c r="A291" s="22" t="s">
        <v>1524</v>
      </c>
      <c r="B291" s="22">
        <v>-22595000</v>
      </c>
      <c r="D291" s="22">
        <v>-32115000</v>
      </c>
      <c r="F291" s="22">
        <f t="shared" si="18"/>
        <v>9520000</v>
      </c>
      <c r="G291" s="26" t="s">
        <v>1525</v>
      </c>
      <c r="H291" s="22" t="s">
        <v>1526</v>
      </c>
      <c r="I291" s="22">
        <v>-22595000</v>
      </c>
      <c r="K291" s="22">
        <v>-32115000</v>
      </c>
      <c r="M291" s="22">
        <f t="shared" si="19"/>
        <v>9520000</v>
      </c>
    </row>
    <row r="292" spans="1:13" ht="11.25" hidden="1" outlineLevel="1">
      <c r="A292" s="22" t="s">
        <v>1529</v>
      </c>
      <c r="B292" s="22">
        <v>-60000000</v>
      </c>
      <c r="D292" s="22">
        <v>-60000000</v>
      </c>
      <c r="F292" s="22">
        <f t="shared" si="18"/>
        <v>0</v>
      </c>
      <c r="G292" s="26" t="s">
        <v>1530</v>
      </c>
      <c r="H292" s="22" t="s">
        <v>1531</v>
      </c>
      <c r="I292" s="22">
        <v>-60000000</v>
      </c>
      <c r="K292" s="22">
        <v>-60000000</v>
      </c>
      <c r="M292" s="22">
        <f t="shared" si="19"/>
        <v>0</v>
      </c>
    </row>
    <row r="293" spans="1:13" ht="11.25" hidden="1" outlineLevel="1">
      <c r="A293" s="22" t="s">
        <v>1534</v>
      </c>
      <c r="B293" s="22">
        <v>-54535000</v>
      </c>
      <c r="D293" s="22">
        <v>-54535000</v>
      </c>
      <c r="F293" s="22">
        <f t="shared" si="18"/>
        <v>0</v>
      </c>
      <c r="G293" s="26" t="s">
        <v>1535</v>
      </c>
      <c r="H293" s="22" t="s">
        <v>1536</v>
      </c>
      <c r="I293" s="22">
        <v>-54535000</v>
      </c>
      <c r="K293" s="22">
        <v>-54535000</v>
      </c>
      <c r="M293" s="22">
        <f t="shared" si="19"/>
        <v>0</v>
      </c>
    </row>
    <row r="294" spans="1:13" ht="11.25" hidden="1" outlineLevel="1">
      <c r="A294" s="22" t="s">
        <v>1539</v>
      </c>
      <c r="B294" s="22">
        <v>-55020000</v>
      </c>
      <c r="D294" s="22">
        <v>-69700000</v>
      </c>
      <c r="F294" s="22">
        <f t="shared" si="18"/>
        <v>14680000</v>
      </c>
      <c r="G294" s="26" t="s">
        <v>1540</v>
      </c>
      <c r="H294" s="22" t="s">
        <v>1541</v>
      </c>
      <c r="I294" s="22">
        <v>-55020000</v>
      </c>
      <c r="K294" s="22">
        <v>-69700000</v>
      </c>
      <c r="M294" s="22">
        <f t="shared" si="19"/>
        <v>14680000</v>
      </c>
    </row>
    <row r="295" spans="1:13" ht="11.25" hidden="1" outlineLevel="1">
      <c r="A295" s="22" t="s">
        <v>1544</v>
      </c>
      <c r="B295" s="22">
        <v>-420986</v>
      </c>
      <c r="D295" s="22">
        <v>-441702</v>
      </c>
      <c r="F295" s="22">
        <f t="shared" si="18"/>
        <v>20716</v>
      </c>
      <c r="G295" s="26" t="s">
        <v>1545</v>
      </c>
      <c r="H295" s="22" t="s">
        <v>1546</v>
      </c>
      <c r="I295" s="22">
        <v>-420986</v>
      </c>
      <c r="K295" s="22">
        <v>-669578</v>
      </c>
      <c r="M295" s="22">
        <f t="shared" si="19"/>
        <v>248592</v>
      </c>
    </row>
    <row r="296" spans="1:13" ht="11.25" hidden="1" outlineLevel="1">
      <c r="A296" s="22" t="s">
        <v>1547</v>
      </c>
      <c r="B296" s="22">
        <v>-5980461.9</v>
      </c>
      <c r="D296" s="22">
        <v>-6081825.9</v>
      </c>
      <c r="F296" s="22">
        <f t="shared" si="18"/>
        <v>101364</v>
      </c>
      <c r="G296" s="26" t="s">
        <v>1548</v>
      </c>
      <c r="H296" s="22" t="s">
        <v>1549</v>
      </c>
      <c r="I296" s="22">
        <v>-5980461.9</v>
      </c>
      <c r="K296" s="22">
        <v>-7196829.9</v>
      </c>
      <c r="M296" s="22">
        <f t="shared" si="19"/>
        <v>1216368</v>
      </c>
    </row>
    <row r="297" spans="1:13" ht="11.25" hidden="1" outlineLevel="1">
      <c r="A297" s="22" t="s">
        <v>1551</v>
      </c>
      <c r="B297" s="22">
        <v>110790</v>
      </c>
      <c r="D297" s="22">
        <v>111544</v>
      </c>
      <c r="F297" s="22">
        <f t="shared" si="18"/>
        <v>-754</v>
      </c>
      <c r="G297" s="26" t="s">
        <v>1552</v>
      </c>
      <c r="H297" s="22" t="s">
        <v>1553</v>
      </c>
      <c r="I297" s="22">
        <v>110790</v>
      </c>
      <c r="K297" s="22">
        <v>119834</v>
      </c>
      <c r="M297" s="22">
        <f t="shared" si="19"/>
        <v>-9044</v>
      </c>
    </row>
    <row r="298" spans="1:13" ht="11.25" hidden="1" outlineLevel="1">
      <c r="A298" s="22" t="s">
        <v>1554</v>
      </c>
      <c r="B298" s="22">
        <v>1139276</v>
      </c>
      <c r="D298" s="22">
        <v>1148850</v>
      </c>
      <c r="F298" s="22">
        <f t="shared" si="18"/>
        <v>-9574</v>
      </c>
      <c r="G298" s="26" t="s">
        <v>1555</v>
      </c>
      <c r="H298" s="22" t="s">
        <v>1556</v>
      </c>
      <c r="I298" s="22">
        <v>1139276</v>
      </c>
      <c r="K298" s="22">
        <v>1254161</v>
      </c>
      <c r="M298" s="22">
        <f t="shared" si="19"/>
        <v>-114885</v>
      </c>
    </row>
    <row r="299" spans="1:13" ht="11.25" hidden="1" outlineLevel="1">
      <c r="A299" s="22" t="s">
        <v>1557</v>
      </c>
      <c r="B299" s="22">
        <v>72775</v>
      </c>
      <c r="D299" s="22">
        <v>73988</v>
      </c>
      <c r="F299" s="22">
        <f t="shared" si="18"/>
        <v>-1213</v>
      </c>
      <c r="G299" s="26" t="s">
        <v>1558</v>
      </c>
      <c r="H299" s="22" t="s">
        <v>1559</v>
      </c>
      <c r="I299" s="22">
        <v>72775</v>
      </c>
      <c r="K299" s="22">
        <v>87330</v>
      </c>
      <c r="M299" s="22">
        <f t="shared" si="19"/>
        <v>-14555</v>
      </c>
    </row>
    <row r="300" spans="1:13" ht="11.25" hidden="1" outlineLevel="1">
      <c r="A300" s="22" t="s">
        <v>1560</v>
      </c>
      <c r="B300" s="22">
        <v>771848.67</v>
      </c>
      <c r="D300" s="22">
        <v>777245.67</v>
      </c>
      <c r="F300" s="22">
        <f t="shared" si="18"/>
        <v>-5397</v>
      </c>
      <c r="G300" s="26" t="s">
        <v>1561</v>
      </c>
      <c r="H300" s="22" t="s">
        <v>1562</v>
      </c>
      <c r="I300" s="22">
        <v>771848.67</v>
      </c>
      <c r="K300" s="22">
        <v>836612.67</v>
      </c>
      <c r="M300" s="22">
        <f t="shared" si="19"/>
        <v>-64764</v>
      </c>
    </row>
    <row r="301" spans="1:13" ht="11.25" hidden="1" outlineLevel="1">
      <c r="A301" s="22" t="s">
        <v>1563</v>
      </c>
      <c r="B301" s="22">
        <v>701620</v>
      </c>
      <c r="D301" s="22">
        <v>706526</v>
      </c>
      <c r="F301" s="22">
        <f t="shared" si="18"/>
        <v>-4906</v>
      </c>
      <c r="G301" s="26" t="s">
        <v>1564</v>
      </c>
      <c r="H301" s="22" t="s">
        <v>1565</v>
      </c>
      <c r="I301" s="22">
        <v>701620</v>
      </c>
      <c r="K301" s="22">
        <v>760492</v>
      </c>
      <c r="M301" s="22">
        <f t="shared" si="19"/>
        <v>-58872</v>
      </c>
    </row>
    <row r="302" spans="1:13" ht="11.25" hidden="1" outlineLevel="1">
      <c r="A302" s="22" t="s">
        <v>1566</v>
      </c>
      <c r="B302" s="22">
        <v>1205378.8</v>
      </c>
      <c r="D302" s="22">
        <v>1225809.8</v>
      </c>
      <c r="F302" s="22">
        <f t="shared" si="18"/>
        <v>-20431</v>
      </c>
      <c r="G302" s="26" t="s">
        <v>1567</v>
      </c>
      <c r="H302" s="22" t="s">
        <v>1568</v>
      </c>
      <c r="I302" s="22">
        <v>1205378.8</v>
      </c>
      <c r="K302" s="22">
        <v>1450550.8</v>
      </c>
      <c r="M302" s="22">
        <f t="shared" si="19"/>
        <v>-245172</v>
      </c>
    </row>
    <row r="303" spans="1:13" ht="11.25" hidden="1" outlineLevel="1">
      <c r="A303" s="22" t="s">
        <v>1576</v>
      </c>
      <c r="B303" s="22">
        <v>-250573.5</v>
      </c>
      <c r="D303" s="22">
        <v>-1503441</v>
      </c>
      <c r="F303" s="22">
        <f t="shared" si="18"/>
        <v>1252867.5</v>
      </c>
      <c r="G303" s="26" t="s">
        <v>1577</v>
      </c>
      <c r="H303" s="22" t="s">
        <v>1578</v>
      </c>
      <c r="I303" s="22">
        <v>-250573.5</v>
      </c>
      <c r="K303" s="22">
        <v>-250573.5</v>
      </c>
      <c r="M303" s="22">
        <f t="shared" si="19"/>
        <v>0</v>
      </c>
    </row>
    <row r="304" spans="1:13" ht="11.25" hidden="1" outlineLevel="1">
      <c r="A304" s="22" t="s">
        <v>1579</v>
      </c>
      <c r="B304" s="22">
        <v>-138933.54</v>
      </c>
      <c r="D304" s="22">
        <v>-1017613.74</v>
      </c>
      <c r="F304" s="22">
        <f t="shared" si="18"/>
        <v>878680.2</v>
      </c>
      <c r="G304" s="26" t="s">
        <v>1580</v>
      </c>
      <c r="H304" s="22" t="s">
        <v>1581</v>
      </c>
      <c r="I304" s="22">
        <v>-138933.54</v>
      </c>
      <c r="K304" s="22">
        <v>-169602.29</v>
      </c>
      <c r="M304" s="22">
        <f t="shared" si="19"/>
        <v>30668.75</v>
      </c>
    </row>
    <row r="305" spans="1:13" ht="11.25" hidden="1" outlineLevel="1">
      <c r="A305" s="22" t="s">
        <v>1582</v>
      </c>
      <c r="B305" s="22">
        <v>-1048536.35</v>
      </c>
      <c r="D305" s="22">
        <v>-1505050</v>
      </c>
      <c r="F305" s="22">
        <f t="shared" si="18"/>
        <v>456513.65</v>
      </c>
      <c r="G305" s="26" t="s">
        <v>1583</v>
      </c>
      <c r="H305" s="22" t="s">
        <v>1584</v>
      </c>
      <c r="I305" s="22">
        <v>-1048536.35</v>
      </c>
      <c r="K305" s="22">
        <v>-1047099.8</v>
      </c>
      <c r="M305" s="22">
        <f t="shared" si="19"/>
        <v>-1436.5499999999302</v>
      </c>
    </row>
    <row r="306" spans="1:13" ht="11.25" hidden="1" outlineLevel="1">
      <c r="A306" s="22" t="s">
        <v>1585</v>
      </c>
      <c r="B306" s="22">
        <v>-224500</v>
      </c>
      <c r="D306" s="22">
        <v>-1347000</v>
      </c>
      <c r="F306" s="22">
        <f t="shared" si="18"/>
        <v>1122500</v>
      </c>
      <c r="G306" s="26" t="s">
        <v>1586</v>
      </c>
      <c r="H306" s="22" t="s">
        <v>1587</v>
      </c>
      <c r="I306" s="22">
        <v>-224500</v>
      </c>
      <c r="K306" s="22">
        <v>-224500</v>
      </c>
      <c r="M306" s="22">
        <f t="shared" si="19"/>
        <v>0</v>
      </c>
    </row>
    <row r="307" spans="1:13" ht="11.25" hidden="1" outlineLevel="1">
      <c r="A307" s="22" t="s">
        <v>1588</v>
      </c>
      <c r="B307" s="22">
        <v>-204051.87</v>
      </c>
      <c r="D307" s="22">
        <v>-1224310.98</v>
      </c>
      <c r="F307" s="22">
        <f t="shared" si="18"/>
        <v>1020259.11</v>
      </c>
      <c r="G307" s="26" t="s">
        <v>1589</v>
      </c>
      <c r="H307" s="22" t="s">
        <v>1590</v>
      </c>
      <c r="I307" s="22">
        <v>-204051.87</v>
      </c>
      <c r="K307" s="22">
        <v>-204051.87</v>
      </c>
      <c r="M307" s="22">
        <f t="shared" si="19"/>
        <v>0</v>
      </c>
    </row>
    <row r="308" spans="1:13" ht="11.25" hidden="1" outlineLevel="1">
      <c r="A308" s="22" t="s">
        <v>1591</v>
      </c>
      <c r="B308" s="22">
        <v>-301879.17</v>
      </c>
      <c r="D308" s="22">
        <v>-2160900</v>
      </c>
      <c r="F308" s="22">
        <f t="shared" si="18"/>
        <v>1859020.83</v>
      </c>
      <c r="G308" s="26" t="s">
        <v>1592</v>
      </c>
      <c r="H308" s="22" t="s">
        <v>1593</v>
      </c>
      <c r="I308" s="22">
        <v>-301879.17</v>
      </c>
      <c r="K308" s="22">
        <v>-360150.13</v>
      </c>
      <c r="M308" s="22">
        <f t="shared" si="19"/>
        <v>58270.96000000002</v>
      </c>
    </row>
    <row r="309" spans="1:13" ht="9" customHeight="1" hidden="1" collapsed="1">
      <c r="A309" s="22" t="s">
        <v>1336</v>
      </c>
      <c r="B309" s="80">
        <v>-316848233.86</v>
      </c>
      <c r="C309" s="84"/>
      <c r="D309" s="80">
        <v>-347717880.15</v>
      </c>
      <c r="E309" s="84"/>
      <c r="F309" s="80">
        <f t="shared" si="18"/>
        <v>30869646.28999996</v>
      </c>
      <c r="G309" s="22" t="s">
        <v>1335</v>
      </c>
      <c r="I309" s="80">
        <v>-316848233.86</v>
      </c>
      <c r="J309" s="84"/>
      <c r="K309" s="80">
        <v>-342093405.02</v>
      </c>
      <c r="L309" s="84"/>
      <c r="M309" s="80">
        <f t="shared" si="19"/>
        <v>25245171.159999967</v>
      </c>
    </row>
    <row r="310" spans="2:13" ht="12" customHeight="1">
      <c r="B310" s="80">
        <f>+B264+B283+B288+B309</f>
        <v>-197192257.04000005</v>
      </c>
      <c r="C310" s="84"/>
      <c r="D310" s="80">
        <f>+D264+D283+D288+D309</f>
        <v>-201338919.14000002</v>
      </c>
      <c r="E310" s="84"/>
      <c r="F310" s="80">
        <f t="shared" si="18"/>
        <v>4146662.0999999642</v>
      </c>
      <c r="G310" s="15" t="s">
        <v>1337</v>
      </c>
      <c r="I310" s="80">
        <f>+I264+I283+I288+I309</f>
        <v>-197192257.04000005</v>
      </c>
      <c r="J310" s="84"/>
      <c r="K310" s="80">
        <f>+K264+K283+K288+K309</f>
        <v>-213924789.26999998</v>
      </c>
      <c r="L310" s="84"/>
      <c r="M310" s="80">
        <f t="shared" si="19"/>
        <v>16732532.22999993</v>
      </c>
    </row>
    <row r="311" spans="1:13" ht="11.25" hidden="1" outlineLevel="1">
      <c r="A311" s="22" t="s">
        <v>1391</v>
      </c>
      <c r="B311" s="22">
        <v>4777320</v>
      </c>
      <c r="D311" s="22">
        <v>4777320</v>
      </c>
      <c r="F311" s="22">
        <f t="shared" si="18"/>
        <v>0</v>
      </c>
      <c r="G311" s="26" t="s">
        <v>1392</v>
      </c>
      <c r="H311" s="22" t="s">
        <v>1393</v>
      </c>
      <c r="I311" s="22">
        <v>4777320</v>
      </c>
      <c r="K311" s="22">
        <v>4777320</v>
      </c>
      <c r="M311" s="22">
        <f t="shared" si="19"/>
        <v>0</v>
      </c>
    </row>
    <row r="312" spans="1:13" ht="11.25" hidden="1" outlineLevel="1">
      <c r="A312" s="22" t="s">
        <v>603</v>
      </c>
      <c r="B312" s="22">
        <v>14744381.19</v>
      </c>
      <c r="D312" s="22">
        <v>14744381.19</v>
      </c>
      <c r="F312" s="22">
        <f t="shared" si="18"/>
        <v>0</v>
      </c>
      <c r="G312" s="26" t="s">
        <v>604</v>
      </c>
      <c r="H312" s="22" t="s">
        <v>605</v>
      </c>
      <c r="I312" s="22">
        <v>14744381.19</v>
      </c>
      <c r="K312" s="22">
        <v>14744381.19</v>
      </c>
      <c r="M312" s="22">
        <f t="shared" si="19"/>
        <v>0</v>
      </c>
    </row>
    <row r="313" spans="1:13" ht="11.25" hidden="1" outlineLevel="1">
      <c r="A313" s="22" t="s">
        <v>1394</v>
      </c>
      <c r="B313" s="22">
        <v>8888578.48</v>
      </c>
      <c r="D313" s="22">
        <v>8888578.48</v>
      </c>
      <c r="F313" s="22">
        <f t="shared" si="18"/>
        <v>0</v>
      </c>
      <c r="G313" s="26" t="s">
        <v>1395</v>
      </c>
      <c r="H313" s="22" t="s">
        <v>1396</v>
      </c>
      <c r="I313" s="22">
        <v>8888578.48</v>
      </c>
      <c r="K313" s="22">
        <v>8888578.48</v>
      </c>
      <c r="M313" s="22">
        <f t="shared" si="19"/>
        <v>0</v>
      </c>
    </row>
    <row r="314" spans="1:13" ht="11.25" hidden="1" outlineLevel="1">
      <c r="A314" s="22" t="s">
        <v>1502</v>
      </c>
      <c r="B314" s="22">
        <v>26385235</v>
      </c>
      <c r="D314" s="22">
        <v>19781773</v>
      </c>
      <c r="F314" s="22">
        <f t="shared" si="18"/>
        <v>6603462</v>
      </c>
      <c r="G314" s="26" t="s">
        <v>1503</v>
      </c>
      <c r="H314" s="22" t="s">
        <v>1504</v>
      </c>
      <c r="I314" s="22">
        <v>26385235</v>
      </c>
      <c r="K314" s="22">
        <v>18877515</v>
      </c>
      <c r="M314" s="22">
        <f t="shared" si="19"/>
        <v>7507720</v>
      </c>
    </row>
    <row r="315" spans="1:13" ht="9" customHeight="1" hidden="1" collapsed="1">
      <c r="A315" s="22" t="s">
        <v>1630</v>
      </c>
      <c r="B315" s="80">
        <v>54795514.67</v>
      </c>
      <c r="C315" s="84"/>
      <c r="D315" s="80">
        <v>48192052.67</v>
      </c>
      <c r="E315" s="84"/>
      <c r="F315" s="80">
        <f t="shared" si="18"/>
        <v>6603462</v>
      </c>
      <c r="G315" s="22" t="s">
        <v>1332</v>
      </c>
      <c r="I315" s="80">
        <v>54795514.67</v>
      </c>
      <c r="J315" s="84"/>
      <c r="K315" s="80">
        <v>47287794.67</v>
      </c>
      <c r="L315" s="84"/>
      <c r="M315" s="80">
        <f t="shared" si="19"/>
        <v>7507720</v>
      </c>
    </row>
    <row r="316" spans="1:13" ht="11.25" hidden="1" outlineLevel="1">
      <c r="A316" s="22" t="s">
        <v>1251</v>
      </c>
      <c r="B316" s="22">
        <v>-89545</v>
      </c>
      <c r="D316" s="22">
        <v>0</v>
      </c>
      <c r="F316" s="22">
        <f t="shared" si="18"/>
        <v>-89545</v>
      </c>
      <c r="G316" s="26" t="s">
        <v>1252</v>
      </c>
      <c r="H316" s="22" t="s">
        <v>1253</v>
      </c>
      <c r="I316" s="22">
        <v>-89545</v>
      </c>
      <c r="K316" s="22">
        <v>0</v>
      </c>
      <c r="M316" s="22">
        <f t="shared" si="19"/>
        <v>-89545</v>
      </c>
    </row>
    <row r="317" spans="1:13" ht="11.25" hidden="1" outlineLevel="1">
      <c r="A317" s="22" t="s">
        <v>1254</v>
      </c>
      <c r="B317" s="22">
        <v>-38487.44</v>
      </c>
      <c r="D317" s="22">
        <v>0</v>
      </c>
      <c r="F317" s="22">
        <f t="shared" si="18"/>
        <v>-38487.44</v>
      </c>
      <c r="G317" s="26" t="s">
        <v>1255</v>
      </c>
      <c r="H317" s="22" t="s">
        <v>1256</v>
      </c>
      <c r="I317" s="22">
        <v>-38487.44</v>
      </c>
      <c r="K317" s="22">
        <v>0</v>
      </c>
      <c r="M317" s="22">
        <f t="shared" si="19"/>
        <v>-38487.44</v>
      </c>
    </row>
    <row r="318" spans="1:13" ht="11.25" hidden="1" outlineLevel="1">
      <c r="A318" s="22" t="s">
        <v>1619</v>
      </c>
      <c r="B318" s="22">
        <v>-26385235</v>
      </c>
      <c r="D318" s="22">
        <v>-19781773</v>
      </c>
      <c r="F318" s="22">
        <f t="shared" si="18"/>
        <v>-6603462</v>
      </c>
      <c r="G318" s="26" t="s">
        <v>1620</v>
      </c>
      <c r="H318" s="22" t="s">
        <v>1621</v>
      </c>
      <c r="I318" s="22">
        <v>-26385235</v>
      </c>
      <c r="K318" s="22">
        <v>-18877515</v>
      </c>
      <c r="M318" s="22">
        <f t="shared" si="19"/>
        <v>-7507720</v>
      </c>
    </row>
    <row r="319" spans="1:13" ht="9" customHeight="1" hidden="1" collapsed="1">
      <c r="A319" s="22" t="s">
        <v>1631</v>
      </c>
      <c r="B319" s="80">
        <v>-26513267.44</v>
      </c>
      <c r="C319" s="84"/>
      <c r="D319" s="80">
        <v>-19781773</v>
      </c>
      <c r="E319" s="84"/>
      <c r="F319" s="80">
        <f t="shared" si="18"/>
        <v>-6731494.440000001</v>
      </c>
      <c r="G319" s="22" t="s">
        <v>1335</v>
      </c>
      <c r="I319" s="80">
        <v>-26513267.44</v>
      </c>
      <c r="J319" s="84"/>
      <c r="K319" s="80">
        <v>-18877515</v>
      </c>
      <c r="L319" s="84"/>
      <c r="M319" s="80">
        <f t="shared" si="19"/>
        <v>-7635752.440000001</v>
      </c>
    </row>
    <row r="320" spans="2:13" ht="12" customHeight="1">
      <c r="B320" s="80">
        <f>+B315+B319</f>
        <v>28282247.23</v>
      </c>
      <c r="C320" s="84"/>
      <c r="D320" s="80">
        <f>+D315+D319</f>
        <v>28410279.67</v>
      </c>
      <c r="E320" s="84"/>
      <c r="F320" s="80">
        <f t="shared" si="18"/>
        <v>-128032.44000000134</v>
      </c>
      <c r="G320" s="15" t="s">
        <v>1341</v>
      </c>
      <c r="I320" s="80">
        <f>+I315+I319</f>
        <v>28282247.23</v>
      </c>
      <c r="J320" s="84"/>
      <c r="K320" s="80">
        <f>+K315+K319</f>
        <v>28410279.67</v>
      </c>
      <c r="L320" s="84"/>
      <c r="M320" s="80">
        <f t="shared" si="19"/>
        <v>-128032.44000000134</v>
      </c>
    </row>
    <row r="321" spans="1:13" ht="11.25" hidden="1" outlineLevel="1">
      <c r="A321" s="22" t="s">
        <v>644</v>
      </c>
      <c r="B321" s="22">
        <v>23232.04</v>
      </c>
      <c r="D321" s="22">
        <v>52411.16</v>
      </c>
      <c r="F321" s="22">
        <f t="shared" si="18"/>
        <v>-29179.120000000003</v>
      </c>
      <c r="G321" s="26" t="s">
        <v>645</v>
      </c>
      <c r="H321" s="22" t="s">
        <v>646</v>
      </c>
      <c r="I321" s="22">
        <v>23232.04</v>
      </c>
      <c r="K321" s="22">
        <v>80967.59</v>
      </c>
      <c r="M321" s="22">
        <f t="shared" si="19"/>
        <v>-57735.549999999996</v>
      </c>
    </row>
    <row r="322" spans="1:13" ht="11.25" hidden="1" outlineLevel="1">
      <c r="A322" s="22" t="s">
        <v>647</v>
      </c>
      <c r="B322" s="22">
        <v>16397325</v>
      </c>
      <c r="D322" s="22">
        <v>0</v>
      </c>
      <c r="F322" s="22">
        <f t="shared" si="18"/>
        <v>16397325</v>
      </c>
      <c r="G322" s="26" t="s">
        <v>648</v>
      </c>
      <c r="H322" s="22" t="s">
        <v>649</v>
      </c>
      <c r="I322" s="22">
        <v>16397325</v>
      </c>
      <c r="K322" s="22">
        <v>10413828</v>
      </c>
      <c r="M322" s="22">
        <f t="shared" si="19"/>
        <v>5983497</v>
      </c>
    </row>
    <row r="323" spans="1:13" ht="11.25" hidden="1" outlineLevel="1">
      <c r="A323" s="22" t="s">
        <v>729</v>
      </c>
      <c r="B323" s="22">
        <v>5761309.59</v>
      </c>
      <c r="D323" s="22">
        <v>4497051.69</v>
      </c>
      <c r="F323" s="22">
        <f t="shared" si="18"/>
        <v>1264257.8999999994</v>
      </c>
      <c r="G323" s="26" t="s">
        <v>730</v>
      </c>
      <c r="H323" s="22" t="s">
        <v>731</v>
      </c>
      <c r="I323" s="22">
        <v>5761309.59</v>
      </c>
      <c r="K323" s="22">
        <v>1001418.37</v>
      </c>
      <c r="M323" s="22">
        <f t="shared" si="19"/>
        <v>4759891.22</v>
      </c>
    </row>
    <row r="324" spans="1:13" ht="11.25" hidden="1" outlineLevel="1">
      <c r="A324" s="22" t="s">
        <v>1423</v>
      </c>
      <c r="B324" s="22">
        <v>737841.02</v>
      </c>
      <c r="D324" s="22">
        <v>0</v>
      </c>
      <c r="F324" s="22">
        <f t="shared" si="18"/>
        <v>737841.02</v>
      </c>
      <c r="G324" s="26" t="s">
        <v>1424</v>
      </c>
      <c r="H324" s="22" t="s">
        <v>1425</v>
      </c>
      <c r="I324" s="22">
        <v>737841.02</v>
      </c>
      <c r="K324" s="22">
        <v>0</v>
      </c>
      <c r="M324" s="22">
        <f t="shared" si="19"/>
        <v>737841.02</v>
      </c>
    </row>
    <row r="325" spans="1:13" ht="11.25" hidden="1" outlineLevel="1">
      <c r="A325" s="22" t="s">
        <v>773</v>
      </c>
      <c r="B325" s="22">
        <v>81999.07</v>
      </c>
      <c r="D325" s="22">
        <v>98398.89</v>
      </c>
      <c r="F325" s="22">
        <f t="shared" si="18"/>
        <v>-16399.819999999992</v>
      </c>
      <c r="G325" s="26" t="s">
        <v>774</v>
      </c>
      <c r="H325" s="22" t="s">
        <v>775</v>
      </c>
      <c r="I325" s="22">
        <v>81999.07</v>
      </c>
      <c r="K325" s="22">
        <v>100086.47</v>
      </c>
      <c r="M325" s="22">
        <f t="shared" si="19"/>
        <v>-18087.399999999994</v>
      </c>
    </row>
    <row r="326" spans="1:13" ht="11.25" hidden="1" outlineLevel="1">
      <c r="A326" s="22" t="s">
        <v>1429</v>
      </c>
      <c r="B326" s="22">
        <v>0</v>
      </c>
      <c r="D326" s="22">
        <v>0</v>
      </c>
      <c r="F326" s="22">
        <f t="shared" si="18"/>
        <v>0</v>
      </c>
      <c r="G326" s="26" t="s">
        <v>1430</v>
      </c>
      <c r="H326" s="22" t="s">
        <v>1431</v>
      </c>
      <c r="I326" s="22">
        <v>0</v>
      </c>
      <c r="K326" s="22">
        <v>19857</v>
      </c>
      <c r="M326" s="22">
        <f t="shared" si="19"/>
        <v>-19857</v>
      </c>
    </row>
    <row r="327" spans="1:13" ht="11.25" hidden="1" outlineLevel="1">
      <c r="A327" s="22" t="s">
        <v>1432</v>
      </c>
      <c r="B327" s="22">
        <v>114387</v>
      </c>
      <c r="D327" s="22">
        <v>114387</v>
      </c>
      <c r="F327" s="22">
        <f t="shared" si="18"/>
        <v>0</v>
      </c>
      <c r="G327" s="26" t="s">
        <v>1433</v>
      </c>
      <c r="H327" s="22" t="s">
        <v>1434</v>
      </c>
      <c r="I327" s="22">
        <v>114387</v>
      </c>
      <c r="K327" s="22">
        <v>114539</v>
      </c>
      <c r="M327" s="22">
        <f t="shared" si="19"/>
        <v>-152</v>
      </c>
    </row>
    <row r="328" spans="1:13" ht="11.25" hidden="1" outlineLevel="1">
      <c r="A328" s="22" t="s">
        <v>1435</v>
      </c>
      <c r="B328" s="22">
        <v>31132</v>
      </c>
      <c r="D328" s="22">
        <v>186792</v>
      </c>
      <c r="F328" s="22">
        <f t="shared" si="18"/>
        <v>-155660</v>
      </c>
      <c r="G328" s="26" t="s">
        <v>1436</v>
      </c>
      <c r="H328" s="22" t="s">
        <v>1437</v>
      </c>
      <c r="I328" s="22">
        <v>31132</v>
      </c>
      <c r="K328" s="22">
        <v>20755</v>
      </c>
      <c r="M328" s="22">
        <f t="shared" si="19"/>
        <v>10377</v>
      </c>
    </row>
    <row r="329" spans="1:13" ht="11.25" hidden="1" outlineLevel="1">
      <c r="A329" s="22" t="s">
        <v>1438</v>
      </c>
      <c r="B329" s="22">
        <v>31991</v>
      </c>
      <c r="D329" s="22">
        <v>191946</v>
      </c>
      <c r="F329" s="22">
        <f aca="true" t="shared" si="20" ref="F329:F338">B329-D329</f>
        <v>-159955</v>
      </c>
      <c r="G329" s="26" t="s">
        <v>1439</v>
      </c>
      <c r="H329" s="22" t="s">
        <v>1440</v>
      </c>
      <c r="I329" s="22">
        <v>31991</v>
      </c>
      <c r="K329" s="22">
        <v>1066</v>
      </c>
      <c r="M329" s="22">
        <f aca="true" t="shared" si="21" ref="M329:M338">I329-K329</f>
        <v>30925</v>
      </c>
    </row>
    <row r="330" spans="1:13" ht="11.25" hidden="1" outlineLevel="1">
      <c r="A330" s="22" t="s">
        <v>1441</v>
      </c>
      <c r="B330" s="22">
        <v>58861</v>
      </c>
      <c r="D330" s="22">
        <v>353166</v>
      </c>
      <c r="F330" s="22">
        <f t="shared" si="20"/>
        <v>-294305</v>
      </c>
      <c r="G330" s="26" t="s">
        <v>1442</v>
      </c>
      <c r="H330" s="22" t="s">
        <v>1443</v>
      </c>
      <c r="I330" s="22">
        <v>58861</v>
      </c>
      <c r="K330" s="22">
        <v>10330</v>
      </c>
      <c r="M330" s="22">
        <f t="shared" si="21"/>
        <v>48531</v>
      </c>
    </row>
    <row r="331" spans="1:13" ht="11.25" hidden="1" outlineLevel="1">
      <c r="A331" s="22" t="s">
        <v>1499</v>
      </c>
      <c r="B331" s="22">
        <v>4849206.13</v>
      </c>
      <c r="D331" s="22">
        <v>4443519.97</v>
      </c>
      <c r="F331" s="22">
        <f t="shared" si="20"/>
        <v>405686.16000000015</v>
      </c>
      <c r="G331" s="26" t="s">
        <v>1500</v>
      </c>
      <c r="H331" s="22" t="s">
        <v>1501</v>
      </c>
      <c r="I331" s="22">
        <v>4849206.13</v>
      </c>
      <c r="K331" s="22">
        <v>2650137.27</v>
      </c>
      <c r="M331" s="22">
        <f t="shared" si="21"/>
        <v>2199068.86</v>
      </c>
    </row>
    <row r="332" spans="1:13" ht="11.25" hidden="1" outlineLevel="1">
      <c r="A332" s="22" t="s">
        <v>1505</v>
      </c>
      <c r="B332" s="22">
        <v>11710784</v>
      </c>
      <c r="D332" s="22">
        <v>11762197</v>
      </c>
      <c r="F332" s="22">
        <f t="shared" si="20"/>
        <v>-51413</v>
      </c>
      <c r="G332" s="26" t="s">
        <v>1506</v>
      </c>
      <c r="H332" s="22" t="s">
        <v>1507</v>
      </c>
      <c r="I332" s="22">
        <v>11710784</v>
      </c>
      <c r="K332" s="22">
        <v>12327743</v>
      </c>
      <c r="M332" s="22">
        <f t="shared" si="21"/>
        <v>-616959</v>
      </c>
    </row>
    <row r="333" spans="1:13" ht="11.25" hidden="1" outlineLevel="1">
      <c r="A333" s="22" t="s">
        <v>1508</v>
      </c>
      <c r="B333" s="22">
        <v>-5000000</v>
      </c>
      <c r="D333" s="22">
        <v>-5000000</v>
      </c>
      <c r="F333" s="22">
        <f t="shared" si="20"/>
        <v>0</v>
      </c>
      <c r="G333" s="26" t="s">
        <v>1509</v>
      </c>
      <c r="H333" s="22" t="s">
        <v>1510</v>
      </c>
      <c r="I333" s="22">
        <v>-5000000</v>
      </c>
      <c r="K333" s="22">
        <v>0</v>
      </c>
      <c r="M333" s="22">
        <f t="shared" si="21"/>
        <v>-5000000</v>
      </c>
    </row>
    <row r="334" spans="1:13" ht="9" customHeight="1" hidden="1" collapsed="1">
      <c r="A334" s="22" t="s">
        <v>1632</v>
      </c>
      <c r="B334" s="80">
        <v>34798067.849999994</v>
      </c>
      <c r="C334" s="84"/>
      <c r="D334" s="80">
        <v>16699869.71</v>
      </c>
      <c r="E334" s="84"/>
      <c r="F334" s="80">
        <f t="shared" si="20"/>
        <v>18098198.139999993</v>
      </c>
      <c r="G334" s="22" t="s">
        <v>1332</v>
      </c>
      <c r="I334" s="80">
        <v>34798067.849999994</v>
      </c>
      <c r="J334" s="84"/>
      <c r="K334" s="80">
        <v>26740727.7</v>
      </c>
      <c r="L334" s="84"/>
      <c r="M334" s="80">
        <f t="shared" si="21"/>
        <v>8057340.149999995</v>
      </c>
    </row>
    <row r="335" spans="1:13" ht="11.25" hidden="1" outlineLevel="1">
      <c r="A335" s="22" t="s">
        <v>668</v>
      </c>
      <c r="B335" s="22">
        <v>16397324.97</v>
      </c>
      <c r="D335" s="22">
        <v>15668560.03</v>
      </c>
      <c r="F335" s="22">
        <f t="shared" si="20"/>
        <v>728764.9400000013</v>
      </c>
      <c r="G335" s="26" t="s">
        <v>669</v>
      </c>
      <c r="H335" s="22" t="s">
        <v>670</v>
      </c>
      <c r="I335" s="22">
        <v>16397324.97</v>
      </c>
      <c r="K335" s="22">
        <v>11922755.36</v>
      </c>
      <c r="M335" s="22">
        <f t="shared" si="21"/>
        <v>4474569.610000001</v>
      </c>
    </row>
    <row r="336" spans="1:13" ht="11.25" hidden="1" outlineLevel="1">
      <c r="A336" s="22" t="s">
        <v>671</v>
      </c>
      <c r="B336" s="22">
        <v>-16397325</v>
      </c>
      <c r="D336" s="22">
        <v>0</v>
      </c>
      <c r="F336" s="22">
        <f t="shared" si="20"/>
        <v>-16397325</v>
      </c>
      <c r="G336" s="26" t="s">
        <v>672</v>
      </c>
      <c r="H336" s="22" t="s">
        <v>673</v>
      </c>
      <c r="I336" s="22">
        <v>-16397325</v>
      </c>
      <c r="K336" s="22">
        <v>-10413828</v>
      </c>
      <c r="M336" s="22">
        <f t="shared" si="21"/>
        <v>-5983497</v>
      </c>
    </row>
    <row r="337" spans="1:13" ht="11.25" hidden="1" outlineLevel="1">
      <c r="A337" s="22" t="s">
        <v>689</v>
      </c>
      <c r="B337" s="22">
        <v>0</v>
      </c>
      <c r="D337" s="22">
        <v>0</v>
      </c>
      <c r="F337" s="22">
        <f t="shared" si="20"/>
        <v>0</v>
      </c>
      <c r="G337" s="26" t="s">
        <v>690</v>
      </c>
      <c r="H337" s="22" t="s">
        <v>691</v>
      </c>
      <c r="I337" s="22">
        <v>0</v>
      </c>
      <c r="K337" s="22">
        <v>-26740</v>
      </c>
      <c r="M337" s="22">
        <f t="shared" si="21"/>
        <v>26740</v>
      </c>
    </row>
    <row r="338" spans="1:13" ht="9" customHeight="1" hidden="1" collapsed="1">
      <c r="A338" s="22" t="s">
        <v>1633</v>
      </c>
      <c r="B338" s="80">
        <v>-0.029999999329447746</v>
      </c>
      <c r="C338" s="84"/>
      <c r="D338" s="80">
        <v>15668560.03</v>
      </c>
      <c r="E338" s="84"/>
      <c r="F338" s="80">
        <f t="shared" si="20"/>
        <v>-15668560.059999999</v>
      </c>
      <c r="G338" s="22" t="s">
        <v>1332</v>
      </c>
      <c r="I338" s="80">
        <v>-0.029999999329447746</v>
      </c>
      <c r="J338" s="84"/>
      <c r="K338" s="80">
        <v>1482187.36</v>
      </c>
      <c r="L338" s="84"/>
      <c r="M338" s="80">
        <f t="shared" si="21"/>
        <v>-1482187.3899999994</v>
      </c>
    </row>
    <row r="339" spans="1:13" ht="11.25" hidden="1" outlineLevel="1">
      <c r="A339" s="22" t="s">
        <v>952</v>
      </c>
      <c r="B339" s="22">
        <v>-308116.22</v>
      </c>
      <c r="D339" s="22">
        <v>-118553.52</v>
      </c>
      <c r="F339" s="22">
        <f aca="true" t="shared" si="22" ref="F339:F355">B339-D339</f>
        <v>-189562.69999999995</v>
      </c>
      <c r="G339" s="26" t="s">
        <v>953</v>
      </c>
      <c r="H339" s="22" t="s">
        <v>954</v>
      </c>
      <c r="I339" s="22">
        <v>-308116.22</v>
      </c>
      <c r="K339" s="22">
        <v>-237908.79</v>
      </c>
      <c r="M339" s="22">
        <f aca="true" t="shared" si="23" ref="M339:M355">I339-K339</f>
        <v>-70207.42999999996</v>
      </c>
    </row>
    <row r="340" spans="1:13" ht="11.25" hidden="1" outlineLevel="1">
      <c r="A340" s="22" t="s">
        <v>971</v>
      </c>
      <c r="B340" s="22">
        <v>-9006.48</v>
      </c>
      <c r="D340" s="22">
        <v>-3962.44</v>
      </c>
      <c r="F340" s="22">
        <f t="shared" si="22"/>
        <v>-5044.039999999999</v>
      </c>
      <c r="G340" s="26" t="s">
        <v>972</v>
      </c>
      <c r="H340" s="22" t="s">
        <v>973</v>
      </c>
      <c r="I340" s="22">
        <v>-9006.48</v>
      </c>
      <c r="K340" s="22">
        <v>-4288.25</v>
      </c>
      <c r="M340" s="22">
        <f t="shared" si="23"/>
        <v>-4718.23</v>
      </c>
    </row>
    <row r="341" spans="1:13" ht="11.25" hidden="1" outlineLevel="1">
      <c r="A341" s="22" t="s">
        <v>974</v>
      </c>
      <c r="B341" s="22">
        <v>-2483210.6</v>
      </c>
      <c r="D341" s="22">
        <v>-40219.4</v>
      </c>
      <c r="F341" s="22">
        <f t="shared" si="22"/>
        <v>-2442991.2</v>
      </c>
      <c r="G341" s="26" t="s">
        <v>975</v>
      </c>
      <c r="H341" s="22" t="s">
        <v>976</v>
      </c>
      <c r="I341" s="22">
        <v>-2483210.6</v>
      </c>
      <c r="K341" s="22">
        <v>-658320.44</v>
      </c>
      <c r="M341" s="22">
        <f t="shared" si="23"/>
        <v>-1824890.1600000001</v>
      </c>
    </row>
    <row r="342" spans="1:13" ht="11.25" hidden="1" outlineLevel="1">
      <c r="A342" s="22" t="s">
        <v>1022</v>
      </c>
      <c r="B342" s="22">
        <v>-7840</v>
      </c>
      <c r="D342" s="22">
        <v>0</v>
      </c>
      <c r="F342" s="22">
        <f t="shared" si="22"/>
        <v>-7840</v>
      </c>
      <c r="G342" s="26" t="s">
        <v>1023</v>
      </c>
      <c r="H342" s="22" t="s">
        <v>1024</v>
      </c>
      <c r="I342" s="22">
        <v>-7840</v>
      </c>
      <c r="K342" s="22">
        <v>0</v>
      </c>
      <c r="M342" s="22">
        <f t="shared" si="23"/>
        <v>-7840</v>
      </c>
    </row>
    <row r="343" spans="1:13" ht="11.25" hidden="1" outlineLevel="1">
      <c r="A343" s="22" t="s">
        <v>1063</v>
      </c>
      <c r="B343" s="22">
        <v>-14155.7</v>
      </c>
      <c r="D343" s="22">
        <v>-14071.4</v>
      </c>
      <c r="F343" s="22">
        <f t="shared" si="22"/>
        <v>-84.30000000000109</v>
      </c>
      <c r="G343" s="26" t="s">
        <v>1064</v>
      </c>
      <c r="H343" s="22" t="s">
        <v>1065</v>
      </c>
      <c r="I343" s="22">
        <v>-14155.7</v>
      </c>
      <c r="K343" s="22">
        <v>-5413.89</v>
      </c>
      <c r="M343" s="22">
        <f t="shared" si="23"/>
        <v>-8741.810000000001</v>
      </c>
    </row>
    <row r="344" spans="1:13" ht="11.25" hidden="1" outlineLevel="1">
      <c r="A344" s="22" t="s">
        <v>1573</v>
      </c>
      <c r="B344" s="22">
        <v>-176793.49</v>
      </c>
      <c r="D344" s="22">
        <v>-155099.84</v>
      </c>
      <c r="F344" s="22">
        <f t="shared" si="22"/>
        <v>-21693.649999999994</v>
      </c>
      <c r="G344" s="26" t="s">
        <v>1574</v>
      </c>
      <c r="H344" s="22" t="s">
        <v>1575</v>
      </c>
      <c r="I344" s="22">
        <v>-176793.49</v>
      </c>
      <c r="K344" s="22">
        <v>-167269.56</v>
      </c>
      <c r="M344" s="22">
        <f t="shared" si="23"/>
        <v>-9523.929999999993</v>
      </c>
    </row>
    <row r="345" spans="1:13" ht="11.25" hidden="1" outlineLevel="1">
      <c r="A345" s="22" t="s">
        <v>1075</v>
      </c>
      <c r="B345" s="22">
        <v>-129945.99</v>
      </c>
      <c r="D345" s="22">
        <v>-115320.84</v>
      </c>
      <c r="F345" s="22">
        <f t="shared" si="22"/>
        <v>-14625.150000000009</v>
      </c>
      <c r="G345" s="26" t="s">
        <v>1076</v>
      </c>
      <c r="H345" s="22" t="s">
        <v>1077</v>
      </c>
      <c r="I345" s="22">
        <v>-129945.99</v>
      </c>
      <c r="K345" s="22">
        <v>-148830.18</v>
      </c>
      <c r="M345" s="22">
        <f t="shared" si="23"/>
        <v>18884.189999999988</v>
      </c>
    </row>
    <row r="346" spans="1:13" ht="11.25" hidden="1" outlineLevel="1">
      <c r="A346" s="22" t="s">
        <v>1610</v>
      </c>
      <c r="B346" s="22">
        <v>-4485660.8</v>
      </c>
      <c r="D346" s="22">
        <v>-4182938.41</v>
      </c>
      <c r="F346" s="22">
        <f t="shared" si="22"/>
        <v>-302722.38999999966</v>
      </c>
      <c r="G346" s="26" t="s">
        <v>1611</v>
      </c>
      <c r="H346" s="22" t="s">
        <v>1612</v>
      </c>
      <c r="I346" s="22">
        <v>-4485660.8</v>
      </c>
      <c r="K346" s="22">
        <v>-712909.67</v>
      </c>
      <c r="M346" s="22">
        <f t="shared" si="23"/>
        <v>-3772751.13</v>
      </c>
    </row>
    <row r="347" spans="1:13" ht="11.25" hidden="1" outlineLevel="1">
      <c r="A347" s="22" t="s">
        <v>1613</v>
      </c>
      <c r="B347" s="22">
        <v>-1239278.62</v>
      </c>
      <c r="D347" s="22">
        <v>-2186627.69</v>
      </c>
      <c r="F347" s="22">
        <f t="shared" si="22"/>
        <v>947349.0699999998</v>
      </c>
      <c r="G347" s="26" t="s">
        <v>1614</v>
      </c>
      <c r="H347" s="22" t="s">
        <v>1615</v>
      </c>
      <c r="I347" s="22">
        <v>-1239278.62</v>
      </c>
      <c r="K347" s="22">
        <v>-2568962.86</v>
      </c>
      <c r="M347" s="22">
        <f t="shared" si="23"/>
        <v>1329684.2399999998</v>
      </c>
    </row>
    <row r="348" spans="1:13" ht="11.25" hidden="1" outlineLevel="1">
      <c r="A348" s="22" t="s">
        <v>1616</v>
      </c>
      <c r="B348" s="22">
        <v>-1027745.37</v>
      </c>
      <c r="D348" s="22">
        <v>-1182383.62</v>
      </c>
      <c r="F348" s="22">
        <f t="shared" si="22"/>
        <v>154638.25000000012</v>
      </c>
      <c r="G348" s="26" t="s">
        <v>1617</v>
      </c>
      <c r="H348" s="22" t="s">
        <v>1618</v>
      </c>
      <c r="I348" s="22">
        <v>-1027745.37</v>
      </c>
      <c r="K348" s="22">
        <v>-1169649.22</v>
      </c>
      <c r="M348" s="22">
        <f t="shared" si="23"/>
        <v>141903.84999999998</v>
      </c>
    </row>
    <row r="349" spans="1:13" ht="9" customHeight="1" hidden="1" collapsed="1">
      <c r="A349" s="22" t="s">
        <v>1634</v>
      </c>
      <c r="B349" s="80">
        <v>-9881753.27</v>
      </c>
      <c r="C349" s="84"/>
      <c r="D349" s="80">
        <v>-7999177.159999999</v>
      </c>
      <c r="E349" s="84"/>
      <c r="F349" s="80">
        <f t="shared" si="22"/>
        <v>-1882576.1100000003</v>
      </c>
      <c r="G349" s="22" t="s">
        <v>1335</v>
      </c>
      <c r="I349" s="80">
        <v>-9881753.27</v>
      </c>
      <c r="J349" s="84"/>
      <c r="K349" s="80">
        <v>-5673552.86</v>
      </c>
      <c r="L349" s="84"/>
      <c r="M349" s="80">
        <f t="shared" si="23"/>
        <v>-4208200.409999999</v>
      </c>
    </row>
    <row r="350" spans="1:13" ht="11.25" hidden="1" outlineLevel="1">
      <c r="A350" s="22" t="s">
        <v>1165</v>
      </c>
      <c r="B350" s="22">
        <v>-1363.66</v>
      </c>
      <c r="D350" s="22">
        <v>-177.92</v>
      </c>
      <c r="F350" s="22">
        <f t="shared" si="22"/>
        <v>-1185.74</v>
      </c>
      <c r="G350" s="26" t="s">
        <v>1166</v>
      </c>
      <c r="H350" s="22" t="s">
        <v>1167</v>
      </c>
      <c r="I350" s="22">
        <v>-1363.66</v>
      </c>
      <c r="K350" s="22">
        <v>0</v>
      </c>
      <c r="M350" s="22">
        <f t="shared" si="23"/>
        <v>-1363.66</v>
      </c>
    </row>
    <row r="351" spans="1:13" ht="11.25" hidden="1" outlineLevel="1">
      <c r="A351" s="22" t="s">
        <v>1595</v>
      </c>
      <c r="B351" s="22">
        <v>-410027.86</v>
      </c>
      <c r="D351" s="22">
        <v>-404653.05</v>
      </c>
      <c r="F351" s="22">
        <f t="shared" si="22"/>
        <v>-5374.809999999998</v>
      </c>
      <c r="G351" s="26" t="s">
        <v>1596</v>
      </c>
      <c r="H351" s="22" t="s">
        <v>1597</v>
      </c>
      <c r="I351" s="22">
        <v>-410027.86</v>
      </c>
      <c r="K351" s="22">
        <v>-345530.14</v>
      </c>
      <c r="M351" s="22">
        <f t="shared" si="23"/>
        <v>-64497.71999999997</v>
      </c>
    </row>
    <row r="352" spans="1:13" ht="11.25" hidden="1" outlineLevel="1">
      <c r="A352" s="22" t="s">
        <v>1598</v>
      </c>
      <c r="B352" s="22">
        <v>-2371100.71</v>
      </c>
      <c r="D352" s="22">
        <v>0</v>
      </c>
      <c r="F352" s="22">
        <f t="shared" si="22"/>
        <v>-2371100.71</v>
      </c>
      <c r="G352" s="26" t="s">
        <v>1599</v>
      </c>
      <c r="H352" s="22" t="s">
        <v>1600</v>
      </c>
      <c r="I352" s="22">
        <v>-2371100.71</v>
      </c>
      <c r="K352" s="22">
        <v>0</v>
      </c>
      <c r="M352" s="22">
        <f t="shared" si="23"/>
        <v>-2371100.71</v>
      </c>
    </row>
    <row r="353" spans="1:13" ht="9" customHeight="1" hidden="1" collapsed="1">
      <c r="A353" s="22" t="s">
        <v>1635</v>
      </c>
      <c r="B353" s="80">
        <v>-2782492.23</v>
      </c>
      <c r="C353" s="84"/>
      <c r="D353" s="80">
        <v>-404830.97</v>
      </c>
      <c r="E353" s="84"/>
      <c r="F353" s="80">
        <f t="shared" si="22"/>
        <v>-2377661.26</v>
      </c>
      <c r="G353" s="22" t="s">
        <v>1335</v>
      </c>
      <c r="I353" s="80">
        <v>-2782492.23</v>
      </c>
      <c r="J353" s="84"/>
      <c r="K353" s="80">
        <v>-345530.14</v>
      </c>
      <c r="L353" s="84"/>
      <c r="M353" s="80">
        <f t="shared" si="23"/>
        <v>-2436962.09</v>
      </c>
    </row>
    <row r="354" spans="2:13" ht="12" customHeight="1">
      <c r="B354" s="80">
        <f>+B334+B338+B349+B353</f>
        <v>22133822.319999993</v>
      </c>
      <c r="C354" s="84"/>
      <c r="D354" s="80">
        <f>+D334+D338+D349+D353</f>
        <v>23964421.610000003</v>
      </c>
      <c r="E354" s="84"/>
      <c r="F354" s="80">
        <f t="shared" si="22"/>
        <v>-1830599.2900000103</v>
      </c>
      <c r="G354" s="15" t="s">
        <v>1346</v>
      </c>
      <c r="I354" s="80">
        <f>+I334+I338+I349+I353</f>
        <v>22133822.319999993</v>
      </c>
      <c r="J354" s="84"/>
      <c r="K354" s="80">
        <f>+K334+K338+K349+K353</f>
        <v>22203832.06</v>
      </c>
      <c r="L354" s="84"/>
      <c r="M354" s="80">
        <f t="shared" si="23"/>
        <v>-70009.74000000581</v>
      </c>
    </row>
    <row r="355" spans="2:13" ht="12" customHeight="1">
      <c r="B355" s="86">
        <f>+B310+B320+B354</f>
        <v>-146776187.49000007</v>
      </c>
      <c r="C355" s="84"/>
      <c r="D355" s="86">
        <f>+D310+D320+D354</f>
        <v>-148964217.86</v>
      </c>
      <c r="E355" s="84"/>
      <c r="F355" s="86">
        <f t="shared" si="22"/>
        <v>2188030.369999945</v>
      </c>
      <c r="G355" s="24" t="s">
        <v>1347</v>
      </c>
      <c r="I355" s="86">
        <f>+I310+I320+I354</f>
        <v>-146776187.49000007</v>
      </c>
      <c r="J355" s="84"/>
      <c r="K355" s="86">
        <f>+K310+K320+K354</f>
        <v>-163310677.53999996</v>
      </c>
      <c r="L355" s="84"/>
      <c r="M355" s="86">
        <f t="shared" si="23"/>
        <v>16534490.049999893</v>
      </c>
    </row>
    <row r="356" spans="2:13" ht="6" customHeight="1">
      <c r="B356" s="80"/>
      <c r="C356" s="80"/>
      <c r="D356" s="80"/>
      <c r="E356" s="80"/>
      <c r="F356" s="80"/>
      <c r="I356" s="80"/>
      <c r="J356" s="80"/>
      <c r="K356" s="80"/>
      <c r="L356" s="80"/>
      <c r="M356" s="80"/>
    </row>
    <row r="357" spans="2:13" ht="12" customHeight="1" thickBot="1">
      <c r="B357" s="89">
        <f>+B355+B213</f>
        <v>335106678.2799999</v>
      </c>
      <c r="C357" s="80"/>
      <c r="D357" s="89">
        <f>+D355+D213</f>
        <v>350078384.5799999</v>
      </c>
      <c r="E357" s="80"/>
      <c r="F357" s="89">
        <f>B357-D357</f>
        <v>-14971706.300000012</v>
      </c>
      <c r="G357" s="20" t="s">
        <v>1636</v>
      </c>
      <c r="I357" s="89">
        <f>+I355+I213</f>
        <v>335106678.2799999</v>
      </c>
      <c r="J357" s="80"/>
      <c r="K357" s="89">
        <f>+K355+K213</f>
        <v>330541509.97999996</v>
      </c>
      <c r="L357" s="80"/>
      <c r="M357" s="89">
        <f>I357-K357</f>
        <v>4565168.299999952</v>
      </c>
    </row>
    <row r="358" spans="2:13" ht="12" customHeight="1" hidden="1">
      <c r="B358" s="80">
        <v>0</v>
      </c>
      <c r="C358" s="80"/>
      <c r="D358" s="80"/>
      <c r="E358" s="80"/>
      <c r="F358" s="80"/>
      <c r="G358" s="90" t="s">
        <v>1637</v>
      </c>
      <c r="I358" s="80">
        <v>0</v>
      </c>
      <c r="J358" s="80"/>
      <c r="K358" s="80"/>
      <c r="L358" s="80"/>
      <c r="M358" s="80"/>
    </row>
    <row r="359" spans="2:13" ht="12" customHeight="1" thickTop="1">
      <c r="B359" s="80"/>
      <c r="C359" s="80"/>
      <c r="D359" s="80"/>
      <c r="E359" s="80"/>
      <c r="F359" s="80"/>
      <c r="I359" s="80"/>
      <c r="J359" s="80"/>
      <c r="K359" s="80"/>
      <c r="L359" s="80"/>
      <c r="M359" s="80"/>
    </row>
    <row r="360" spans="2:13" ht="12" customHeight="1">
      <c r="B360" s="80"/>
      <c r="C360" s="80"/>
      <c r="D360" s="80"/>
      <c r="E360" s="80"/>
      <c r="F360" s="80"/>
      <c r="I360" s="80"/>
      <c r="J360" s="80"/>
      <c r="K360" s="80"/>
      <c r="L360" s="80"/>
      <c r="M360" s="80"/>
    </row>
    <row r="361" spans="2:13" ht="12" customHeight="1">
      <c r="B361" s="80"/>
      <c r="C361" s="80"/>
      <c r="D361" s="80"/>
      <c r="E361" s="80"/>
      <c r="F361" s="80"/>
      <c r="I361" s="80"/>
      <c r="J361" s="80"/>
      <c r="K361" s="80"/>
      <c r="L361" s="80"/>
      <c r="M361" s="80"/>
    </row>
    <row r="362" spans="2:13" ht="12" customHeight="1">
      <c r="B362" s="80"/>
      <c r="C362" s="80"/>
      <c r="D362" s="80"/>
      <c r="E362" s="80"/>
      <c r="F362" s="80"/>
      <c r="I362" s="80"/>
      <c r="J362" s="80"/>
      <c r="K362" s="80"/>
      <c r="L362" s="80"/>
      <c r="M362" s="80"/>
    </row>
    <row r="363" spans="2:13" ht="12" customHeight="1">
      <c r="B363" s="80"/>
      <c r="C363" s="80"/>
      <c r="D363" s="80"/>
      <c r="E363" s="80"/>
      <c r="F363" s="80"/>
      <c r="I363" s="80"/>
      <c r="J363" s="80"/>
      <c r="K363" s="80"/>
      <c r="L363" s="80"/>
      <c r="M363" s="80"/>
    </row>
    <row r="364" spans="2:13" ht="12" customHeight="1">
      <c r="B364" s="80"/>
      <c r="C364" s="80"/>
      <c r="D364" s="80"/>
      <c r="E364" s="80"/>
      <c r="F364" s="80"/>
      <c r="I364" s="80"/>
      <c r="J364" s="80"/>
      <c r="K364" s="80"/>
      <c r="L364" s="80"/>
      <c r="M364" s="80"/>
    </row>
    <row r="365" spans="2:13" ht="12" customHeight="1">
      <c r="B365" s="80"/>
      <c r="C365" s="80"/>
      <c r="D365" s="80"/>
      <c r="E365" s="80"/>
      <c r="F365" s="80"/>
      <c r="I365" s="80"/>
      <c r="J365" s="80"/>
      <c r="K365" s="80"/>
      <c r="L365" s="80"/>
      <c r="M365" s="80"/>
    </row>
    <row r="366" spans="2:13" ht="12" customHeight="1">
      <c r="B366" s="80"/>
      <c r="C366" s="80"/>
      <c r="D366" s="80"/>
      <c r="E366" s="80"/>
      <c r="F366" s="80"/>
      <c r="I366" s="80"/>
      <c r="J366" s="80"/>
      <c r="K366" s="80"/>
      <c r="L366" s="80"/>
      <c r="M366" s="80"/>
    </row>
    <row r="367" spans="2:13" ht="12" customHeight="1">
      <c r="B367" s="80"/>
      <c r="C367" s="80"/>
      <c r="D367" s="80"/>
      <c r="E367" s="80"/>
      <c r="F367" s="80"/>
      <c r="I367" s="80"/>
      <c r="J367" s="80"/>
      <c r="K367" s="80"/>
      <c r="L367" s="80"/>
      <c r="M367" s="80"/>
    </row>
    <row r="368" spans="2:13" ht="12" customHeight="1">
      <c r="B368" s="80"/>
      <c r="C368" s="80"/>
      <c r="D368" s="80"/>
      <c r="E368" s="80"/>
      <c r="F368" s="80"/>
      <c r="I368" s="80"/>
      <c r="J368" s="80"/>
      <c r="K368" s="80"/>
      <c r="L368" s="80"/>
      <c r="M368" s="80"/>
    </row>
    <row r="369" spans="2:13" ht="12" customHeight="1">
      <c r="B369" s="80"/>
      <c r="C369" s="80"/>
      <c r="D369" s="80"/>
      <c r="E369" s="80"/>
      <c r="F369" s="80"/>
      <c r="I369" s="80"/>
      <c r="J369" s="80"/>
      <c r="K369" s="80"/>
      <c r="L369" s="80"/>
      <c r="M369" s="80"/>
    </row>
    <row r="370" spans="2:13" ht="12" customHeight="1">
      <c r="B370" s="80"/>
      <c r="C370" s="80"/>
      <c r="D370" s="80"/>
      <c r="E370" s="80"/>
      <c r="F370" s="80"/>
      <c r="I370" s="80"/>
      <c r="J370" s="80"/>
      <c r="K370" s="80"/>
      <c r="L370" s="80"/>
      <c r="M370" s="80"/>
    </row>
    <row r="371" spans="2:13" ht="12" customHeight="1">
      <c r="B371" s="80"/>
      <c r="C371" s="80"/>
      <c r="D371" s="80"/>
      <c r="E371" s="80"/>
      <c r="F371" s="80"/>
      <c r="I371" s="80"/>
      <c r="J371" s="80"/>
      <c r="K371" s="80"/>
      <c r="L371" s="80"/>
      <c r="M371" s="80"/>
    </row>
    <row r="372" spans="2:13" ht="12" customHeight="1">
      <c r="B372" s="80"/>
      <c r="C372" s="80"/>
      <c r="D372" s="80"/>
      <c r="E372" s="80"/>
      <c r="F372" s="80"/>
      <c r="I372" s="80"/>
      <c r="J372" s="80"/>
      <c r="K372" s="80"/>
      <c r="L372" s="80"/>
      <c r="M372" s="80"/>
    </row>
    <row r="373" spans="2:13" ht="12" customHeight="1">
      <c r="B373" s="80"/>
      <c r="C373" s="80"/>
      <c r="D373" s="80"/>
      <c r="E373" s="80"/>
      <c r="F373" s="80"/>
      <c r="I373" s="80"/>
      <c r="J373" s="80"/>
      <c r="K373" s="80"/>
      <c r="L373" s="80"/>
      <c r="M373" s="80"/>
    </row>
    <row r="374" spans="2:13" ht="12" customHeight="1">
      <c r="B374" s="80"/>
      <c r="C374" s="80"/>
      <c r="D374" s="80"/>
      <c r="E374" s="80"/>
      <c r="F374" s="80"/>
      <c r="I374" s="80"/>
      <c r="J374" s="80"/>
      <c r="K374" s="80"/>
      <c r="L374" s="80"/>
      <c r="M374" s="80"/>
    </row>
    <row r="375" spans="2:13" ht="12" customHeight="1">
      <c r="B375" s="80"/>
      <c r="C375" s="80"/>
      <c r="D375" s="80"/>
      <c r="E375" s="80"/>
      <c r="F375" s="80"/>
      <c r="I375" s="80"/>
      <c r="J375" s="80"/>
      <c r="K375" s="80"/>
      <c r="L375" s="80"/>
      <c r="M375" s="80"/>
    </row>
    <row r="376" spans="2:13" ht="12" customHeight="1">
      <c r="B376" s="80"/>
      <c r="C376" s="80"/>
      <c r="D376" s="80"/>
      <c r="E376" s="80"/>
      <c r="F376" s="80"/>
      <c r="I376" s="80"/>
      <c r="J376" s="80"/>
      <c r="K376" s="80"/>
      <c r="L376" s="80"/>
      <c r="M376" s="80"/>
    </row>
    <row r="377" spans="2:13" ht="12" customHeight="1">
      <c r="B377" s="80"/>
      <c r="C377" s="80"/>
      <c r="D377" s="80"/>
      <c r="E377" s="80"/>
      <c r="F377" s="80"/>
      <c r="I377" s="80"/>
      <c r="J377" s="80"/>
      <c r="K377" s="80"/>
      <c r="L377" s="80"/>
      <c r="M377" s="80"/>
    </row>
    <row r="378" spans="2:13" ht="12" customHeight="1">
      <c r="B378" s="80"/>
      <c r="C378" s="80"/>
      <c r="D378" s="80"/>
      <c r="E378" s="80"/>
      <c r="F378" s="80"/>
      <c r="I378" s="80"/>
      <c r="J378" s="80"/>
      <c r="K378" s="80"/>
      <c r="L378" s="80"/>
      <c r="M378" s="80"/>
    </row>
    <row r="379" spans="2:13" ht="12" customHeight="1">
      <c r="B379" s="80"/>
      <c r="C379" s="80"/>
      <c r="D379" s="80"/>
      <c r="E379" s="80"/>
      <c r="F379" s="80"/>
      <c r="I379" s="80"/>
      <c r="J379" s="80"/>
      <c r="K379" s="80"/>
      <c r="L379" s="80"/>
      <c r="M379" s="80"/>
    </row>
    <row r="380" spans="2:13" ht="12" customHeight="1">
      <c r="B380" s="80"/>
      <c r="C380" s="80"/>
      <c r="D380" s="80"/>
      <c r="E380" s="80"/>
      <c r="F380" s="80"/>
      <c r="I380" s="80"/>
      <c r="J380" s="80"/>
      <c r="K380" s="80"/>
      <c r="L380" s="80"/>
      <c r="M380" s="80"/>
    </row>
    <row r="381" spans="2:13" ht="12" customHeight="1">
      <c r="B381" s="80"/>
      <c r="C381" s="80"/>
      <c r="D381" s="80"/>
      <c r="E381" s="80"/>
      <c r="F381" s="80"/>
      <c r="I381" s="80"/>
      <c r="J381" s="80"/>
      <c r="K381" s="80"/>
      <c r="L381" s="80"/>
      <c r="M381" s="80"/>
    </row>
    <row r="382" spans="2:13" ht="12" customHeight="1">
      <c r="B382" s="80"/>
      <c r="C382" s="80"/>
      <c r="D382" s="80"/>
      <c r="E382" s="80"/>
      <c r="F382" s="80"/>
      <c r="I382" s="80"/>
      <c r="J382" s="80"/>
      <c r="K382" s="80"/>
      <c r="L382" s="80"/>
      <c r="M382" s="80"/>
    </row>
    <row r="383" spans="2:13" ht="12" customHeight="1">
      <c r="B383" s="80"/>
      <c r="C383" s="80"/>
      <c r="D383" s="80"/>
      <c r="E383" s="80"/>
      <c r="F383" s="80"/>
      <c r="I383" s="80"/>
      <c r="J383" s="80"/>
      <c r="K383" s="80"/>
      <c r="L383" s="80"/>
      <c r="M383" s="80"/>
    </row>
    <row r="384" spans="2:13" ht="12" customHeight="1">
      <c r="B384" s="80"/>
      <c r="C384" s="80"/>
      <c r="D384" s="80"/>
      <c r="E384" s="80"/>
      <c r="F384" s="80"/>
      <c r="I384" s="80"/>
      <c r="J384" s="80"/>
      <c r="K384" s="80"/>
      <c r="L384" s="80"/>
      <c r="M384" s="80"/>
    </row>
    <row r="385" spans="2:13" ht="12" customHeight="1">
      <c r="B385" s="80"/>
      <c r="C385" s="80"/>
      <c r="D385" s="80"/>
      <c r="E385" s="80"/>
      <c r="F385" s="80"/>
      <c r="I385" s="80"/>
      <c r="J385" s="80"/>
      <c r="K385" s="80"/>
      <c r="L385" s="80"/>
      <c r="M385" s="80"/>
    </row>
    <row r="386" spans="2:13" ht="12" customHeight="1">
      <c r="B386" s="80"/>
      <c r="C386" s="80"/>
      <c r="D386" s="80"/>
      <c r="E386" s="80"/>
      <c r="F386" s="80"/>
      <c r="I386" s="80"/>
      <c r="J386" s="80"/>
      <c r="K386" s="80"/>
      <c r="L386" s="80"/>
      <c r="M386" s="80"/>
    </row>
    <row r="387" spans="2:13" ht="12" customHeight="1">
      <c r="B387" s="80"/>
      <c r="C387" s="80"/>
      <c r="D387" s="80"/>
      <c r="E387" s="80"/>
      <c r="F387" s="80"/>
      <c r="I387" s="80"/>
      <c r="J387" s="80"/>
      <c r="K387" s="80"/>
      <c r="L387" s="80"/>
      <c r="M387" s="80"/>
    </row>
    <row r="388" spans="2:13" ht="12" customHeight="1">
      <c r="B388" s="80"/>
      <c r="C388" s="80"/>
      <c r="D388" s="80"/>
      <c r="E388" s="80"/>
      <c r="F388" s="80"/>
      <c r="I388" s="80"/>
      <c r="J388" s="80"/>
      <c r="K388" s="80"/>
      <c r="L388" s="80"/>
      <c r="M388" s="80"/>
    </row>
    <row r="389" spans="2:13" ht="12" customHeight="1">
      <c r="B389" s="80"/>
      <c r="C389" s="80"/>
      <c r="D389" s="80"/>
      <c r="E389" s="80"/>
      <c r="F389" s="80"/>
      <c r="I389" s="80"/>
      <c r="J389" s="80"/>
      <c r="K389" s="80"/>
      <c r="L389" s="80"/>
      <c r="M389" s="80"/>
    </row>
    <row r="390" spans="2:13" ht="12" customHeight="1">
      <c r="B390" s="80"/>
      <c r="C390" s="80"/>
      <c r="D390" s="80"/>
      <c r="E390" s="80"/>
      <c r="F390" s="80"/>
      <c r="I390" s="80"/>
      <c r="J390" s="80"/>
      <c r="K390" s="80"/>
      <c r="L390" s="80"/>
      <c r="M390" s="80"/>
    </row>
    <row r="391" spans="2:13" ht="12" customHeight="1">
      <c r="B391" s="80"/>
      <c r="C391" s="80"/>
      <c r="D391" s="80"/>
      <c r="E391" s="80"/>
      <c r="F391" s="80"/>
      <c r="I391" s="80"/>
      <c r="J391" s="80"/>
      <c r="K391" s="80"/>
      <c r="L391" s="80"/>
      <c r="M391" s="80"/>
    </row>
    <row r="392" spans="2:13" ht="12" customHeight="1">
      <c r="B392" s="80"/>
      <c r="C392" s="80"/>
      <c r="D392" s="80"/>
      <c r="E392" s="80"/>
      <c r="F392" s="80"/>
      <c r="I392" s="80"/>
      <c r="J392" s="80"/>
      <c r="K392" s="80"/>
      <c r="L392" s="80"/>
      <c r="M392" s="80"/>
    </row>
    <row r="393" spans="2:13" ht="12" customHeight="1">
      <c r="B393" s="80"/>
      <c r="C393" s="80"/>
      <c r="D393" s="80"/>
      <c r="E393" s="80"/>
      <c r="F393" s="80"/>
      <c r="I393" s="80"/>
      <c r="J393" s="80"/>
      <c r="K393" s="80"/>
      <c r="L393" s="80"/>
      <c r="M393" s="80"/>
    </row>
    <row r="394" spans="2:13" ht="12" customHeight="1">
      <c r="B394" s="80"/>
      <c r="C394" s="80"/>
      <c r="D394" s="80"/>
      <c r="E394" s="80"/>
      <c r="F394" s="80"/>
      <c r="I394" s="80"/>
      <c r="J394" s="80"/>
      <c r="K394" s="80"/>
      <c r="L394" s="80"/>
      <c r="M394" s="80"/>
    </row>
    <row r="395" spans="2:13" ht="12" customHeight="1">
      <c r="B395" s="80"/>
      <c r="C395" s="80"/>
      <c r="D395" s="80"/>
      <c r="E395" s="80"/>
      <c r="F395" s="80"/>
      <c r="I395" s="80"/>
      <c r="J395" s="80"/>
      <c r="K395" s="80"/>
      <c r="L395" s="80"/>
      <c r="M395" s="80"/>
    </row>
    <row r="396" spans="2:13" ht="12" customHeight="1">
      <c r="B396" s="80"/>
      <c r="C396" s="80"/>
      <c r="D396" s="80"/>
      <c r="E396" s="80"/>
      <c r="F396" s="80"/>
      <c r="I396" s="80"/>
      <c r="J396" s="80"/>
      <c r="K396" s="80"/>
      <c r="L396" s="80"/>
      <c r="M396" s="80"/>
    </row>
    <row r="397" spans="2:13" ht="12" customHeight="1">
      <c r="B397" s="80"/>
      <c r="C397" s="80"/>
      <c r="D397" s="80"/>
      <c r="E397" s="80"/>
      <c r="F397" s="80"/>
      <c r="I397" s="80"/>
      <c r="J397" s="80"/>
      <c r="K397" s="80"/>
      <c r="L397" s="80"/>
      <c r="M397" s="80"/>
    </row>
    <row r="398" spans="2:13" ht="12" customHeight="1">
      <c r="B398" s="80"/>
      <c r="C398" s="80"/>
      <c r="D398" s="80"/>
      <c r="E398" s="80"/>
      <c r="F398" s="80"/>
      <c r="I398" s="80"/>
      <c r="J398" s="80"/>
      <c r="K398" s="80"/>
      <c r="L398" s="80"/>
      <c r="M398" s="80"/>
    </row>
    <row r="399" spans="2:13" ht="12" customHeight="1">
      <c r="B399" s="80"/>
      <c r="C399" s="80"/>
      <c r="D399" s="80"/>
      <c r="E399" s="80"/>
      <c r="F399" s="80"/>
      <c r="I399" s="80"/>
      <c r="J399" s="80"/>
      <c r="K399" s="80"/>
      <c r="L399" s="80"/>
      <c r="M399" s="80"/>
    </row>
    <row r="400" spans="2:13" ht="12" customHeight="1">
      <c r="B400" s="80"/>
      <c r="C400" s="80"/>
      <c r="D400" s="80"/>
      <c r="E400" s="80"/>
      <c r="F400" s="80"/>
      <c r="I400" s="80"/>
      <c r="J400" s="80"/>
      <c r="K400" s="80"/>
      <c r="L400" s="80"/>
      <c r="M400" s="80"/>
    </row>
    <row r="401" spans="2:13" ht="12" customHeight="1">
      <c r="B401" s="80"/>
      <c r="C401" s="80"/>
      <c r="D401" s="80"/>
      <c r="E401" s="80"/>
      <c r="F401" s="80"/>
      <c r="I401" s="80"/>
      <c r="J401" s="80"/>
      <c r="K401" s="80"/>
      <c r="L401" s="80"/>
      <c r="M401" s="80"/>
    </row>
    <row r="402" spans="2:13" ht="12" customHeight="1">
      <c r="B402" s="80"/>
      <c r="C402" s="80"/>
      <c r="D402" s="80"/>
      <c r="E402" s="80"/>
      <c r="F402" s="80"/>
      <c r="I402" s="80"/>
      <c r="J402" s="80"/>
      <c r="K402" s="80"/>
      <c r="L402" s="80"/>
      <c r="M402" s="80"/>
    </row>
    <row r="403" spans="2:13" ht="12" customHeight="1">
      <c r="B403" s="80"/>
      <c r="C403" s="80"/>
      <c r="D403" s="80"/>
      <c r="E403" s="80"/>
      <c r="F403" s="80"/>
      <c r="I403" s="80"/>
      <c r="J403" s="80"/>
      <c r="K403" s="80"/>
      <c r="L403" s="80"/>
      <c r="M403" s="80"/>
    </row>
    <row r="404" spans="2:13" ht="12" customHeight="1">
      <c r="B404" s="80"/>
      <c r="C404" s="80"/>
      <c r="D404" s="80"/>
      <c r="E404" s="80"/>
      <c r="F404" s="80"/>
      <c r="I404" s="80"/>
      <c r="J404" s="80"/>
      <c r="K404" s="80"/>
      <c r="L404" s="80"/>
      <c r="M404" s="80"/>
    </row>
    <row r="405" spans="2:13" ht="12" customHeight="1">
      <c r="B405" s="80"/>
      <c r="C405" s="80"/>
      <c r="D405" s="80"/>
      <c r="E405" s="80"/>
      <c r="F405" s="80"/>
      <c r="I405" s="80"/>
      <c r="J405" s="80"/>
      <c r="K405" s="80"/>
      <c r="L405" s="80"/>
      <c r="M405" s="80"/>
    </row>
    <row r="406" spans="2:13" ht="12" customHeight="1">
      <c r="B406" s="80"/>
      <c r="C406" s="80"/>
      <c r="D406" s="80"/>
      <c r="E406" s="80"/>
      <c r="F406" s="80"/>
      <c r="I406" s="80"/>
      <c r="J406" s="80"/>
      <c r="K406" s="80"/>
      <c r="L406" s="80"/>
      <c r="M406" s="80"/>
    </row>
    <row r="407" spans="2:13" ht="12" customHeight="1">
      <c r="B407" s="80"/>
      <c r="C407" s="80"/>
      <c r="D407" s="80"/>
      <c r="E407" s="80"/>
      <c r="F407" s="80"/>
      <c r="I407" s="80"/>
      <c r="J407" s="80"/>
      <c r="K407" s="80"/>
      <c r="L407" s="80"/>
      <c r="M407" s="80"/>
    </row>
    <row r="408" spans="2:13" ht="12" customHeight="1">
      <c r="B408" s="80"/>
      <c r="C408" s="80"/>
      <c r="D408" s="80"/>
      <c r="E408" s="80"/>
      <c r="F408" s="80"/>
      <c r="I408" s="80"/>
      <c r="J408" s="80"/>
      <c r="K408" s="80"/>
      <c r="L408" s="80"/>
      <c r="M408" s="80"/>
    </row>
    <row r="409" spans="2:13" ht="12" customHeight="1">
      <c r="B409" s="80"/>
      <c r="C409" s="80"/>
      <c r="D409" s="80"/>
      <c r="E409" s="80"/>
      <c r="F409" s="80"/>
      <c r="I409" s="80"/>
      <c r="J409" s="80"/>
      <c r="K409" s="80"/>
      <c r="L409" s="80"/>
      <c r="M409" s="80"/>
    </row>
    <row r="410" spans="2:13" ht="12" customHeight="1">
      <c r="B410" s="80"/>
      <c r="C410" s="80"/>
      <c r="D410" s="80"/>
      <c r="E410" s="80"/>
      <c r="F410" s="80"/>
      <c r="I410" s="80"/>
      <c r="J410" s="80"/>
      <c r="K410" s="80"/>
      <c r="L410" s="80"/>
      <c r="M410" s="80"/>
    </row>
    <row r="411" spans="2:13" ht="12" customHeight="1">
      <c r="B411" s="80"/>
      <c r="C411" s="80"/>
      <c r="D411" s="80"/>
      <c r="E411" s="80"/>
      <c r="F411" s="80"/>
      <c r="I411" s="80"/>
      <c r="J411" s="80"/>
      <c r="K411" s="80"/>
      <c r="L411" s="80"/>
      <c r="M411" s="80"/>
    </row>
    <row r="412" spans="2:13" ht="12" customHeight="1">
      <c r="B412" s="80"/>
      <c r="C412" s="80"/>
      <c r="D412" s="80"/>
      <c r="E412" s="80"/>
      <c r="F412" s="80"/>
      <c r="I412" s="80"/>
      <c r="J412" s="80"/>
      <c r="K412" s="80"/>
      <c r="L412" s="80"/>
      <c r="M412" s="80"/>
    </row>
    <row r="413" spans="2:13" ht="12" customHeight="1">
      <c r="B413" s="80"/>
      <c r="C413" s="80"/>
      <c r="D413" s="80"/>
      <c r="E413" s="80"/>
      <c r="F413" s="80"/>
      <c r="I413" s="80"/>
      <c r="J413" s="80"/>
      <c r="K413" s="80"/>
      <c r="L413" s="80"/>
      <c r="M413" s="80"/>
    </row>
    <row r="414" spans="2:13" ht="12" customHeight="1">
      <c r="B414" s="80"/>
      <c r="C414" s="80"/>
      <c r="D414" s="80"/>
      <c r="E414" s="80"/>
      <c r="F414" s="80"/>
      <c r="I414" s="80"/>
      <c r="J414" s="80"/>
      <c r="K414" s="80"/>
      <c r="L414" s="80"/>
      <c r="M414" s="80"/>
    </row>
    <row r="415" spans="2:13" ht="12" customHeight="1">
      <c r="B415" s="80"/>
      <c r="C415" s="80"/>
      <c r="D415" s="80"/>
      <c r="E415" s="80"/>
      <c r="F415" s="80"/>
      <c r="I415" s="80"/>
      <c r="J415" s="80"/>
      <c r="K415" s="80"/>
      <c r="L415" s="80"/>
      <c r="M415" s="80"/>
    </row>
    <row r="416" spans="2:13" ht="12" customHeight="1">
      <c r="B416" s="80"/>
      <c r="C416" s="80"/>
      <c r="D416" s="80"/>
      <c r="E416" s="80"/>
      <c r="F416" s="80"/>
      <c r="I416" s="80"/>
      <c r="J416" s="80"/>
      <c r="K416" s="80"/>
      <c r="L416" s="80"/>
      <c r="M416" s="80"/>
    </row>
    <row r="417" spans="2:13" ht="12" customHeight="1">
      <c r="B417" s="80"/>
      <c r="C417" s="80"/>
      <c r="D417" s="80"/>
      <c r="E417" s="80"/>
      <c r="F417" s="80"/>
      <c r="I417" s="80"/>
      <c r="J417" s="80"/>
      <c r="K417" s="80"/>
      <c r="L417" s="80"/>
      <c r="M417" s="80"/>
    </row>
    <row r="418" spans="2:13" ht="12" customHeight="1">
      <c r="B418" s="80"/>
      <c r="C418" s="80"/>
      <c r="D418" s="80"/>
      <c r="E418" s="80"/>
      <c r="F418" s="80"/>
      <c r="I418" s="80"/>
      <c r="J418" s="80"/>
      <c r="K418" s="80"/>
      <c r="L418" s="80"/>
      <c r="M418" s="80"/>
    </row>
    <row r="419" spans="2:13" ht="12" customHeight="1">
      <c r="B419" s="80"/>
      <c r="C419" s="80"/>
      <c r="D419" s="80"/>
      <c r="E419" s="80"/>
      <c r="F419" s="80"/>
      <c r="I419" s="80"/>
      <c r="J419" s="80"/>
      <c r="K419" s="80"/>
      <c r="L419" s="80"/>
      <c r="M419" s="80"/>
    </row>
    <row r="420" spans="2:13" ht="12" customHeight="1">
      <c r="B420" s="80"/>
      <c r="C420" s="80"/>
      <c r="D420" s="80"/>
      <c r="E420" s="80"/>
      <c r="F420" s="80"/>
      <c r="I420" s="80"/>
      <c r="J420" s="80"/>
      <c r="K420" s="80"/>
      <c r="L420" s="80"/>
      <c r="M420" s="80"/>
    </row>
    <row r="421" spans="2:13" ht="12" customHeight="1">
      <c r="B421" s="80"/>
      <c r="C421" s="80"/>
      <c r="D421" s="80"/>
      <c r="E421" s="80"/>
      <c r="F421" s="80"/>
      <c r="I421" s="80"/>
      <c r="J421" s="80"/>
      <c r="K421" s="80"/>
      <c r="L421" s="80"/>
      <c r="M421" s="80"/>
    </row>
    <row r="422" spans="2:13" ht="12" customHeight="1">
      <c r="B422" s="80"/>
      <c r="C422" s="80"/>
      <c r="D422" s="80"/>
      <c r="E422" s="80"/>
      <c r="F422" s="80"/>
      <c r="I422" s="80"/>
      <c r="J422" s="80"/>
      <c r="K422" s="80"/>
      <c r="L422" s="80"/>
      <c r="M422" s="80"/>
    </row>
    <row r="423" spans="2:13" ht="12" customHeight="1">
      <c r="B423" s="80"/>
      <c r="C423" s="80"/>
      <c r="D423" s="80"/>
      <c r="E423" s="80"/>
      <c r="F423" s="80"/>
      <c r="I423" s="80"/>
      <c r="J423" s="80"/>
      <c r="K423" s="80"/>
      <c r="L423" s="80"/>
      <c r="M423" s="80"/>
    </row>
    <row r="424" spans="2:13" ht="12" customHeight="1">
      <c r="B424" s="80"/>
      <c r="C424" s="80"/>
      <c r="D424" s="80"/>
      <c r="E424" s="80"/>
      <c r="F424" s="80"/>
      <c r="I424" s="80"/>
      <c r="J424" s="80"/>
      <c r="K424" s="80"/>
      <c r="L424" s="80"/>
      <c r="M424" s="80"/>
    </row>
    <row r="425" spans="2:13" ht="12" customHeight="1">
      <c r="B425" s="80"/>
      <c r="C425" s="80"/>
      <c r="D425" s="80"/>
      <c r="E425" s="80"/>
      <c r="F425" s="80"/>
      <c r="I425" s="80"/>
      <c r="J425" s="80"/>
      <c r="K425" s="80"/>
      <c r="L425" s="80"/>
      <c r="M425" s="80"/>
    </row>
    <row r="426" spans="2:13" ht="12" customHeight="1">
      <c r="B426" s="80"/>
      <c r="C426" s="80"/>
      <c r="D426" s="80"/>
      <c r="E426" s="80"/>
      <c r="F426" s="80"/>
      <c r="I426" s="80"/>
      <c r="J426" s="80"/>
      <c r="K426" s="80"/>
      <c r="L426" s="80"/>
      <c r="M426" s="80"/>
    </row>
    <row r="427" spans="2:13" ht="12" customHeight="1">
      <c r="B427" s="80"/>
      <c r="C427" s="80"/>
      <c r="D427" s="80"/>
      <c r="E427" s="80"/>
      <c r="F427" s="80"/>
      <c r="I427" s="80"/>
      <c r="J427" s="80"/>
      <c r="K427" s="80"/>
      <c r="L427" s="80"/>
      <c r="M427" s="80"/>
    </row>
    <row r="428" spans="2:13" ht="12" customHeight="1">
      <c r="B428" s="80"/>
      <c r="C428" s="80"/>
      <c r="D428" s="80"/>
      <c r="E428" s="80"/>
      <c r="F428" s="80"/>
      <c r="I428" s="80"/>
      <c r="J428" s="80"/>
      <c r="K428" s="80"/>
      <c r="L428" s="80"/>
      <c r="M428" s="80"/>
    </row>
    <row r="429" spans="2:13" ht="12" customHeight="1">
      <c r="B429" s="80"/>
      <c r="C429" s="80"/>
      <c r="D429" s="80"/>
      <c r="E429" s="80"/>
      <c r="F429" s="80"/>
      <c r="I429" s="80"/>
      <c r="J429" s="80"/>
      <c r="K429" s="80"/>
      <c r="L429" s="80"/>
      <c r="M429" s="80"/>
    </row>
    <row r="430" spans="2:13" ht="12" customHeight="1">
      <c r="B430" s="80"/>
      <c r="C430" s="80"/>
      <c r="D430" s="80"/>
      <c r="E430" s="80"/>
      <c r="F430" s="80"/>
      <c r="I430" s="80"/>
      <c r="J430" s="80"/>
      <c r="K430" s="80"/>
      <c r="L430" s="80"/>
      <c r="M430" s="80"/>
    </row>
    <row r="431" spans="2:13" ht="12" customHeight="1">
      <c r="B431" s="80"/>
      <c r="C431" s="80"/>
      <c r="D431" s="80"/>
      <c r="E431" s="80"/>
      <c r="F431" s="80"/>
      <c r="I431" s="80"/>
      <c r="J431" s="80"/>
      <c r="K431" s="80"/>
      <c r="L431" s="80"/>
      <c r="M431" s="80"/>
    </row>
    <row r="432" spans="2:13" ht="12" customHeight="1">
      <c r="B432" s="80"/>
      <c r="C432" s="80"/>
      <c r="D432" s="80"/>
      <c r="E432" s="80"/>
      <c r="F432" s="80"/>
      <c r="I432" s="80"/>
      <c r="J432" s="80"/>
      <c r="K432" s="80"/>
      <c r="L432" s="80"/>
      <c r="M432" s="80"/>
    </row>
    <row r="433" spans="2:13" ht="12" customHeight="1">
      <c r="B433" s="80"/>
      <c r="C433" s="80"/>
      <c r="D433" s="80"/>
      <c r="E433" s="80"/>
      <c r="F433" s="80"/>
      <c r="I433" s="80"/>
      <c r="J433" s="80"/>
      <c r="K433" s="80"/>
      <c r="L433" s="80"/>
      <c r="M433" s="80"/>
    </row>
    <row r="434" spans="2:13" ht="12" customHeight="1">
      <c r="B434" s="80"/>
      <c r="C434" s="80"/>
      <c r="D434" s="80"/>
      <c r="E434" s="80"/>
      <c r="F434" s="80"/>
      <c r="I434" s="80"/>
      <c r="J434" s="80"/>
      <c r="K434" s="80"/>
      <c r="L434" s="80"/>
      <c r="M434" s="80"/>
    </row>
    <row r="435" spans="2:13" ht="12" customHeight="1">
      <c r="B435" s="80"/>
      <c r="C435" s="80"/>
      <c r="D435" s="80"/>
      <c r="E435" s="80"/>
      <c r="F435" s="80"/>
      <c r="I435" s="80"/>
      <c r="J435" s="80"/>
      <c r="K435" s="80"/>
      <c r="L435" s="80"/>
      <c r="M435" s="80"/>
    </row>
    <row r="436" spans="2:13" ht="12" customHeight="1">
      <c r="B436" s="80"/>
      <c r="C436" s="80"/>
      <c r="D436" s="80"/>
      <c r="E436" s="80"/>
      <c r="F436" s="80"/>
      <c r="I436" s="80"/>
      <c r="J436" s="80"/>
      <c r="K436" s="80"/>
      <c r="L436" s="80"/>
      <c r="M436" s="80"/>
    </row>
    <row r="437" spans="2:13" ht="12" customHeight="1">
      <c r="B437" s="80"/>
      <c r="C437" s="80"/>
      <c r="D437" s="80"/>
      <c r="E437" s="80"/>
      <c r="F437" s="80"/>
      <c r="I437" s="80"/>
      <c r="J437" s="80"/>
      <c r="K437" s="80"/>
      <c r="L437" s="80"/>
      <c r="M437" s="80"/>
    </row>
    <row r="438" spans="2:13" ht="12" customHeight="1">
      <c r="B438" s="80"/>
      <c r="C438" s="80"/>
      <c r="D438" s="80"/>
      <c r="E438" s="80"/>
      <c r="F438" s="80"/>
      <c r="I438" s="80"/>
      <c r="J438" s="80"/>
      <c r="K438" s="80"/>
      <c r="L438" s="80"/>
      <c r="M438" s="80"/>
    </row>
    <row r="439" spans="2:13" ht="12" customHeight="1">
      <c r="B439" s="80"/>
      <c r="C439" s="80"/>
      <c r="D439" s="80"/>
      <c r="E439" s="80"/>
      <c r="F439" s="80"/>
      <c r="I439" s="80"/>
      <c r="J439" s="80"/>
      <c r="K439" s="80"/>
      <c r="L439" s="80"/>
      <c r="M439" s="80"/>
    </row>
    <row r="440" spans="2:13" ht="12" customHeight="1">
      <c r="B440" s="80"/>
      <c r="C440" s="80"/>
      <c r="D440" s="80"/>
      <c r="E440" s="80"/>
      <c r="F440" s="80"/>
      <c r="I440" s="80"/>
      <c r="J440" s="80"/>
      <c r="K440" s="80"/>
      <c r="L440" s="80"/>
      <c r="M440" s="80"/>
    </row>
    <row r="441" spans="2:13" ht="12" customHeight="1">
      <c r="B441" s="80"/>
      <c r="C441" s="80"/>
      <c r="D441" s="80"/>
      <c r="E441" s="80"/>
      <c r="F441" s="80"/>
      <c r="I441" s="80"/>
      <c r="J441" s="80"/>
      <c r="K441" s="80"/>
      <c r="L441" s="80"/>
      <c r="M441" s="80"/>
    </row>
    <row r="442" spans="2:13" ht="12" customHeight="1">
      <c r="B442" s="80"/>
      <c r="C442" s="80"/>
      <c r="D442" s="80"/>
      <c r="E442" s="80"/>
      <c r="F442" s="80"/>
      <c r="I442" s="80"/>
      <c r="J442" s="80"/>
      <c r="K442" s="80"/>
      <c r="L442" s="80"/>
      <c r="M442" s="80"/>
    </row>
    <row r="443" spans="2:13" ht="12" customHeight="1">
      <c r="B443" s="80"/>
      <c r="C443" s="80"/>
      <c r="D443" s="80"/>
      <c r="E443" s="80"/>
      <c r="F443" s="80"/>
      <c r="I443" s="80"/>
      <c r="J443" s="80"/>
      <c r="K443" s="80"/>
      <c r="L443" s="80"/>
      <c r="M443" s="80"/>
    </row>
    <row r="444" spans="2:13" ht="12" customHeight="1">
      <c r="B444" s="80"/>
      <c r="C444" s="80"/>
      <c r="D444" s="80"/>
      <c r="E444" s="80"/>
      <c r="F444" s="80"/>
      <c r="I444" s="80"/>
      <c r="J444" s="80"/>
      <c r="K444" s="80"/>
      <c r="L444" s="80"/>
      <c r="M444" s="80"/>
    </row>
    <row r="445" spans="2:13" ht="12" customHeight="1">
      <c r="B445" s="80"/>
      <c r="C445" s="80"/>
      <c r="D445" s="80"/>
      <c r="E445" s="80"/>
      <c r="F445" s="80"/>
      <c r="I445" s="80"/>
      <c r="J445" s="80"/>
      <c r="K445" s="80"/>
      <c r="L445" s="80"/>
      <c r="M445" s="80"/>
    </row>
    <row r="446" spans="2:13" ht="12" customHeight="1">
      <c r="B446" s="80"/>
      <c r="C446" s="80"/>
      <c r="D446" s="80"/>
      <c r="E446" s="80"/>
      <c r="F446" s="80"/>
      <c r="I446" s="80"/>
      <c r="J446" s="80"/>
      <c r="K446" s="80"/>
      <c r="L446" s="80"/>
      <c r="M446" s="80"/>
    </row>
    <row r="447" spans="2:13" ht="12" customHeight="1">
      <c r="B447" s="80"/>
      <c r="C447" s="80"/>
      <c r="D447" s="80"/>
      <c r="E447" s="80"/>
      <c r="F447" s="80"/>
      <c r="I447" s="80"/>
      <c r="J447" s="80"/>
      <c r="K447" s="80"/>
      <c r="L447" s="80"/>
      <c r="M447" s="80"/>
    </row>
    <row r="448" spans="2:13" ht="12" customHeight="1">
      <c r="B448" s="80"/>
      <c r="C448" s="80"/>
      <c r="D448" s="80"/>
      <c r="E448" s="80"/>
      <c r="F448" s="80"/>
      <c r="I448" s="80"/>
      <c r="J448" s="80"/>
      <c r="K448" s="80"/>
      <c r="L448" s="80"/>
      <c r="M448" s="80"/>
    </row>
    <row r="449" spans="2:13" ht="12" customHeight="1">
      <c r="B449" s="80"/>
      <c r="C449" s="80"/>
      <c r="D449" s="80"/>
      <c r="E449" s="80"/>
      <c r="F449" s="80"/>
      <c r="I449" s="80"/>
      <c r="J449" s="80"/>
      <c r="K449" s="80"/>
      <c r="L449" s="80"/>
      <c r="M449" s="80"/>
    </row>
    <row r="450" spans="2:13" ht="12" customHeight="1">
      <c r="B450" s="80"/>
      <c r="C450" s="80"/>
      <c r="D450" s="80"/>
      <c r="E450" s="80"/>
      <c r="F450" s="80"/>
      <c r="I450" s="80"/>
      <c r="J450" s="80"/>
      <c r="K450" s="80"/>
      <c r="L450" s="80"/>
      <c r="M450" s="80"/>
    </row>
    <row r="451" spans="2:13" ht="12" customHeight="1">
      <c r="B451" s="80"/>
      <c r="C451" s="80"/>
      <c r="D451" s="80"/>
      <c r="E451" s="80"/>
      <c r="F451" s="80"/>
      <c r="I451" s="80"/>
      <c r="J451" s="80"/>
      <c r="K451" s="80"/>
      <c r="L451" s="80"/>
      <c r="M451" s="80"/>
    </row>
    <row r="452" spans="2:13" ht="12" customHeight="1">
      <c r="B452" s="80"/>
      <c r="C452" s="80"/>
      <c r="D452" s="80"/>
      <c r="E452" s="80"/>
      <c r="F452" s="80"/>
      <c r="I452" s="80"/>
      <c r="J452" s="80"/>
      <c r="K452" s="80"/>
      <c r="L452" s="80"/>
      <c r="M452" s="80"/>
    </row>
    <row r="453" spans="2:13" ht="12" customHeight="1">
      <c r="B453" s="80"/>
      <c r="C453" s="80"/>
      <c r="D453" s="80"/>
      <c r="E453" s="80"/>
      <c r="F453" s="80"/>
      <c r="I453" s="80"/>
      <c r="J453" s="80"/>
      <c r="K453" s="80"/>
      <c r="L453" s="80"/>
      <c r="M453" s="80"/>
    </row>
    <row r="454" spans="2:13" ht="12" customHeight="1">
      <c r="B454" s="80"/>
      <c r="C454" s="80"/>
      <c r="D454" s="80"/>
      <c r="E454" s="80"/>
      <c r="F454" s="80"/>
      <c r="I454" s="80"/>
      <c r="J454" s="80"/>
      <c r="K454" s="80"/>
      <c r="L454" s="80"/>
      <c r="M454" s="80"/>
    </row>
    <row r="455" spans="2:13" ht="12" customHeight="1">
      <c r="B455" s="80"/>
      <c r="C455" s="80"/>
      <c r="D455" s="80"/>
      <c r="E455" s="80"/>
      <c r="F455" s="80"/>
      <c r="I455" s="80"/>
      <c r="J455" s="80"/>
      <c r="K455" s="80"/>
      <c r="L455" s="80"/>
      <c r="M455" s="80"/>
    </row>
    <row r="456" spans="2:13" ht="12" customHeight="1">
      <c r="B456" s="80"/>
      <c r="C456" s="80"/>
      <c r="D456" s="80"/>
      <c r="E456" s="80"/>
      <c r="F456" s="80"/>
      <c r="I456" s="80"/>
      <c r="J456" s="80"/>
      <c r="K456" s="80"/>
      <c r="L456" s="80"/>
      <c r="M456" s="80"/>
    </row>
    <row r="457" spans="2:13" ht="12" customHeight="1">
      <c r="B457" s="80"/>
      <c r="C457" s="80"/>
      <c r="D457" s="80"/>
      <c r="E457" s="80"/>
      <c r="F457" s="80"/>
      <c r="I457" s="80"/>
      <c r="J457" s="80"/>
      <c r="K457" s="80"/>
      <c r="L457" s="80"/>
      <c r="M457" s="80"/>
    </row>
    <row r="458" spans="2:13" ht="12" customHeight="1">
      <c r="B458" s="80"/>
      <c r="C458" s="80"/>
      <c r="D458" s="80"/>
      <c r="E458" s="80"/>
      <c r="F458" s="80"/>
      <c r="I458" s="80"/>
      <c r="J458" s="80"/>
      <c r="K458" s="80"/>
      <c r="L458" s="80"/>
      <c r="M458" s="80"/>
    </row>
    <row r="459" spans="2:13" ht="12" customHeight="1">
      <c r="B459" s="80"/>
      <c r="C459" s="80"/>
      <c r="D459" s="80"/>
      <c r="E459" s="80"/>
      <c r="F459" s="80"/>
      <c r="I459" s="80"/>
      <c r="J459" s="80"/>
      <c r="K459" s="80"/>
      <c r="L459" s="80"/>
      <c r="M459" s="80"/>
    </row>
    <row r="460" spans="2:13" ht="12" customHeight="1">
      <c r="B460" s="80"/>
      <c r="C460" s="80"/>
      <c r="D460" s="80"/>
      <c r="E460" s="80"/>
      <c r="F460" s="80"/>
      <c r="I460" s="80"/>
      <c r="J460" s="80"/>
      <c r="K460" s="80"/>
      <c r="L460" s="80"/>
      <c r="M460" s="80"/>
    </row>
    <row r="461" spans="2:13" ht="12" customHeight="1">
      <c r="B461" s="80"/>
      <c r="C461" s="80"/>
      <c r="D461" s="80"/>
      <c r="E461" s="80"/>
      <c r="F461" s="80"/>
      <c r="I461" s="80"/>
      <c r="J461" s="80"/>
      <c r="K461" s="80"/>
      <c r="L461" s="80"/>
      <c r="M461" s="80"/>
    </row>
    <row r="462" spans="2:13" ht="12" customHeight="1">
      <c r="B462" s="80"/>
      <c r="C462" s="80"/>
      <c r="D462" s="80"/>
      <c r="E462" s="80"/>
      <c r="F462" s="80"/>
      <c r="I462" s="80"/>
      <c r="J462" s="80"/>
      <c r="K462" s="80"/>
      <c r="L462" s="80"/>
      <c r="M462" s="80"/>
    </row>
    <row r="463" spans="2:13" ht="12" customHeight="1">
      <c r="B463" s="80"/>
      <c r="C463" s="80"/>
      <c r="D463" s="80"/>
      <c r="E463" s="80"/>
      <c r="F463" s="80"/>
      <c r="I463" s="80"/>
      <c r="J463" s="80"/>
      <c r="K463" s="80"/>
      <c r="L463" s="80"/>
      <c r="M463" s="80"/>
    </row>
    <row r="464" spans="2:13" ht="12" customHeight="1">
      <c r="B464" s="80"/>
      <c r="C464" s="80"/>
      <c r="D464" s="80"/>
      <c r="E464" s="80"/>
      <c r="F464" s="80"/>
      <c r="I464" s="80"/>
      <c r="J464" s="80"/>
      <c r="K464" s="80"/>
      <c r="L464" s="80"/>
      <c r="M464" s="80"/>
    </row>
    <row r="465" spans="2:13" ht="12" customHeight="1">
      <c r="B465" s="80"/>
      <c r="C465" s="80"/>
      <c r="D465" s="80"/>
      <c r="E465" s="80"/>
      <c r="F465" s="80"/>
      <c r="I465" s="80"/>
      <c r="J465" s="80"/>
      <c r="K465" s="80"/>
      <c r="L465" s="80"/>
      <c r="M465" s="80"/>
    </row>
    <row r="466" spans="2:13" ht="12" customHeight="1">
      <c r="B466" s="80"/>
      <c r="C466" s="80"/>
      <c r="D466" s="80"/>
      <c r="E466" s="80"/>
      <c r="F466" s="80"/>
      <c r="I466" s="80"/>
      <c r="J466" s="80"/>
      <c r="K466" s="80"/>
      <c r="L466" s="80"/>
      <c r="M466" s="80"/>
    </row>
    <row r="467" spans="2:13" ht="12" customHeight="1">
      <c r="B467" s="80"/>
      <c r="C467" s="80"/>
      <c r="D467" s="80"/>
      <c r="E467" s="80"/>
      <c r="F467" s="80"/>
      <c r="I467" s="80"/>
      <c r="J467" s="80"/>
      <c r="K467" s="80"/>
      <c r="L467" s="80"/>
      <c r="M467" s="80"/>
    </row>
    <row r="468" spans="2:13" ht="12" customHeight="1">
      <c r="B468" s="80"/>
      <c r="C468" s="80"/>
      <c r="D468" s="80"/>
      <c r="E468" s="80"/>
      <c r="F468" s="80"/>
      <c r="I468" s="80"/>
      <c r="J468" s="80"/>
      <c r="K468" s="80"/>
      <c r="L468" s="80"/>
      <c r="M468" s="80"/>
    </row>
    <row r="469" spans="2:13" ht="12" customHeight="1">
      <c r="B469" s="80"/>
      <c r="C469" s="80"/>
      <c r="D469" s="80"/>
      <c r="E469" s="80"/>
      <c r="F469" s="80"/>
      <c r="I469" s="80"/>
      <c r="J469" s="80"/>
      <c r="K469" s="80"/>
      <c r="L469" s="80"/>
      <c r="M469" s="80"/>
    </row>
    <row r="470" spans="2:13" ht="12" customHeight="1">
      <c r="B470" s="80"/>
      <c r="C470" s="80"/>
      <c r="D470" s="80"/>
      <c r="E470" s="80"/>
      <c r="F470" s="80"/>
      <c r="I470" s="80"/>
      <c r="J470" s="80"/>
      <c r="K470" s="80"/>
      <c r="L470" s="80"/>
      <c r="M470" s="80"/>
    </row>
    <row r="471" spans="2:13" ht="12" customHeight="1">
      <c r="B471" s="80"/>
      <c r="C471" s="80"/>
      <c r="D471" s="80"/>
      <c r="E471" s="80"/>
      <c r="F471" s="80"/>
      <c r="I471" s="80"/>
      <c r="J471" s="80"/>
      <c r="K471" s="80"/>
      <c r="L471" s="80"/>
      <c r="M471" s="80"/>
    </row>
    <row r="472" spans="2:13" ht="12" customHeight="1">
      <c r="B472" s="80"/>
      <c r="C472" s="80"/>
      <c r="D472" s="80"/>
      <c r="E472" s="80"/>
      <c r="F472" s="80"/>
      <c r="I472" s="80"/>
      <c r="J472" s="80"/>
      <c r="K472" s="80"/>
      <c r="L472" s="80"/>
      <c r="M472" s="80"/>
    </row>
    <row r="473" spans="2:13" ht="12" customHeight="1">
      <c r="B473" s="80"/>
      <c r="C473" s="80"/>
      <c r="D473" s="80"/>
      <c r="E473" s="80"/>
      <c r="F473" s="80"/>
      <c r="I473" s="80"/>
      <c r="J473" s="80"/>
      <c r="K473" s="80"/>
      <c r="L473" s="80"/>
      <c r="M473" s="80"/>
    </row>
    <row r="474" spans="2:13" ht="12" customHeight="1">
      <c r="B474" s="80"/>
      <c r="C474" s="80"/>
      <c r="D474" s="80"/>
      <c r="E474" s="80"/>
      <c r="F474" s="80"/>
      <c r="I474" s="80"/>
      <c r="J474" s="80"/>
      <c r="K474" s="80"/>
      <c r="L474" s="80"/>
      <c r="M474" s="80"/>
    </row>
    <row r="475" spans="2:13" ht="12" customHeight="1">
      <c r="B475" s="80"/>
      <c r="C475" s="80"/>
      <c r="D475" s="80"/>
      <c r="E475" s="80"/>
      <c r="F475" s="80"/>
      <c r="I475" s="80"/>
      <c r="J475" s="80"/>
      <c r="K475" s="80"/>
      <c r="L475" s="80"/>
      <c r="M475" s="80"/>
    </row>
    <row r="476" spans="2:13" ht="12" customHeight="1">
      <c r="B476" s="80"/>
      <c r="C476" s="80"/>
      <c r="D476" s="80"/>
      <c r="E476" s="80"/>
      <c r="F476" s="80"/>
      <c r="I476" s="80"/>
      <c r="J476" s="80"/>
      <c r="K476" s="80"/>
      <c r="L476" s="80"/>
      <c r="M476" s="80"/>
    </row>
    <row r="477" spans="2:13" ht="12" customHeight="1">
      <c r="B477" s="80"/>
      <c r="C477" s="80"/>
      <c r="D477" s="80"/>
      <c r="E477" s="80"/>
      <c r="F477" s="80"/>
      <c r="I477" s="80"/>
      <c r="J477" s="80"/>
      <c r="K477" s="80"/>
      <c r="L477" s="80"/>
      <c r="M477" s="80"/>
    </row>
    <row r="478" spans="2:13" ht="12" customHeight="1">
      <c r="B478" s="80"/>
      <c r="C478" s="80"/>
      <c r="D478" s="80"/>
      <c r="E478" s="80"/>
      <c r="F478" s="80"/>
      <c r="I478" s="80"/>
      <c r="J478" s="80"/>
      <c r="K478" s="80"/>
      <c r="L478" s="80"/>
      <c r="M478" s="80"/>
    </row>
    <row r="479" spans="2:13" ht="12" customHeight="1">
      <c r="B479" s="80"/>
      <c r="C479" s="80"/>
      <c r="D479" s="80"/>
      <c r="E479" s="80"/>
      <c r="F479" s="80"/>
      <c r="I479" s="80"/>
      <c r="J479" s="80"/>
      <c r="K479" s="80"/>
      <c r="L479" s="80"/>
      <c r="M479" s="80"/>
    </row>
    <row r="480" spans="2:13" ht="12" customHeight="1">
      <c r="B480" s="80"/>
      <c r="C480" s="80"/>
      <c r="D480" s="80"/>
      <c r="E480" s="80"/>
      <c r="F480" s="80"/>
      <c r="I480" s="80"/>
      <c r="J480" s="80"/>
      <c r="K480" s="80"/>
      <c r="L480" s="80"/>
      <c r="M480" s="80"/>
    </row>
    <row r="481" spans="2:13" ht="12" customHeight="1">
      <c r="B481" s="80"/>
      <c r="C481" s="80"/>
      <c r="D481" s="80"/>
      <c r="E481" s="80"/>
      <c r="F481" s="80"/>
      <c r="I481" s="80"/>
      <c r="J481" s="80"/>
      <c r="K481" s="80"/>
      <c r="L481" s="80"/>
      <c r="M481" s="80"/>
    </row>
    <row r="482" spans="2:13" ht="12" customHeight="1">
      <c r="B482" s="80"/>
      <c r="C482" s="80"/>
      <c r="D482" s="80"/>
      <c r="E482" s="80"/>
      <c r="F482" s="80"/>
      <c r="I482" s="80"/>
      <c r="J482" s="80"/>
      <c r="K482" s="80"/>
      <c r="L482" s="80"/>
      <c r="M482" s="80"/>
    </row>
    <row r="483" spans="2:13" ht="12" customHeight="1">
      <c r="B483" s="80"/>
      <c r="C483" s="80"/>
      <c r="D483" s="80"/>
      <c r="E483" s="80"/>
      <c r="F483" s="80"/>
      <c r="I483" s="80"/>
      <c r="J483" s="80"/>
      <c r="K483" s="80"/>
      <c r="L483" s="80"/>
      <c r="M483" s="80"/>
    </row>
    <row r="484" spans="2:13" ht="12" customHeight="1">
      <c r="B484" s="80"/>
      <c r="C484" s="80"/>
      <c r="D484" s="80"/>
      <c r="E484" s="80"/>
      <c r="F484" s="80"/>
      <c r="I484" s="80"/>
      <c r="J484" s="80"/>
      <c r="K484" s="80"/>
      <c r="L484" s="80"/>
      <c r="M484" s="80"/>
    </row>
    <row r="485" spans="2:13" ht="12" customHeight="1">
      <c r="B485" s="80"/>
      <c r="C485" s="80"/>
      <c r="D485" s="80"/>
      <c r="E485" s="80"/>
      <c r="F485" s="80"/>
      <c r="I485" s="80"/>
      <c r="J485" s="80"/>
      <c r="K485" s="80"/>
      <c r="L485" s="80"/>
      <c r="M485" s="80"/>
    </row>
    <row r="486" spans="2:13" ht="12" customHeight="1">
      <c r="B486" s="80"/>
      <c r="C486" s="80"/>
      <c r="D486" s="80"/>
      <c r="E486" s="80"/>
      <c r="F486" s="80"/>
      <c r="I486" s="80"/>
      <c r="J486" s="80"/>
      <c r="K486" s="80"/>
      <c r="L486" s="80"/>
      <c r="M486" s="80"/>
    </row>
    <row r="487" spans="2:13" ht="12" customHeight="1">
      <c r="B487" s="80"/>
      <c r="C487" s="80"/>
      <c r="D487" s="80"/>
      <c r="E487" s="80"/>
      <c r="F487" s="80"/>
      <c r="I487" s="80"/>
      <c r="J487" s="80"/>
      <c r="K487" s="80"/>
      <c r="L487" s="80"/>
      <c r="M487" s="80"/>
    </row>
    <row r="488" spans="2:13" ht="12" customHeight="1">
      <c r="B488" s="80"/>
      <c r="C488" s="80"/>
      <c r="D488" s="80"/>
      <c r="E488" s="80"/>
      <c r="F488" s="80"/>
      <c r="I488" s="80"/>
      <c r="J488" s="80"/>
      <c r="K488" s="80"/>
      <c r="L488" s="80"/>
      <c r="M488" s="80"/>
    </row>
    <row r="489" spans="2:13" ht="12" customHeight="1">
      <c r="B489" s="80"/>
      <c r="C489" s="80"/>
      <c r="D489" s="80"/>
      <c r="E489" s="80"/>
      <c r="F489" s="80"/>
      <c r="I489" s="80"/>
      <c r="J489" s="80"/>
      <c r="K489" s="80"/>
      <c r="L489" s="80"/>
      <c r="M489" s="80"/>
    </row>
    <row r="490" spans="2:13" ht="12" customHeight="1">
      <c r="B490" s="80"/>
      <c r="C490" s="80"/>
      <c r="D490" s="80"/>
      <c r="E490" s="80"/>
      <c r="F490" s="80"/>
      <c r="I490" s="80"/>
      <c r="J490" s="80"/>
      <c r="K490" s="80"/>
      <c r="L490" s="80"/>
      <c r="M490" s="80"/>
    </row>
    <row r="491" spans="2:13" ht="12" customHeight="1">
      <c r="B491" s="80"/>
      <c r="C491" s="80"/>
      <c r="D491" s="80"/>
      <c r="E491" s="80"/>
      <c r="F491" s="80"/>
      <c r="I491" s="80"/>
      <c r="J491" s="80"/>
      <c r="K491" s="80"/>
      <c r="L491" s="80"/>
      <c r="M491" s="80"/>
    </row>
    <row r="492" spans="2:13" ht="12" customHeight="1">
      <c r="B492" s="80"/>
      <c r="C492" s="80"/>
      <c r="D492" s="80"/>
      <c r="E492" s="80"/>
      <c r="F492" s="80"/>
      <c r="I492" s="80"/>
      <c r="J492" s="80"/>
      <c r="K492" s="80"/>
      <c r="L492" s="80"/>
      <c r="M492" s="80"/>
    </row>
    <row r="493" spans="2:13" ht="12" customHeight="1">
      <c r="B493" s="80"/>
      <c r="C493" s="80"/>
      <c r="D493" s="80"/>
      <c r="E493" s="80"/>
      <c r="F493" s="80"/>
      <c r="I493" s="80"/>
      <c r="J493" s="80"/>
      <c r="K493" s="80"/>
      <c r="L493" s="80"/>
      <c r="M493" s="80"/>
    </row>
    <row r="494" spans="2:13" ht="12" customHeight="1">
      <c r="B494" s="80"/>
      <c r="C494" s="80"/>
      <c r="D494" s="80"/>
      <c r="E494" s="80"/>
      <c r="F494" s="80"/>
      <c r="I494" s="80"/>
      <c r="J494" s="80"/>
      <c r="K494" s="80"/>
      <c r="L494" s="80"/>
      <c r="M494" s="80"/>
    </row>
    <row r="495" spans="2:13" ht="12" customHeight="1">
      <c r="B495" s="80"/>
      <c r="C495" s="80"/>
      <c r="D495" s="80"/>
      <c r="E495" s="80"/>
      <c r="F495" s="80"/>
      <c r="I495" s="80"/>
      <c r="J495" s="80"/>
      <c r="K495" s="80"/>
      <c r="L495" s="80"/>
      <c r="M495" s="80"/>
    </row>
    <row r="496" spans="2:13" ht="12" customHeight="1">
      <c r="B496" s="80"/>
      <c r="C496" s="80"/>
      <c r="D496" s="80"/>
      <c r="E496" s="80"/>
      <c r="F496" s="80"/>
      <c r="I496" s="80"/>
      <c r="J496" s="80"/>
      <c r="K496" s="80"/>
      <c r="L496" s="80"/>
      <c r="M496" s="80"/>
    </row>
    <row r="497" spans="2:13" ht="12" customHeight="1">
      <c r="B497" s="80"/>
      <c r="C497" s="80"/>
      <c r="D497" s="80"/>
      <c r="E497" s="80"/>
      <c r="F497" s="80"/>
      <c r="I497" s="80"/>
      <c r="J497" s="80"/>
      <c r="K497" s="80"/>
      <c r="L497" s="80"/>
      <c r="M497" s="80"/>
    </row>
    <row r="498" spans="2:13" ht="12" customHeight="1">
      <c r="B498" s="80"/>
      <c r="C498" s="80"/>
      <c r="D498" s="80"/>
      <c r="E498" s="80"/>
      <c r="F498" s="80"/>
      <c r="I498" s="80"/>
      <c r="J498" s="80"/>
      <c r="K498" s="80"/>
      <c r="L498" s="80"/>
      <c r="M498" s="80"/>
    </row>
    <row r="499" spans="2:13" ht="12" customHeight="1">
      <c r="B499" s="80"/>
      <c r="C499" s="80"/>
      <c r="D499" s="80"/>
      <c r="E499" s="80"/>
      <c r="F499" s="80"/>
      <c r="I499" s="80"/>
      <c r="J499" s="80"/>
      <c r="K499" s="80"/>
      <c r="L499" s="80"/>
      <c r="M499" s="80"/>
    </row>
    <row r="500" spans="2:13" ht="12" customHeight="1">
      <c r="B500" s="80"/>
      <c r="C500" s="80"/>
      <c r="D500" s="80"/>
      <c r="E500" s="80"/>
      <c r="F500" s="80"/>
      <c r="I500" s="80"/>
      <c r="J500" s="80"/>
      <c r="K500" s="80"/>
      <c r="L500" s="80"/>
      <c r="M500" s="80"/>
    </row>
    <row r="501" spans="2:13" ht="12" customHeight="1">
      <c r="B501" s="80"/>
      <c r="C501" s="80"/>
      <c r="D501" s="80"/>
      <c r="E501" s="80"/>
      <c r="F501" s="80"/>
      <c r="I501" s="80"/>
      <c r="J501" s="80"/>
      <c r="K501" s="80"/>
      <c r="L501" s="80"/>
      <c r="M501" s="80"/>
    </row>
    <row r="502" spans="2:13" ht="12" customHeight="1">
      <c r="B502" s="80"/>
      <c r="C502" s="80"/>
      <c r="D502" s="80"/>
      <c r="E502" s="80"/>
      <c r="F502" s="80"/>
      <c r="I502" s="80"/>
      <c r="J502" s="80"/>
      <c r="K502" s="80"/>
      <c r="L502" s="80"/>
      <c r="M502" s="80"/>
    </row>
    <row r="503" spans="2:13" ht="12" customHeight="1">
      <c r="B503" s="80"/>
      <c r="C503" s="80"/>
      <c r="D503" s="80"/>
      <c r="E503" s="80"/>
      <c r="F503" s="80"/>
      <c r="I503" s="80"/>
      <c r="J503" s="80"/>
      <c r="K503" s="80"/>
      <c r="L503" s="80"/>
      <c r="M503" s="80"/>
    </row>
    <row r="504" spans="2:13" ht="12" customHeight="1">
      <c r="B504" s="80"/>
      <c r="C504" s="80"/>
      <c r="D504" s="80"/>
      <c r="E504" s="80"/>
      <c r="F504" s="80"/>
      <c r="I504" s="80"/>
      <c r="J504" s="80"/>
      <c r="K504" s="80"/>
      <c r="L504" s="80"/>
      <c r="M504" s="80"/>
    </row>
    <row r="505" spans="2:13" ht="12" customHeight="1">
      <c r="B505" s="80"/>
      <c r="C505" s="80"/>
      <c r="D505" s="80"/>
      <c r="E505" s="80"/>
      <c r="F505" s="80"/>
      <c r="I505" s="80"/>
      <c r="J505" s="80"/>
      <c r="K505" s="80"/>
      <c r="L505" s="80"/>
      <c r="M505" s="80"/>
    </row>
    <row r="506" spans="2:13" ht="12" customHeight="1">
      <c r="B506" s="80"/>
      <c r="C506" s="80"/>
      <c r="D506" s="80"/>
      <c r="E506" s="80"/>
      <c r="F506" s="80"/>
      <c r="I506" s="80"/>
      <c r="J506" s="80"/>
      <c r="K506" s="80"/>
      <c r="L506" s="80"/>
      <c r="M506" s="80"/>
    </row>
    <row r="507" spans="2:13" ht="12" customHeight="1">
      <c r="B507" s="80"/>
      <c r="C507" s="80"/>
      <c r="D507" s="80"/>
      <c r="E507" s="80"/>
      <c r="F507" s="80"/>
      <c r="I507" s="80"/>
      <c r="J507" s="80"/>
      <c r="K507" s="80"/>
      <c r="L507" s="80"/>
      <c r="M507" s="80"/>
    </row>
    <row r="508" spans="2:13" ht="12" customHeight="1">
      <c r="B508" s="80"/>
      <c r="C508" s="80"/>
      <c r="D508" s="80"/>
      <c r="E508" s="80"/>
      <c r="F508" s="80"/>
      <c r="I508" s="80"/>
      <c r="J508" s="80"/>
      <c r="K508" s="80"/>
      <c r="L508" s="80"/>
      <c r="M508" s="80"/>
    </row>
    <row r="509" spans="2:13" ht="12" customHeight="1">
      <c r="B509" s="80"/>
      <c r="C509" s="80"/>
      <c r="D509" s="80"/>
      <c r="E509" s="80"/>
      <c r="F509" s="80"/>
      <c r="I509" s="80"/>
      <c r="J509" s="80"/>
      <c r="K509" s="80"/>
      <c r="L509" s="80"/>
      <c r="M509" s="80"/>
    </row>
    <row r="510" spans="2:13" ht="12" customHeight="1">
      <c r="B510" s="80"/>
      <c r="C510" s="80"/>
      <c r="D510" s="80"/>
      <c r="E510" s="80"/>
      <c r="F510" s="80"/>
      <c r="I510" s="80"/>
      <c r="J510" s="80"/>
      <c r="K510" s="80"/>
      <c r="L510" s="80"/>
      <c r="M510" s="80"/>
    </row>
    <row r="511" spans="2:13" ht="12" customHeight="1">
      <c r="B511" s="80"/>
      <c r="C511" s="80"/>
      <c r="D511" s="80"/>
      <c r="E511" s="80"/>
      <c r="F511" s="80"/>
      <c r="I511" s="80"/>
      <c r="J511" s="80"/>
      <c r="K511" s="80"/>
      <c r="L511" s="80"/>
      <c r="M511" s="80"/>
    </row>
    <row r="512" spans="2:13" ht="12" customHeight="1">
      <c r="B512" s="80"/>
      <c r="C512" s="80"/>
      <c r="D512" s="80"/>
      <c r="E512" s="80"/>
      <c r="F512" s="80"/>
      <c r="I512" s="80"/>
      <c r="J512" s="80"/>
      <c r="K512" s="80"/>
      <c r="L512" s="80"/>
      <c r="M512" s="80"/>
    </row>
    <row r="513" spans="2:13" ht="12" customHeight="1">
      <c r="B513" s="80"/>
      <c r="C513" s="80"/>
      <c r="D513" s="80"/>
      <c r="E513" s="80"/>
      <c r="F513" s="80"/>
      <c r="I513" s="80"/>
      <c r="J513" s="80"/>
      <c r="K513" s="80"/>
      <c r="L513" s="80"/>
      <c r="M513" s="80"/>
    </row>
    <row r="514" spans="2:13" ht="12" customHeight="1">
      <c r="B514" s="80"/>
      <c r="C514" s="80"/>
      <c r="D514" s="80"/>
      <c r="E514" s="80"/>
      <c r="F514" s="80"/>
      <c r="I514" s="80"/>
      <c r="J514" s="80"/>
      <c r="K514" s="80"/>
      <c r="L514" s="80"/>
      <c r="M514" s="80"/>
    </row>
    <row r="515" spans="2:13" ht="12" customHeight="1">
      <c r="B515" s="80"/>
      <c r="C515" s="80"/>
      <c r="D515" s="80"/>
      <c r="E515" s="80"/>
      <c r="F515" s="80"/>
      <c r="I515" s="80"/>
      <c r="J515" s="80"/>
      <c r="K515" s="80"/>
      <c r="L515" s="80"/>
      <c r="M515" s="80"/>
    </row>
    <row r="516" spans="2:13" ht="12" customHeight="1">
      <c r="B516" s="80"/>
      <c r="C516" s="80"/>
      <c r="D516" s="80"/>
      <c r="E516" s="80"/>
      <c r="F516" s="80"/>
      <c r="I516" s="80"/>
      <c r="J516" s="80"/>
      <c r="K516" s="80"/>
      <c r="L516" s="80"/>
      <c r="M516" s="80"/>
    </row>
    <row r="517" spans="2:13" ht="12" customHeight="1">
      <c r="B517" s="80"/>
      <c r="C517" s="80"/>
      <c r="D517" s="80"/>
      <c r="E517" s="80"/>
      <c r="F517" s="80"/>
      <c r="I517" s="80"/>
      <c r="J517" s="80"/>
      <c r="K517" s="80"/>
      <c r="L517" s="80"/>
      <c r="M517" s="80"/>
    </row>
    <row r="518" spans="2:13" ht="12" customHeight="1">
      <c r="B518" s="80"/>
      <c r="C518" s="80"/>
      <c r="D518" s="80"/>
      <c r="E518" s="80"/>
      <c r="F518" s="80"/>
      <c r="I518" s="80"/>
      <c r="J518" s="80"/>
      <c r="K518" s="80"/>
      <c r="L518" s="80"/>
      <c r="M518" s="80"/>
    </row>
    <row r="519" spans="2:13" ht="12" customHeight="1">
      <c r="B519" s="80"/>
      <c r="C519" s="80"/>
      <c r="D519" s="80"/>
      <c r="E519" s="80"/>
      <c r="F519" s="80"/>
      <c r="I519" s="80"/>
      <c r="J519" s="80"/>
      <c r="K519" s="80"/>
      <c r="L519" s="80"/>
      <c r="M519" s="80"/>
    </row>
    <row r="520" spans="2:13" ht="12" customHeight="1">
      <c r="B520" s="80"/>
      <c r="C520" s="80"/>
      <c r="D520" s="80"/>
      <c r="E520" s="80"/>
      <c r="F520" s="80"/>
      <c r="I520" s="80"/>
      <c r="J520" s="80"/>
      <c r="K520" s="80"/>
      <c r="L520" s="80"/>
      <c r="M520" s="80"/>
    </row>
    <row r="521" spans="2:13" ht="12" customHeight="1">
      <c r="B521" s="80"/>
      <c r="C521" s="80"/>
      <c r="D521" s="80"/>
      <c r="E521" s="80"/>
      <c r="F521" s="80"/>
      <c r="I521" s="80"/>
      <c r="J521" s="80"/>
      <c r="K521" s="80"/>
      <c r="L521" s="80"/>
      <c r="M521" s="80"/>
    </row>
    <row r="522" spans="2:13" ht="12" customHeight="1">
      <c r="B522" s="80"/>
      <c r="C522" s="80"/>
      <c r="D522" s="80"/>
      <c r="E522" s="80"/>
      <c r="F522" s="80"/>
      <c r="I522" s="80"/>
      <c r="J522" s="80"/>
      <c r="K522" s="80"/>
      <c r="L522" s="80"/>
      <c r="M522" s="80"/>
    </row>
    <row r="523" spans="2:13" ht="12" customHeight="1">
      <c r="B523" s="80"/>
      <c r="C523" s="80"/>
      <c r="D523" s="80"/>
      <c r="E523" s="80"/>
      <c r="F523" s="80"/>
      <c r="I523" s="80"/>
      <c r="J523" s="80"/>
      <c r="K523" s="80"/>
      <c r="L523" s="80"/>
      <c r="M523" s="80"/>
    </row>
    <row r="524" spans="2:13" ht="12" customHeight="1">
      <c r="B524" s="80"/>
      <c r="C524" s="80"/>
      <c r="D524" s="80"/>
      <c r="E524" s="80"/>
      <c r="F524" s="80"/>
      <c r="I524" s="80"/>
      <c r="J524" s="80"/>
      <c r="K524" s="80"/>
      <c r="L524" s="80"/>
      <c r="M524" s="80"/>
    </row>
    <row r="525" spans="2:13" ht="12" customHeight="1">
      <c r="B525" s="80"/>
      <c r="C525" s="80"/>
      <c r="D525" s="80"/>
      <c r="E525" s="80"/>
      <c r="F525" s="80"/>
      <c r="I525" s="80"/>
      <c r="J525" s="80"/>
      <c r="K525" s="80"/>
      <c r="L525" s="80"/>
      <c r="M525" s="80"/>
    </row>
    <row r="526" spans="2:13" ht="12" customHeight="1">
      <c r="B526" s="80"/>
      <c r="C526" s="80"/>
      <c r="D526" s="80"/>
      <c r="E526" s="80"/>
      <c r="F526" s="80"/>
      <c r="I526" s="80"/>
      <c r="J526" s="80"/>
      <c r="K526" s="80"/>
      <c r="L526" s="80"/>
      <c r="M526" s="80"/>
    </row>
    <row r="527" spans="2:13" ht="12" customHeight="1">
      <c r="B527" s="80"/>
      <c r="C527" s="80"/>
      <c r="D527" s="80"/>
      <c r="E527" s="80"/>
      <c r="F527" s="80"/>
      <c r="I527" s="80"/>
      <c r="J527" s="80"/>
      <c r="K527" s="80"/>
      <c r="L527" s="80"/>
      <c r="M527" s="80"/>
    </row>
    <row r="528" spans="2:13" ht="12" customHeight="1">
      <c r="B528" s="80"/>
      <c r="C528" s="80"/>
      <c r="D528" s="80"/>
      <c r="E528" s="80"/>
      <c r="F528" s="80"/>
      <c r="I528" s="80"/>
      <c r="J528" s="80"/>
      <c r="K528" s="80"/>
      <c r="L528" s="80"/>
      <c r="M528" s="80"/>
    </row>
    <row r="529" spans="2:13" ht="12" customHeight="1">
      <c r="B529" s="80"/>
      <c r="C529" s="80"/>
      <c r="D529" s="80"/>
      <c r="E529" s="80"/>
      <c r="F529" s="80"/>
      <c r="I529" s="80"/>
      <c r="J529" s="80"/>
      <c r="K529" s="80"/>
      <c r="L529" s="80"/>
      <c r="M529" s="80"/>
    </row>
    <row r="530" spans="2:13" ht="12" customHeight="1">
      <c r="B530" s="80"/>
      <c r="C530" s="80"/>
      <c r="D530" s="80"/>
      <c r="E530" s="80"/>
      <c r="F530" s="80"/>
      <c r="I530" s="80"/>
      <c r="J530" s="80"/>
      <c r="K530" s="80"/>
      <c r="L530" s="80"/>
      <c r="M530" s="80"/>
    </row>
    <row r="531" spans="2:13" ht="12" customHeight="1">
      <c r="B531" s="80"/>
      <c r="C531" s="80"/>
      <c r="D531" s="80"/>
      <c r="E531" s="80"/>
      <c r="F531" s="80"/>
      <c r="I531" s="80"/>
      <c r="J531" s="80"/>
      <c r="K531" s="80"/>
      <c r="L531" s="80"/>
      <c r="M531" s="80"/>
    </row>
    <row r="532" spans="2:13" ht="12" customHeight="1">
      <c r="B532" s="80"/>
      <c r="C532" s="80"/>
      <c r="D532" s="80"/>
      <c r="E532" s="80"/>
      <c r="F532" s="80"/>
      <c r="I532" s="80"/>
      <c r="J532" s="80"/>
      <c r="K532" s="80"/>
      <c r="L532" s="80"/>
      <c r="M532" s="80"/>
    </row>
    <row r="533" spans="2:13" ht="12" customHeight="1">
      <c r="B533" s="80"/>
      <c r="C533" s="80"/>
      <c r="D533" s="80"/>
      <c r="E533" s="80"/>
      <c r="F533" s="80"/>
      <c r="I533" s="80"/>
      <c r="J533" s="80"/>
      <c r="K533" s="80"/>
      <c r="L533" s="80"/>
      <c r="M533" s="80"/>
    </row>
    <row r="534" spans="2:13" ht="12" customHeight="1">
      <c r="B534" s="80"/>
      <c r="C534" s="80"/>
      <c r="D534" s="80"/>
      <c r="E534" s="80"/>
      <c r="F534" s="80"/>
      <c r="I534" s="80"/>
      <c r="J534" s="80"/>
      <c r="K534" s="80"/>
      <c r="L534" s="80"/>
      <c r="M534" s="80"/>
    </row>
    <row r="535" spans="2:13" ht="12" customHeight="1">
      <c r="B535" s="80"/>
      <c r="C535" s="80"/>
      <c r="D535" s="80"/>
      <c r="E535" s="80"/>
      <c r="F535" s="80"/>
      <c r="I535" s="80"/>
      <c r="J535" s="80"/>
      <c r="K535" s="80"/>
      <c r="L535" s="80"/>
      <c r="M535" s="80"/>
    </row>
    <row r="536" spans="2:13" ht="12" customHeight="1">
      <c r="B536" s="80"/>
      <c r="C536" s="80"/>
      <c r="D536" s="80"/>
      <c r="E536" s="80"/>
      <c r="F536" s="80"/>
      <c r="I536" s="80"/>
      <c r="J536" s="80"/>
      <c r="K536" s="80"/>
      <c r="L536" s="80"/>
      <c r="M536" s="80"/>
    </row>
    <row r="537" spans="2:13" ht="12" customHeight="1">
      <c r="B537" s="80"/>
      <c r="C537" s="80"/>
      <c r="D537" s="80"/>
      <c r="E537" s="80"/>
      <c r="F537" s="80"/>
      <c r="I537" s="80"/>
      <c r="J537" s="80"/>
      <c r="K537" s="80"/>
      <c r="L537" s="80"/>
      <c r="M537" s="80"/>
    </row>
    <row r="538" spans="2:13" ht="12" customHeight="1">
      <c r="B538" s="80"/>
      <c r="C538" s="80"/>
      <c r="D538" s="80"/>
      <c r="E538" s="80"/>
      <c r="F538" s="80"/>
      <c r="I538" s="80"/>
      <c r="J538" s="80"/>
      <c r="K538" s="80"/>
      <c r="L538" s="80"/>
      <c r="M538" s="80"/>
    </row>
    <row r="539" spans="2:13" ht="12" customHeight="1">
      <c r="B539" s="80"/>
      <c r="C539" s="80"/>
      <c r="D539" s="80"/>
      <c r="E539" s="80"/>
      <c r="F539" s="80"/>
      <c r="I539" s="80"/>
      <c r="J539" s="80"/>
      <c r="K539" s="80"/>
      <c r="L539" s="80"/>
      <c r="M539" s="80"/>
    </row>
    <row r="540" spans="2:13" ht="12" customHeight="1">
      <c r="B540" s="80"/>
      <c r="C540" s="80"/>
      <c r="D540" s="80"/>
      <c r="E540" s="80"/>
      <c r="F540" s="80"/>
      <c r="I540" s="80"/>
      <c r="J540" s="80"/>
      <c r="K540" s="80"/>
      <c r="L540" s="80"/>
      <c r="M540" s="80"/>
    </row>
    <row r="541" spans="2:13" ht="12" customHeight="1">
      <c r="B541" s="80"/>
      <c r="C541" s="80"/>
      <c r="D541" s="80"/>
      <c r="E541" s="80"/>
      <c r="F541" s="80"/>
      <c r="I541" s="80"/>
      <c r="J541" s="80"/>
      <c r="K541" s="80"/>
      <c r="L541" s="80"/>
      <c r="M541" s="80"/>
    </row>
    <row r="542" spans="2:13" ht="12" customHeight="1">
      <c r="B542" s="80"/>
      <c r="C542" s="80"/>
      <c r="D542" s="80"/>
      <c r="E542" s="80"/>
      <c r="F542" s="80"/>
      <c r="I542" s="80"/>
      <c r="J542" s="80"/>
      <c r="K542" s="80"/>
      <c r="L542" s="80"/>
      <c r="M542" s="80"/>
    </row>
    <row r="543" spans="2:13" ht="12" customHeight="1">
      <c r="B543" s="80"/>
      <c r="C543" s="80"/>
      <c r="D543" s="80"/>
      <c r="E543" s="80"/>
      <c r="F543" s="80"/>
      <c r="I543" s="80"/>
      <c r="J543" s="80"/>
      <c r="K543" s="80"/>
      <c r="L543" s="80"/>
      <c r="M543" s="80"/>
    </row>
    <row r="544" spans="2:13" ht="12" customHeight="1">
      <c r="B544" s="80"/>
      <c r="C544" s="80"/>
      <c r="D544" s="80"/>
      <c r="E544" s="80"/>
      <c r="F544" s="80"/>
      <c r="I544" s="80"/>
      <c r="J544" s="80"/>
      <c r="K544" s="80"/>
      <c r="L544" s="80"/>
      <c r="M544" s="80"/>
    </row>
    <row r="545" spans="2:13" ht="12" customHeight="1">
      <c r="B545" s="80"/>
      <c r="C545" s="80"/>
      <c r="D545" s="80"/>
      <c r="E545" s="80"/>
      <c r="F545" s="80"/>
      <c r="I545" s="80"/>
      <c r="J545" s="80"/>
      <c r="K545" s="80"/>
      <c r="L545" s="80"/>
      <c r="M545" s="80"/>
    </row>
    <row r="546" spans="2:13" ht="12" customHeight="1">
      <c r="B546" s="80"/>
      <c r="C546" s="80"/>
      <c r="D546" s="80"/>
      <c r="E546" s="80"/>
      <c r="F546" s="80"/>
      <c r="I546" s="80"/>
      <c r="J546" s="80"/>
      <c r="K546" s="80"/>
      <c r="L546" s="80"/>
      <c r="M546" s="80"/>
    </row>
    <row r="547" spans="2:13" ht="12" customHeight="1">
      <c r="B547" s="80"/>
      <c r="C547" s="80"/>
      <c r="D547" s="80"/>
      <c r="E547" s="80"/>
      <c r="F547" s="80"/>
      <c r="I547" s="80"/>
      <c r="J547" s="80"/>
      <c r="K547" s="80"/>
      <c r="L547" s="80"/>
      <c r="M547" s="80"/>
    </row>
    <row r="548" spans="2:13" ht="12" customHeight="1">
      <c r="B548" s="80"/>
      <c r="C548" s="80"/>
      <c r="D548" s="80"/>
      <c r="E548" s="80"/>
      <c r="F548" s="80"/>
      <c r="I548" s="80"/>
      <c r="J548" s="80"/>
      <c r="K548" s="80"/>
      <c r="L548" s="80"/>
      <c r="M548" s="80"/>
    </row>
    <row r="549" spans="2:13" ht="12" customHeight="1">
      <c r="B549" s="80"/>
      <c r="C549" s="80"/>
      <c r="D549" s="80"/>
      <c r="E549" s="80"/>
      <c r="F549" s="80"/>
      <c r="I549" s="80"/>
      <c r="J549" s="80"/>
      <c r="K549" s="80"/>
      <c r="L549" s="80"/>
      <c r="M549" s="80"/>
    </row>
    <row r="550" spans="2:13" ht="12" customHeight="1">
      <c r="B550" s="80"/>
      <c r="C550" s="80"/>
      <c r="D550" s="80"/>
      <c r="E550" s="80"/>
      <c r="F550" s="80"/>
      <c r="I550" s="80"/>
      <c r="J550" s="80"/>
      <c r="K550" s="80"/>
      <c r="L550" s="80"/>
      <c r="M550" s="80"/>
    </row>
    <row r="551" spans="2:13" ht="12" customHeight="1">
      <c r="B551" s="80"/>
      <c r="C551" s="80"/>
      <c r="D551" s="80"/>
      <c r="E551" s="80"/>
      <c r="F551" s="80"/>
      <c r="I551" s="80"/>
      <c r="J551" s="80"/>
      <c r="K551" s="80"/>
      <c r="L551" s="80"/>
      <c r="M551" s="80"/>
    </row>
    <row r="552" spans="2:13" ht="12" customHeight="1">
      <c r="B552" s="80"/>
      <c r="C552" s="80"/>
      <c r="D552" s="80"/>
      <c r="E552" s="80"/>
      <c r="F552" s="80"/>
      <c r="I552" s="80"/>
      <c r="J552" s="80"/>
      <c r="K552" s="80"/>
      <c r="L552" s="80"/>
      <c r="M552" s="80"/>
    </row>
    <row r="553" spans="2:13" ht="12" customHeight="1">
      <c r="B553" s="80"/>
      <c r="C553" s="80"/>
      <c r="D553" s="80"/>
      <c r="E553" s="80"/>
      <c r="F553" s="80"/>
      <c r="I553" s="80"/>
      <c r="J553" s="80"/>
      <c r="K553" s="80"/>
      <c r="L553" s="80"/>
      <c r="M553" s="80"/>
    </row>
    <row r="554" spans="2:13" ht="12" customHeight="1">
      <c r="B554" s="80"/>
      <c r="C554" s="80"/>
      <c r="D554" s="80"/>
      <c r="E554" s="80"/>
      <c r="F554" s="80"/>
      <c r="I554" s="80"/>
      <c r="J554" s="80"/>
      <c r="K554" s="80"/>
      <c r="L554" s="80"/>
      <c r="M554" s="80"/>
    </row>
    <row r="555" spans="2:13" ht="12" customHeight="1">
      <c r="B555" s="80"/>
      <c r="C555" s="80"/>
      <c r="D555" s="80"/>
      <c r="E555" s="80"/>
      <c r="F555" s="80"/>
      <c r="I555" s="80"/>
      <c r="J555" s="80"/>
      <c r="K555" s="80"/>
      <c r="L555" s="80"/>
      <c r="M555" s="80"/>
    </row>
    <row r="556" spans="2:13" ht="12" customHeight="1">
      <c r="B556" s="80"/>
      <c r="C556" s="80"/>
      <c r="D556" s="80"/>
      <c r="E556" s="80"/>
      <c r="F556" s="80"/>
      <c r="I556" s="80"/>
      <c r="J556" s="80"/>
      <c r="K556" s="80"/>
      <c r="L556" s="80"/>
      <c r="M556" s="80"/>
    </row>
    <row r="557" spans="2:13" ht="12" customHeight="1">
      <c r="B557" s="80"/>
      <c r="C557" s="80"/>
      <c r="D557" s="80"/>
      <c r="E557" s="80"/>
      <c r="F557" s="80"/>
      <c r="I557" s="80"/>
      <c r="J557" s="80"/>
      <c r="K557" s="80"/>
      <c r="L557" s="80"/>
      <c r="M557" s="80"/>
    </row>
    <row r="558" spans="2:13" ht="12" customHeight="1">
      <c r="B558" s="80"/>
      <c r="C558" s="80"/>
      <c r="D558" s="80"/>
      <c r="E558" s="80"/>
      <c r="F558" s="80"/>
      <c r="I558" s="80"/>
      <c r="J558" s="80"/>
      <c r="K558" s="80"/>
      <c r="L558" s="80"/>
      <c r="M558" s="80"/>
    </row>
    <row r="559" spans="2:13" ht="12" customHeight="1">
      <c r="B559" s="80"/>
      <c r="C559" s="80"/>
      <c r="D559" s="80"/>
      <c r="E559" s="80"/>
      <c r="F559" s="80"/>
      <c r="I559" s="80"/>
      <c r="J559" s="80"/>
      <c r="K559" s="80"/>
      <c r="L559" s="80"/>
      <c r="M559" s="80"/>
    </row>
    <row r="560" spans="2:13" ht="12" customHeight="1">
      <c r="B560" s="80"/>
      <c r="C560" s="80"/>
      <c r="D560" s="80"/>
      <c r="E560" s="80"/>
      <c r="F560" s="80"/>
      <c r="I560" s="80"/>
      <c r="J560" s="80"/>
      <c r="K560" s="80"/>
      <c r="L560" s="80"/>
      <c r="M560" s="80"/>
    </row>
    <row r="561" spans="2:13" ht="12" customHeight="1">
      <c r="B561" s="80"/>
      <c r="C561" s="80"/>
      <c r="D561" s="80"/>
      <c r="E561" s="80"/>
      <c r="F561" s="80"/>
      <c r="I561" s="80"/>
      <c r="J561" s="80"/>
      <c r="K561" s="80"/>
      <c r="L561" s="80"/>
      <c r="M561" s="80"/>
    </row>
    <row r="562" spans="2:13" ht="12" customHeight="1">
      <c r="B562" s="80"/>
      <c r="C562" s="80"/>
      <c r="D562" s="80"/>
      <c r="E562" s="80"/>
      <c r="F562" s="80"/>
      <c r="I562" s="80"/>
      <c r="J562" s="80"/>
      <c r="K562" s="80"/>
      <c r="L562" s="80"/>
      <c r="M562" s="80"/>
    </row>
    <row r="563" spans="2:13" ht="12" customHeight="1">
      <c r="B563" s="80"/>
      <c r="C563" s="80"/>
      <c r="D563" s="80"/>
      <c r="E563" s="80"/>
      <c r="F563" s="80"/>
      <c r="I563" s="80"/>
      <c r="J563" s="80"/>
      <c r="K563" s="80"/>
      <c r="L563" s="80"/>
      <c r="M563" s="80"/>
    </row>
    <row r="564" spans="2:13" ht="12" customHeight="1">
      <c r="B564" s="80"/>
      <c r="C564" s="80"/>
      <c r="D564" s="80"/>
      <c r="E564" s="80"/>
      <c r="F564" s="80"/>
      <c r="I564" s="80"/>
      <c r="J564" s="80"/>
      <c r="K564" s="80"/>
      <c r="L564" s="80"/>
      <c r="M564" s="80"/>
    </row>
    <row r="565" spans="2:13" ht="12" customHeight="1">
      <c r="B565" s="80"/>
      <c r="C565" s="80"/>
      <c r="D565" s="80"/>
      <c r="E565" s="80"/>
      <c r="F565" s="80"/>
      <c r="I565" s="80"/>
      <c r="J565" s="80"/>
      <c r="K565" s="80"/>
      <c r="L565" s="80"/>
      <c r="M565" s="80"/>
    </row>
    <row r="566" spans="2:13" ht="12" customHeight="1">
      <c r="B566" s="80"/>
      <c r="C566" s="80"/>
      <c r="D566" s="80"/>
      <c r="E566" s="80"/>
      <c r="F566" s="80"/>
      <c r="I566" s="80"/>
      <c r="J566" s="80"/>
      <c r="K566" s="80"/>
      <c r="L566" s="80"/>
      <c r="M566" s="80"/>
    </row>
    <row r="567" spans="2:13" ht="12" customHeight="1">
      <c r="B567" s="80"/>
      <c r="C567" s="80"/>
      <c r="D567" s="80"/>
      <c r="E567" s="80"/>
      <c r="F567" s="80"/>
      <c r="I567" s="80"/>
      <c r="J567" s="80"/>
      <c r="K567" s="80"/>
      <c r="L567" s="80"/>
      <c r="M567" s="80"/>
    </row>
    <row r="568" spans="2:13" ht="12" customHeight="1">
      <c r="B568" s="80"/>
      <c r="C568" s="80"/>
      <c r="D568" s="80"/>
      <c r="E568" s="80"/>
      <c r="F568" s="80"/>
      <c r="I568" s="80"/>
      <c r="J568" s="80"/>
      <c r="K568" s="80"/>
      <c r="L568" s="80"/>
      <c r="M568" s="80"/>
    </row>
    <row r="569" spans="2:13" ht="12" customHeight="1">
      <c r="B569" s="80"/>
      <c r="C569" s="80"/>
      <c r="D569" s="80"/>
      <c r="E569" s="80"/>
      <c r="F569" s="80"/>
      <c r="I569" s="80"/>
      <c r="J569" s="80"/>
      <c r="K569" s="80"/>
      <c r="L569" s="80"/>
      <c r="M569" s="80"/>
    </row>
    <row r="570" spans="2:13" ht="12" customHeight="1">
      <c r="B570" s="80"/>
      <c r="C570" s="80"/>
      <c r="D570" s="80"/>
      <c r="E570" s="80"/>
      <c r="F570" s="80"/>
      <c r="I570" s="80"/>
      <c r="J570" s="80"/>
      <c r="K570" s="80"/>
      <c r="L570" s="80"/>
      <c r="M570" s="80"/>
    </row>
    <row r="571" spans="2:13" ht="12" customHeight="1">
      <c r="B571" s="80"/>
      <c r="C571" s="80"/>
      <c r="D571" s="80"/>
      <c r="E571" s="80"/>
      <c r="F571" s="80"/>
      <c r="I571" s="80"/>
      <c r="J571" s="80"/>
      <c r="K571" s="80"/>
      <c r="L571" s="80"/>
      <c r="M571" s="80"/>
    </row>
    <row r="572" spans="2:13" ht="12" customHeight="1">
      <c r="B572" s="80"/>
      <c r="C572" s="80"/>
      <c r="D572" s="80"/>
      <c r="E572" s="80"/>
      <c r="F572" s="80"/>
      <c r="I572" s="80"/>
      <c r="J572" s="80"/>
      <c r="K572" s="80"/>
      <c r="L572" s="80"/>
      <c r="M572" s="80"/>
    </row>
    <row r="573" spans="2:13" ht="12" customHeight="1">
      <c r="B573" s="80"/>
      <c r="C573" s="80"/>
      <c r="D573" s="80"/>
      <c r="E573" s="80"/>
      <c r="F573" s="80"/>
      <c r="I573" s="80"/>
      <c r="J573" s="80"/>
      <c r="K573" s="80"/>
      <c r="L573" s="80"/>
      <c r="M573" s="80"/>
    </row>
    <row r="574" spans="2:13" ht="12" customHeight="1">
      <c r="B574" s="80"/>
      <c r="C574" s="80"/>
      <c r="D574" s="80"/>
      <c r="E574" s="80"/>
      <c r="F574" s="80"/>
      <c r="I574" s="80"/>
      <c r="J574" s="80"/>
      <c r="K574" s="80"/>
      <c r="L574" s="80"/>
      <c r="M574" s="80"/>
    </row>
    <row r="575" spans="2:13" ht="12" customHeight="1">
      <c r="B575" s="80"/>
      <c r="C575" s="80"/>
      <c r="D575" s="80"/>
      <c r="E575" s="80"/>
      <c r="F575" s="80"/>
      <c r="I575" s="80"/>
      <c r="J575" s="80"/>
      <c r="K575" s="80"/>
      <c r="L575" s="80"/>
      <c r="M575" s="80"/>
    </row>
    <row r="576" spans="2:13" ht="12" customHeight="1">
      <c r="B576" s="80"/>
      <c r="C576" s="80"/>
      <c r="D576" s="80"/>
      <c r="E576" s="80"/>
      <c r="F576" s="80"/>
      <c r="I576" s="80"/>
      <c r="J576" s="80"/>
      <c r="K576" s="80"/>
      <c r="L576" s="80"/>
      <c r="M576" s="80"/>
    </row>
    <row r="577" spans="2:13" ht="12" customHeight="1">
      <c r="B577" s="80"/>
      <c r="C577" s="80"/>
      <c r="D577" s="80"/>
      <c r="E577" s="80"/>
      <c r="F577" s="80"/>
      <c r="I577" s="80"/>
      <c r="J577" s="80"/>
      <c r="K577" s="80"/>
      <c r="L577" s="80"/>
      <c r="M577" s="80"/>
    </row>
    <row r="578" spans="2:13" ht="12" customHeight="1">
      <c r="B578" s="80"/>
      <c r="C578" s="80"/>
      <c r="D578" s="80"/>
      <c r="E578" s="80"/>
      <c r="F578" s="80"/>
      <c r="I578" s="80"/>
      <c r="J578" s="80"/>
      <c r="K578" s="80"/>
      <c r="L578" s="80"/>
      <c r="M578" s="80"/>
    </row>
    <row r="579" spans="2:13" ht="12" customHeight="1">
      <c r="B579" s="80"/>
      <c r="C579" s="80"/>
      <c r="D579" s="80"/>
      <c r="E579" s="80"/>
      <c r="F579" s="80"/>
      <c r="I579" s="80"/>
      <c r="J579" s="80"/>
      <c r="K579" s="80"/>
      <c r="L579" s="80"/>
      <c r="M579" s="80"/>
    </row>
    <row r="580" spans="2:13" ht="12" customHeight="1">
      <c r="B580" s="80"/>
      <c r="C580" s="80"/>
      <c r="D580" s="80"/>
      <c r="E580" s="80"/>
      <c r="F580" s="80"/>
      <c r="I580" s="80"/>
      <c r="J580" s="80"/>
      <c r="K580" s="80"/>
      <c r="L580" s="80"/>
      <c r="M580" s="80"/>
    </row>
    <row r="581" spans="2:13" ht="12" customHeight="1">
      <c r="B581" s="80"/>
      <c r="C581" s="80"/>
      <c r="D581" s="80"/>
      <c r="E581" s="80"/>
      <c r="F581" s="80"/>
      <c r="I581" s="80"/>
      <c r="J581" s="80"/>
      <c r="K581" s="80"/>
      <c r="L581" s="80"/>
      <c r="M581" s="80"/>
    </row>
    <row r="582" spans="2:13" ht="12" customHeight="1">
      <c r="B582" s="80"/>
      <c r="C582" s="80"/>
      <c r="D582" s="80"/>
      <c r="E582" s="80"/>
      <c r="F582" s="80"/>
      <c r="I582" s="80"/>
      <c r="J582" s="80"/>
      <c r="K582" s="80"/>
      <c r="L582" s="80"/>
      <c r="M582" s="80"/>
    </row>
    <row r="583" spans="2:13" ht="12" customHeight="1">
      <c r="B583" s="80"/>
      <c r="C583" s="80"/>
      <c r="D583" s="80"/>
      <c r="E583" s="80"/>
      <c r="F583" s="80"/>
      <c r="I583" s="80"/>
      <c r="J583" s="80"/>
      <c r="K583" s="80"/>
      <c r="L583" s="80"/>
      <c r="M583" s="80"/>
    </row>
    <row r="584" spans="2:13" ht="12" customHeight="1">
      <c r="B584" s="80"/>
      <c r="C584" s="80"/>
      <c r="D584" s="80"/>
      <c r="E584" s="80"/>
      <c r="F584" s="80"/>
      <c r="I584" s="80"/>
      <c r="J584" s="80"/>
      <c r="K584" s="80"/>
      <c r="L584" s="80"/>
      <c r="M584" s="80"/>
    </row>
    <row r="585" spans="2:13" ht="12" customHeight="1">
      <c r="B585" s="80"/>
      <c r="C585" s="80"/>
      <c r="D585" s="80"/>
      <c r="E585" s="80"/>
      <c r="F585" s="80"/>
      <c r="I585" s="80"/>
      <c r="J585" s="80"/>
      <c r="K585" s="80"/>
      <c r="L585" s="80"/>
      <c r="M585" s="80"/>
    </row>
    <row r="586" spans="2:13" ht="12" customHeight="1">
      <c r="B586" s="80"/>
      <c r="C586" s="80"/>
      <c r="D586" s="80"/>
      <c r="E586" s="80"/>
      <c r="F586" s="80"/>
      <c r="I586" s="80"/>
      <c r="J586" s="80"/>
      <c r="K586" s="80"/>
      <c r="L586" s="80"/>
      <c r="M586" s="80"/>
    </row>
    <row r="587" spans="2:13" ht="12" customHeight="1">
      <c r="B587" s="80"/>
      <c r="C587" s="80"/>
      <c r="D587" s="80"/>
      <c r="E587" s="80"/>
      <c r="F587" s="80"/>
      <c r="I587" s="80"/>
      <c r="J587" s="80"/>
      <c r="K587" s="80"/>
      <c r="L587" s="80"/>
      <c r="M587" s="80"/>
    </row>
    <row r="588" spans="2:13" ht="12" customHeight="1">
      <c r="B588" s="80"/>
      <c r="C588" s="80"/>
      <c r="D588" s="80"/>
      <c r="E588" s="80"/>
      <c r="F588" s="80"/>
      <c r="I588" s="80"/>
      <c r="J588" s="80"/>
      <c r="K588" s="80"/>
      <c r="L588" s="80"/>
      <c r="M588" s="80"/>
    </row>
    <row r="589" spans="2:13" ht="12" customHeight="1">
      <c r="B589" s="80"/>
      <c r="C589" s="80"/>
      <c r="D589" s="80"/>
      <c r="E589" s="80"/>
      <c r="F589" s="80"/>
      <c r="I589" s="80"/>
      <c r="J589" s="80"/>
      <c r="K589" s="80"/>
      <c r="L589" s="80"/>
      <c r="M589" s="80"/>
    </row>
    <row r="590" spans="2:13" ht="12" customHeight="1">
      <c r="B590" s="80"/>
      <c r="C590" s="80"/>
      <c r="D590" s="80"/>
      <c r="E590" s="80"/>
      <c r="F590" s="80"/>
      <c r="I590" s="80"/>
      <c r="J590" s="80"/>
      <c r="K590" s="80"/>
      <c r="L590" s="80"/>
      <c r="M590" s="80"/>
    </row>
    <row r="591" spans="2:13" ht="12" customHeight="1">
      <c r="B591" s="80"/>
      <c r="C591" s="80"/>
      <c r="D591" s="80"/>
      <c r="E591" s="80"/>
      <c r="F591" s="80"/>
      <c r="I591" s="80"/>
      <c r="J591" s="80"/>
      <c r="K591" s="80"/>
      <c r="L591" s="80"/>
      <c r="M591" s="80"/>
    </row>
    <row r="592" spans="2:13" ht="12" customHeight="1">
      <c r="B592" s="80"/>
      <c r="C592" s="80"/>
      <c r="D592" s="80"/>
      <c r="E592" s="80"/>
      <c r="F592" s="80"/>
      <c r="I592" s="80"/>
      <c r="J592" s="80"/>
      <c r="K592" s="80"/>
      <c r="L592" s="80"/>
      <c r="M592" s="80"/>
    </row>
    <row r="593" spans="2:13" ht="12" customHeight="1">
      <c r="B593" s="80"/>
      <c r="C593" s="80"/>
      <c r="D593" s="80"/>
      <c r="E593" s="80"/>
      <c r="F593" s="80"/>
      <c r="I593" s="80"/>
      <c r="J593" s="80"/>
      <c r="K593" s="80"/>
      <c r="L593" s="80"/>
      <c r="M593" s="80"/>
    </row>
    <row r="594" spans="2:13" ht="12" customHeight="1">
      <c r="B594" s="80"/>
      <c r="C594" s="80"/>
      <c r="D594" s="80"/>
      <c r="E594" s="80"/>
      <c r="F594" s="80"/>
      <c r="I594" s="80"/>
      <c r="J594" s="80"/>
      <c r="K594" s="80"/>
      <c r="L594" s="80"/>
      <c r="M594" s="80"/>
    </row>
    <row r="595" spans="2:13" ht="12" customHeight="1">
      <c r="B595" s="80"/>
      <c r="C595" s="80"/>
      <c r="D595" s="80"/>
      <c r="E595" s="80"/>
      <c r="F595" s="80"/>
      <c r="I595" s="80"/>
      <c r="J595" s="80"/>
      <c r="K595" s="80"/>
      <c r="L595" s="80"/>
      <c r="M595" s="80"/>
    </row>
    <row r="596" spans="2:13" ht="12" customHeight="1">
      <c r="B596" s="80"/>
      <c r="C596" s="80"/>
      <c r="D596" s="80"/>
      <c r="E596" s="80"/>
      <c r="F596" s="80"/>
      <c r="I596" s="80"/>
      <c r="J596" s="80"/>
      <c r="K596" s="80"/>
      <c r="L596" s="80"/>
      <c r="M596" s="80"/>
    </row>
    <row r="597" spans="2:13" ht="12" customHeight="1">
      <c r="B597" s="80"/>
      <c r="C597" s="80"/>
      <c r="D597" s="80"/>
      <c r="E597" s="80"/>
      <c r="F597" s="80"/>
      <c r="I597" s="80"/>
      <c r="J597" s="80"/>
      <c r="K597" s="80"/>
      <c r="L597" s="80"/>
      <c r="M597" s="80"/>
    </row>
    <row r="598" spans="2:13" ht="12" customHeight="1">
      <c r="B598" s="80"/>
      <c r="C598" s="80"/>
      <c r="D598" s="80"/>
      <c r="E598" s="80"/>
      <c r="F598" s="80"/>
      <c r="I598" s="80"/>
      <c r="J598" s="80"/>
      <c r="K598" s="80"/>
      <c r="L598" s="80"/>
      <c r="M598" s="80"/>
    </row>
    <row r="599" spans="2:13" ht="12" customHeight="1">
      <c r="B599" s="80"/>
      <c r="C599" s="80"/>
      <c r="D599" s="80"/>
      <c r="E599" s="80"/>
      <c r="F599" s="80"/>
      <c r="I599" s="80"/>
      <c r="J599" s="80"/>
      <c r="K599" s="80"/>
      <c r="L599" s="80"/>
      <c r="M599" s="80"/>
    </row>
    <row r="600" spans="2:13" ht="12" customHeight="1">
      <c r="B600" s="80"/>
      <c r="C600" s="80"/>
      <c r="D600" s="80"/>
      <c r="E600" s="80"/>
      <c r="F600" s="80"/>
      <c r="I600" s="80"/>
      <c r="J600" s="80"/>
      <c r="K600" s="80"/>
      <c r="L600" s="80"/>
      <c r="M600" s="80"/>
    </row>
    <row r="601" spans="2:13" ht="12" customHeight="1">
      <c r="B601" s="80"/>
      <c r="C601" s="80"/>
      <c r="D601" s="80"/>
      <c r="E601" s="80"/>
      <c r="F601" s="80"/>
      <c r="I601" s="80"/>
      <c r="J601" s="80"/>
      <c r="K601" s="80"/>
      <c r="L601" s="80"/>
      <c r="M601" s="80"/>
    </row>
    <row r="602" spans="2:13" ht="12" customHeight="1">
      <c r="B602" s="80"/>
      <c r="C602" s="80"/>
      <c r="D602" s="80"/>
      <c r="E602" s="80"/>
      <c r="F602" s="80"/>
      <c r="I602" s="80"/>
      <c r="J602" s="80"/>
      <c r="K602" s="80"/>
      <c r="L602" s="80"/>
      <c r="M602" s="80"/>
    </row>
    <row r="603" spans="2:13" ht="12" customHeight="1">
      <c r="B603" s="80"/>
      <c r="C603" s="80"/>
      <c r="D603" s="80"/>
      <c r="E603" s="80"/>
      <c r="F603" s="80"/>
      <c r="I603" s="80"/>
      <c r="J603" s="80"/>
      <c r="K603" s="80"/>
      <c r="L603" s="80"/>
      <c r="M603" s="80"/>
    </row>
    <row r="604" spans="2:13" ht="12" customHeight="1">
      <c r="B604" s="80"/>
      <c r="C604" s="80"/>
      <c r="D604" s="80"/>
      <c r="E604" s="80"/>
      <c r="F604" s="80"/>
      <c r="I604" s="80"/>
      <c r="J604" s="80"/>
      <c r="K604" s="80"/>
      <c r="L604" s="80"/>
      <c r="M604" s="80"/>
    </row>
    <row r="605" spans="2:13" ht="12" customHeight="1">
      <c r="B605" s="80"/>
      <c r="C605" s="80"/>
      <c r="D605" s="80"/>
      <c r="E605" s="80"/>
      <c r="F605" s="80"/>
      <c r="I605" s="80"/>
      <c r="J605" s="80"/>
      <c r="K605" s="80"/>
      <c r="L605" s="80"/>
      <c r="M605" s="80"/>
    </row>
    <row r="606" spans="2:13" ht="12" customHeight="1">
      <c r="B606" s="80"/>
      <c r="C606" s="80"/>
      <c r="D606" s="80"/>
      <c r="E606" s="80"/>
      <c r="F606" s="80"/>
      <c r="I606" s="80"/>
      <c r="J606" s="80"/>
      <c r="K606" s="80"/>
      <c r="L606" s="80"/>
      <c r="M606" s="80"/>
    </row>
    <row r="607" spans="2:13" ht="12" customHeight="1">
      <c r="B607" s="80"/>
      <c r="C607" s="80"/>
      <c r="D607" s="80"/>
      <c r="E607" s="80"/>
      <c r="F607" s="80"/>
      <c r="I607" s="80"/>
      <c r="J607" s="80"/>
      <c r="K607" s="80"/>
      <c r="L607" s="80"/>
      <c r="M607" s="80"/>
    </row>
    <row r="608" spans="2:13" ht="12" customHeight="1">
      <c r="B608" s="80"/>
      <c r="C608" s="80"/>
      <c r="D608" s="80"/>
      <c r="E608" s="80"/>
      <c r="F608" s="80"/>
      <c r="I608" s="80"/>
      <c r="J608" s="80"/>
      <c r="K608" s="80"/>
      <c r="L608" s="80"/>
      <c r="M608" s="80"/>
    </row>
    <row r="609" spans="2:13" ht="12" customHeight="1">
      <c r="B609" s="80"/>
      <c r="C609" s="80"/>
      <c r="D609" s="80"/>
      <c r="E609" s="80"/>
      <c r="F609" s="80"/>
      <c r="I609" s="80"/>
      <c r="J609" s="80"/>
      <c r="K609" s="80"/>
      <c r="L609" s="80"/>
      <c r="M609" s="80"/>
    </row>
    <row r="610" spans="2:13" ht="12" customHeight="1">
      <c r="B610" s="80"/>
      <c r="C610" s="80"/>
      <c r="D610" s="80"/>
      <c r="E610" s="80"/>
      <c r="F610" s="80"/>
      <c r="I610" s="80"/>
      <c r="J610" s="80"/>
      <c r="K610" s="80"/>
      <c r="L610" s="80"/>
      <c r="M610" s="80"/>
    </row>
    <row r="611" spans="2:13" ht="12" customHeight="1">
      <c r="B611" s="80"/>
      <c r="C611" s="80"/>
      <c r="D611" s="80"/>
      <c r="E611" s="80"/>
      <c r="F611" s="80"/>
      <c r="I611" s="80"/>
      <c r="J611" s="80"/>
      <c r="K611" s="80"/>
      <c r="L611" s="80"/>
      <c r="M611" s="80"/>
    </row>
    <row r="612" spans="2:13" ht="12" customHeight="1">
      <c r="B612" s="80"/>
      <c r="C612" s="80"/>
      <c r="D612" s="80"/>
      <c r="E612" s="80"/>
      <c r="F612" s="80"/>
      <c r="I612" s="80"/>
      <c r="J612" s="80"/>
      <c r="K612" s="80"/>
      <c r="L612" s="80"/>
      <c r="M612" s="80"/>
    </row>
    <row r="613" spans="2:13" ht="12" customHeight="1">
      <c r="B613" s="80"/>
      <c r="C613" s="80"/>
      <c r="D613" s="80"/>
      <c r="E613" s="80"/>
      <c r="F613" s="80"/>
      <c r="I613" s="80"/>
      <c r="J613" s="80"/>
      <c r="K613" s="80"/>
      <c r="L613" s="80"/>
      <c r="M613" s="80"/>
    </row>
    <row r="614" spans="2:13" ht="12" customHeight="1">
      <c r="B614" s="80"/>
      <c r="C614" s="80"/>
      <c r="D614" s="80"/>
      <c r="E614" s="80"/>
      <c r="F614" s="80"/>
      <c r="I614" s="80"/>
      <c r="J614" s="80"/>
      <c r="K614" s="80"/>
      <c r="L614" s="80"/>
      <c r="M614" s="80"/>
    </row>
    <row r="615" spans="2:13" ht="12" customHeight="1">
      <c r="B615" s="80"/>
      <c r="C615" s="80"/>
      <c r="D615" s="80"/>
      <c r="E615" s="80"/>
      <c r="F615" s="80"/>
      <c r="I615" s="80"/>
      <c r="J615" s="80"/>
      <c r="K615" s="80"/>
      <c r="L615" s="80"/>
      <c r="M615" s="80"/>
    </row>
    <row r="616" spans="2:13" ht="12" customHeight="1">
      <c r="B616" s="80"/>
      <c r="C616" s="80"/>
      <c r="D616" s="80"/>
      <c r="E616" s="80"/>
      <c r="F616" s="80"/>
      <c r="I616" s="80"/>
      <c r="J616" s="80"/>
      <c r="K616" s="80"/>
      <c r="L616" s="80"/>
      <c r="M616" s="80"/>
    </row>
    <row r="617" spans="2:13" ht="12" customHeight="1">
      <c r="B617" s="80"/>
      <c r="C617" s="80"/>
      <c r="D617" s="80"/>
      <c r="E617" s="80"/>
      <c r="F617" s="80"/>
      <c r="I617" s="80"/>
      <c r="J617" s="80"/>
      <c r="K617" s="80"/>
      <c r="L617" s="80"/>
      <c r="M617" s="80"/>
    </row>
    <row r="618" spans="2:13" ht="12" customHeight="1">
      <c r="B618" s="80"/>
      <c r="C618" s="80"/>
      <c r="D618" s="80"/>
      <c r="E618" s="80"/>
      <c r="F618" s="80"/>
      <c r="I618" s="80"/>
      <c r="J618" s="80"/>
      <c r="K618" s="80"/>
      <c r="L618" s="80"/>
      <c r="M618" s="80"/>
    </row>
    <row r="619" spans="2:13" ht="12" customHeight="1">
      <c r="B619" s="80"/>
      <c r="C619" s="80"/>
      <c r="D619" s="80"/>
      <c r="E619" s="80"/>
      <c r="F619" s="80"/>
      <c r="I619" s="80"/>
      <c r="J619" s="80"/>
      <c r="K619" s="80"/>
      <c r="L619" s="80"/>
      <c r="M619" s="80"/>
    </row>
    <row r="620" spans="2:13" ht="12" customHeight="1">
      <c r="B620" s="80"/>
      <c r="C620" s="80"/>
      <c r="D620" s="80"/>
      <c r="E620" s="80"/>
      <c r="F620" s="80"/>
      <c r="I620" s="80"/>
      <c r="J620" s="80"/>
      <c r="K620" s="80"/>
      <c r="L620" s="80"/>
      <c r="M620" s="80"/>
    </row>
    <row r="621" spans="2:13" ht="12" customHeight="1">
      <c r="B621" s="80"/>
      <c r="C621" s="80"/>
      <c r="D621" s="80"/>
      <c r="E621" s="80"/>
      <c r="F621" s="80"/>
      <c r="I621" s="80"/>
      <c r="J621" s="80"/>
      <c r="K621" s="80"/>
      <c r="L621" s="80"/>
      <c r="M621" s="80"/>
    </row>
    <row r="622" spans="2:13" ht="12" customHeight="1">
      <c r="B622" s="80"/>
      <c r="C622" s="80"/>
      <c r="D622" s="80"/>
      <c r="E622" s="80"/>
      <c r="F622" s="80"/>
      <c r="I622" s="80"/>
      <c r="J622" s="80"/>
      <c r="K622" s="80"/>
      <c r="L622" s="80"/>
      <c r="M622" s="80"/>
    </row>
    <row r="623" spans="2:13" ht="12" customHeight="1">
      <c r="B623" s="80"/>
      <c r="C623" s="80"/>
      <c r="D623" s="80"/>
      <c r="E623" s="80"/>
      <c r="F623" s="80"/>
      <c r="I623" s="80"/>
      <c r="J623" s="80"/>
      <c r="K623" s="80"/>
      <c r="L623" s="80"/>
      <c r="M623" s="80"/>
    </row>
    <row r="624" spans="2:13" ht="12" customHeight="1">
      <c r="B624" s="80"/>
      <c r="C624" s="80"/>
      <c r="D624" s="80"/>
      <c r="E624" s="80"/>
      <c r="F624" s="80"/>
      <c r="I624" s="80"/>
      <c r="J624" s="80"/>
      <c r="K624" s="80"/>
      <c r="L624" s="80"/>
      <c r="M624" s="80"/>
    </row>
    <row r="625" spans="2:13" ht="12" customHeight="1">
      <c r="B625" s="80"/>
      <c r="C625" s="80"/>
      <c r="D625" s="80"/>
      <c r="E625" s="80"/>
      <c r="F625" s="80"/>
      <c r="I625" s="80"/>
      <c r="J625" s="80"/>
      <c r="K625" s="80"/>
      <c r="L625" s="80"/>
      <c r="M625" s="80"/>
    </row>
    <row r="626" spans="2:13" ht="12" customHeight="1">
      <c r="B626" s="80"/>
      <c r="C626" s="80"/>
      <c r="D626" s="80"/>
      <c r="E626" s="80"/>
      <c r="F626" s="80"/>
      <c r="I626" s="80"/>
      <c r="J626" s="80"/>
      <c r="K626" s="80"/>
      <c r="L626" s="80"/>
      <c r="M626" s="80"/>
    </row>
    <row r="627" spans="2:13" ht="12" customHeight="1">
      <c r="B627" s="80"/>
      <c r="C627" s="80"/>
      <c r="D627" s="80"/>
      <c r="E627" s="80"/>
      <c r="F627" s="80"/>
      <c r="I627" s="80"/>
      <c r="J627" s="80"/>
      <c r="K627" s="80"/>
      <c r="L627" s="80"/>
      <c r="M627" s="80"/>
    </row>
    <row r="628" spans="2:13" ht="12" customHeight="1">
      <c r="B628" s="80"/>
      <c r="C628" s="80"/>
      <c r="D628" s="80"/>
      <c r="E628" s="80"/>
      <c r="F628" s="80"/>
      <c r="I628" s="80"/>
      <c r="J628" s="80"/>
      <c r="K628" s="80"/>
      <c r="L628" s="80"/>
      <c r="M628" s="80"/>
    </row>
    <row r="629" spans="2:13" ht="12" customHeight="1">
      <c r="B629" s="80"/>
      <c r="C629" s="80"/>
      <c r="D629" s="80"/>
      <c r="E629" s="80"/>
      <c r="F629" s="80"/>
      <c r="I629" s="80"/>
      <c r="J629" s="80"/>
      <c r="K629" s="80"/>
      <c r="L629" s="80"/>
      <c r="M629" s="80"/>
    </row>
    <row r="630" spans="2:13" ht="12" customHeight="1">
      <c r="B630" s="80"/>
      <c r="C630" s="80"/>
      <c r="D630" s="80"/>
      <c r="E630" s="80"/>
      <c r="F630" s="80"/>
      <c r="I630" s="80"/>
      <c r="J630" s="80"/>
      <c r="K630" s="80"/>
      <c r="L630" s="80"/>
      <c r="M630" s="80"/>
    </row>
    <row r="631" spans="2:13" ht="12" customHeight="1">
      <c r="B631" s="80"/>
      <c r="C631" s="80"/>
      <c r="D631" s="80"/>
      <c r="E631" s="80"/>
      <c r="F631" s="80"/>
      <c r="I631" s="80"/>
      <c r="J631" s="80"/>
      <c r="K631" s="80"/>
      <c r="L631" s="80"/>
      <c r="M631" s="80"/>
    </row>
    <row r="632" spans="2:13" ht="12" customHeight="1">
      <c r="B632" s="80"/>
      <c r="C632" s="80"/>
      <c r="D632" s="80"/>
      <c r="E632" s="80"/>
      <c r="F632" s="80"/>
      <c r="I632" s="80"/>
      <c r="J632" s="80"/>
      <c r="K632" s="80"/>
      <c r="L632" s="80"/>
      <c r="M632" s="80"/>
    </row>
    <row r="633" spans="2:13" ht="12" customHeight="1">
      <c r="B633" s="80"/>
      <c r="C633" s="80"/>
      <c r="D633" s="80"/>
      <c r="E633" s="80"/>
      <c r="F633" s="80"/>
      <c r="I633" s="80"/>
      <c r="J633" s="80"/>
      <c r="K633" s="80"/>
      <c r="L633" s="80"/>
      <c r="M633" s="80"/>
    </row>
    <row r="634" spans="2:13" ht="12" customHeight="1">
      <c r="B634" s="80"/>
      <c r="C634" s="80"/>
      <c r="D634" s="80"/>
      <c r="E634" s="80"/>
      <c r="F634" s="80"/>
      <c r="I634" s="80"/>
      <c r="J634" s="80"/>
      <c r="K634" s="80"/>
      <c r="L634" s="80"/>
      <c r="M634" s="80"/>
    </row>
    <row r="635" spans="2:13" ht="12" customHeight="1">
      <c r="B635" s="80"/>
      <c r="C635" s="80"/>
      <c r="D635" s="80"/>
      <c r="E635" s="80"/>
      <c r="F635" s="80"/>
      <c r="I635" s="80"/>
      <c r="J635" s="80"/>
      <c r="K635" s="80"/>
      <c r="L635" s="80"/>
      <c r="M635" s="80"/>
    </row>
    <row r="636" spans="2:13" ht="12" customHeight="1">
      <c r="B636" s="80"/>
      <c r="C636" s="80"/>
      <c r="D636" s="80"/>
      <c r="E636" s="80"/>
      <c r="F636" s="80"/>
      <c r="I636" s="80"/>
      <c r="J636" s="80"/>
      <c r="K636" s="80"/>
      <c r="L636" s="80"/>
      <c r="M636" s="80"/>
    </row>
    <row r="637" spans="2:13" ht="12" customHeight="1">
      <c r="B637" s="80"/>
      <c r="C637" s="80"/>
      <c r="D637" s="80"/>
      <c r="E637" s="80"/>
      <c r="F637" s="80"/>
      <c r="I637" s="80"/>
      <c r="J637" s="80"/>
      <c r="K637" s="80"/>
      <c r="L637" s="80"/>
      <c r="M637" s="80"/>
    </row>
    <row r="638" spans="2:13" ht="12" customHeight="1">
      <c r="B638" s="80"/>
      <c r="C638" s="80"/>
      <c r="D638" s="80"/>
      <c r="E638" s="80"/>
      <c r="F638" s="80"/>
      <c r="I638" s="80"/>
      <c r="J638" s="80"/>
      <c r="K638" s="80"/>
      <c r="L638" s="80"/>
      <c r="M638" s="80"/>
    </row>
    <row r="639" spans="2:13" ht="12" customHeight="1">
      <c r="B639" s="80"/>
      <c r="C639" s="80"/>
      <c r="D639" s="80"/>
      <c r="E639" s="80"/>
      <c r="F639" s="80"/>
      <c r="I639" s="80"/>
      <c r="J639" s="80"/>
      <c r="K639" s="80"/>
      <c r="L639" s="80"/>
      <c r="M639" s="80"/>
    </row>
    <row r="640" spans="2:13" ht="12" customHeight="1">
      <c r="B640" s="80"/>
      <c r="C640" s="80"/>
      <c r="D640" s="80"/>
      <c r="E640" s="80"/>
      <c r="F640" s="80"/>
      <c r="I640" s="80"/>
      <c r="J640" s="80"/>
      <c r="K640" s="80"/>
      <c r="L640" s="80"/>
      <c r="M640" s="80"/>
    </row>
    <row r="641" spans="2:13" ht="12" customHeight="1">
      <c r="B641" s="80"/>
      <c r="C641" s="80"/>
      <c r="D641" s="80"/>
      <c r="E641" s="80"/>
      <c r="F641" s="80"/>
      <c r="I641" s="80"/>
      <c r="J641" s="80"/>
      <c r="K641" s="80"/>
      <c r="L641" s="80"/>
      <c r="M641" s="80"/>
    </row>
    <row r="642" spans="2:13" ht="12" customHeight="1">
      <c r="B642" s="80"/>
      <c r="C642" s="80"/>
      <c r="D642" s="80"/>
      <c r="E642" s="80"/>
      <c r="F642" s="80"/>
      <c r="I642" s="80"/>
      <c r="J642" s="80"/>
      <c r="K642" s="80"/>
      <c r="L642" s="80"/>
      <c r="M642" s="80"/>
    </row>
    <row r="643" spans="2:13" ht="12" customHeight="1">
      <c r="B643" s="80"/>
      <c r="C643" s="80"/>
      <c r="D643" s="80"/>
      <c r="E643" s="80"/>
      <c r="F643" s="80"/>
      <c r="I643" s="80"/>
      <c r="J643" s="80"/>
      <c r="K643" s="80"/>
      <c r="L643" s="80"/>
      <c r="M643" s="80"/>
    </row>
    <row r="644" spans="2:13" ht="12" customHeight="1">
      <c r="B644" s="80"/>
      <c r="C644" s="80"/>
      <c r="D644" s="80"/>
      <c r="E644" s="80"/>
      <c r="F644" s="80"/>
      <c r="I644" s="80"/>
      <c r="J644" s="80"/>
      <c r="K644" s="80"/>
      <c r="L644" s="80"/>
      <c r="M644" s="80"/>
    </row>
    <row r="645" spans="2:13" ht="12" customHeight="1">
      <c r="B645" s="80"/>
      <c r="C645" s="80"/>
      <c r="D645" s="80"/>
      <c r="E645" s="80"/>
      <c r="F645" s="80"/>
      <c r="I645" s="80"/>
      <c r="J645" s="80"/>
      <c r="K645" s="80"/>
      <c r="L645" s="80"/>
      <c r="M645" s="80"/>
    </row>
    <row r="646" spans="2:13" ht="12" customHeight="1">
      <c r="B646" s="80"/>
      <c r="C646" s="80"/>
      <c r="D646" s="80"/>
      <c r="E646" s="80"/>
      <c r="F646" s="80"/>
      <c r="I646" s="80"/>
      <c r="J646" s="80"/>
      <c r="K646" s="80"/>
      <c r="L646" s="80"/>
      <c r="M646" s="80"/>
    </row>
    <row r="647" spans="2:13" ht="12" customHeight="1">
      <c r="B647" s="80"/>
      <c r="C647" s="80"/>
      <c r="D647" s="80"/>
      <c r="E647" s="80"/>
      <c r="F647" s="80"/>
      <c r="I647" s="80"/>
      <c r="J647" s="80"/>
      <c r="K647" s="80"/>
      <c r="L647" s="80"/>
      <c r="M647" s="80"/>
    </row>
    <row r="648" spans="2:13" ht="12" customHeight="1">
      <c r="B648" s="80"/>
      <c r="C648" s="80"/>
      <c r="D648" s="80"/>
      <c r="E648" s="80"/>
      <c r="F648" s="80"/>
      <c r="I648" s="80"/>
      <c r="J648" s="80"/>
      <c r="K648" s="80"/>
      <c r="L648" s="80"/>
      <c r="M648" s="80"/>
    </row>
    <row r="649" spans="2:13" ht="12" customHeight="1">
      <c r="B649" s="80"/>
      <c r="C649" s="80"/>
      <c r="D649" s="80"/>
      <c r="E649" s="80"/>
      <c r="F649" s="80"/>
      <c r="I649" s="80"/>
      <c r="J649" s="80"/>
      <c r="K649" s="80"/>
      <c r="L649" s="80"/>
      <c r="M649" s="80"/>
    </row>
    <row r="650" spans="2:13" ht="12" customHeight="1">
      <c r="B650" s="80"/>
      <c r="C650" s="80"/>
      <c r="D650" s="80"/>
      <c r="E650" s="80"/>
      <c r="F650" s="80"/>
      <c r="I650" s="80"/>
      <c r="J650" s="80"/>
      <c r="K650" s="80"/>
      <c r="L650" s="80"/>
      <c r="M650" s="80"/>
    </row>
    <row r="651" spans="2:13" ht="12" customHeight="1">
      <c r="B651" s="80"/>
      <c r="C651" s="80"/>
      <c r="D651" s="80"/>
      <c r="E651" s="80"/>
      <c r="F651" s="80"/>
      <c r="I651" s="80"/>
      <c r="J651" s="80"/>
      <c r="K651" s="80"/>
      <c r="L651" s="80"/>
      <c r="M651" s="80"/>
    </row>
    <row r="652" spans="2:13" ht="12" customHeight="1">
      <c r="B652" s="80"/>
      <c r="C652" s="80"/>
      <c r="D652" s="80"/>
      <c r="E652" s="80"/>
      <c r="F652" s="80"/>
      <c r="I652" s="80"/>
      <c r="J652" s="80"/>
      <c r="K652" s="80"/>
      <c r="L652" s="80"/>
      <c r="M652" s="80"/>
    </row>
    <row r="653" spans="2:13" ht="12" customHeight="1">
      <c r="B653" s="80"/>
      <c r="C653" s="80"/>
      <c r="D653" s="80"/>
      <c r="E653" s="80"/>
      <c r="F653" s="80"/>
      <c r="I653" s="80"/>
      <c r="J653" s="80"/>
      <c r="K653" s="80"/>
      <c r="L653" s="80"/>
      <c r="M653" s="80"/>
    </row>
    <row r="654" spans="2:13" ht="12" customHeight="1">
      <c r="B654" s="80"/>
      <c r="C654" s="80"/>
      <c r="D654" s="80"/>
      <c r="E654" s="80"/>
      <c r="F654" s="80"/>
      <c r="I654" s="80"/>
      <c r="J654" s="80"/>
      <c r="K654" s="80"/>
      <c r="L654" s="80"/>
      <c r="M654" s="80"/>
    </row>
    <row r="655" spans="2:13" ht="12" customHeight="1">
      <c r="B655" s="80"/>
      <c r="C655" s="80"/>
      <c r="D655" s="80"/>
      <c r="E655" s="80"/>
      <c r="F655" s="80"/>
      <c r="I655" s="80"/>
      <c r="J655" s="80"/>
      <c r="K655" s="80"/>
      <c r="L655" s="80"/>
      <c r="M655" s="80"/>
    </row>
    <row r="656" spans="2:13" ht="12" customHeight="1">
      <c r="B656" s="80"/>
      <c r="C656" s="80"/>
      <c r="D656" s="80"/>
      <c r="E656" s="80"/>
      <c r="F656" s="80"/>
      <c r="I656" s="80"/>
      <c r="J656" s="80"/>
      <c r="K656" s="80"/>
      <c r="L656" s="80"/>
      <c r="M656" s="80"/>
    </row>
    <row r="657" spans="2:13" ht="12" customHeight="1">
      <c r="B657" s="80"/>
      <c r="C657" s="80"/>
      <c r="D657" s="80"/>
      <c r="E657" s="80"/>
      <c r="F657" s="80"/>
      <c r="I657" s="80"/>
      <c r="J657" s="80"/>
      <c r="K657" s="80"/>
      <c r="L657" s="80"/>
      <c r="M657" s="80"/>
    </row>
    <row r="658" spans="2:13" ht="12" customHeight="1">
      <c r="B658" s="80"/>
      <c r="C658" s="80"/>
      <c r="D658" s="80"/>
      <c r="E658" s="80"/>
      <c r="F658" s="80"/>
      <c r="I658" s="80"/>
      <c r="J658" s="80"/>
      <c r="K658" s="80"/>
      <c r="L658" s="80"/>
      <c r="M658" s="80"/>
    </row>
    <row r="659" spans="2:13" ht="12" customHeight="1">
      <c r="B659" s="80"/>
      <c r="C659" s="80"/>
      <c r="D659" s="80"/>
      <c r="E659" s="80"/>
      <c r="F659" s="80"/>
      <c r="I659" s="80"/>
      <c r="J659" s="80"/>
      <c r="K659" s="80"/>
      <c r="L659" s="80"/>
      <c r="M659" s="80"/>
    </row>
    <row r="660" spans="2:13" ht="12" customHeight="1">
      <c r="B660" s="80"/>
      <c r="C660" s="80"/>
      <c r="D660" s="80"/>
      <c r="E660" s="80"/>
      <c r="F660" s="80"/>
      <c r="I660" s="80"/>
      <c r="J660" s="80"/>
      <c r="K660" s="80"/>
      <c r="L660" s="80"/>
      <c r="M660" s="80"/>
    </row>
    <row r="661" spans="2:13" ht="12" customHeight="1">
      <c r="B661" s="80"/>
      <c r="C661" s="80"/>
      <c r="D661" s="80"/>
      <c r="E661" s="80"/>
      <c r="F661" s="80"/>
      <c r="I661" s="80"/>
      <c r="J661" s="80"/>
      <c r="K661" s="80"/>
      <c r="L661" s="80"/>
      <c r="M661" s="80"/>
    </row>
    <row r="662" spans="2:13" ht="12" customHeight="1">
      <c r="B662" s="80"/>
      <c r="C662" s="80"/>
      <c r="D662" s="80"/>
      <c r="E662" s="80"/>
      <c r="F662" s="80"/>
      <c r="I662" s="80"/>
      <c r="J662" s="80"/>
      <c r="K662" s="80"/>
      <c r="L662" s="80"/>
      <c r="M662" s="80"/>
    </row>
    <row r="663" spans="2:13" ht="12" customHeight="1">
      <c r="B663" s="80"/>
      <c r="C663" s="80"/>
      <c r="D663" s="80"/>
      <c r="E663" s="80"/>
      <c r="F663" s="80"/>
      <c r="I663" s="80"/>
      <c r="J663" s="80"/>
      <c r="K663" s="80"/>
      <c r="L663" s="80"/>
      <c r="M663" s="80"/>
    </row>
    <row r="664" spans="2:13" ht="12" customHeight="1">
      <c r="B664" s="80"/>
      <c r="C664" s="80"/>
      <c r="D664" s="80"/>
      <c r="E664" s="80"/>
      <c r="F664" s="80"/>
      <c r="I664" s="80"/>
      <c r="J664" s="80"/>
      <c r="K664" s="80"/>
      <c r="L664" s="80"/>
      <c r="M664" s="80"/>
    </row>
    <row r="665" spans="2:13" ht="12" customHeight="1">
      <c r="B665" s="80"/>
      <c r="C665" s="80"/>
      <c r="D665" s="80"/>
      <c r="E665" s="80"/>
      <c r="F665" s="80"/>
      <c r="I665" s="80"/>
      <c r="J665" s="80"/>
      <c r="K665" s="80"/>
      <c r="L665" s="80"/>
      <c r="M665" s="80"/>
    </row>
    <row r="666" spans="2:13" ht="12" customHeight="1">
      <c r="B666" s="80"/>
      <c r="C666" s="80"/>
      <c r="D666" s="80"/>
      <c r="E666" s="80"/>
      <c r="F666" s="80"/>
      <c r="I666" s="80"/>
      <c r="J666" s="80"/>
      <c r="K666" s="80"/>
      <c r="L666" s="80"/>
      <c r="M666" s="80"/>
    </row>
    <row r="667" spans="2:13" ht="12" customHeight="1">
      <c r="B667" s="80"/>
      <c r="C667" s="80"/>
      <c r="D667" s="80"/>
      <c r="E667" s="80"/>
      <c r="F667" s="80"/>
      <c r="I667" s="80"/>
      <c r="J667" s="80"/>
      <c r="K667" s="80"/>
      <c r="L667" s="80"/>
      <c r="M667" s="80"/>
    </row>
    <row r="668" spans="2:13" ht="12" customHeight="1">
      <c r="B668" s="80"/>
      <c r="C668" s="80"/>
      <c r="D668" s="80"/>
      <c r="E668" s="80"/>
      <c r="F668" s="80"/>
      <c r="I668" s="80"/>
      <c r="J668" s="80"/>
      <c r="K668" s="80"/>
      <c r="L668" s="80"/>
      <c r="M668" s="80"/>
    </row>
    <row r="669" spans="2:13" ht="12" customHeight="1">
      <c r="B669" s="80"/>
      <c r="C669" s="80"/>
      <c r="D669" s="80"/>
      <c r="E669" s="80"/>
      <c r="F669" s="80"/>
      <c r="I669" s="80"/>
      <c r="J669" s="80"/>
      <c r="K669" s="80"/>
      <c r="L669" s="80"/>
      <c r="M669" s="80"/>
    </row>
    <row r="670" spans="2:13" ht="12" customHeight="1">
      <c r="B670" s="80"/>
      <c r="C670" s="80"/>
      <c r="D670" s="80"/>
      <c r="E670" s="80"/>
      <c r="F670" s="80"/>
      <c r="I670" s="80"/>
      <c r="J670" s="80"/>
      <c r="K670" s="80"/>
      <c r="L670" s="80"/>
      <c r="M670" s="80"/>
    </row>
    <row r="671" spans="2:13" ht="12" customHeight="1">
      <c r="B671" s="80"/>
      <c r="C671" s="80"/>
      <c r="D671" s="80"/>
      <c r="E671" s="80"/>
      <c r="F671" s="80"/>
      <c r="I671" s="80"/>
      <c r="J671" s="80"/>
      <c r="K671" s="80"/>
      <c r="L671" s="80"/>
      <c r="M671" s="80"/>
    </row>
    <row r="672" spans="2:13" ht="12" customHeight="1">
      <c r="B672" s="80"/>
      <c r="C672" s="80"/>
      <c r="D672" s="80"/>
      <c r="E672" s="80"/>
      <c r="F672" s="80"/>
      <c r="I672" s="80"/>
      <c r="J672" s="80"/>
      <c r="K672" s="80"/>
      <c r="L672" s="80"/>
      <c r="M672" s="80"/>
    </row>
    <row r="673" spans="2:13" ht="12" customHeight="1">
      <c r="B673" s="80"/>
      <c r="C673" s="80"/>
      <c r="D673" s="80"/>
      <c r="E673" s="80"/>
      <c r="F673" s="80"/>
      <c r="I673" s="80"/>
      <c r="J673" s="80"/>
      <c r="K673" s="80"/>
      <c r="L673" s="80"/>
      <c r="M673" s="80"/>
    </row>
    <row r="674" spans="2:13" ht="12" customHeight="1">
      <c r="B674" s="80"/>
      <c r="C674" s="80"/>
      <c r="D674" s="80"/>
      <c r="E674" s="80"/>
      <c r="F674" s="80"/>
      <c r="I674" s="80"/>
      <c r="J674" s="80"/>
      <c r="K674" s="80"/>
      <c r="L674" s="80"/>
      <c r="M674" s="80"/>
    </row>
    <row r="675" spans="2:13" ht="12" customHeight="1">
      <c r="B675" s="80"/>
      <c r="C675" s="80"/>
      <c r="D675" s="80"/>
      <c r="E675" s="80"/>
      <c r="F675" s="80"/>
      <c r="I675" s="80"/>
      <c r="J675" s="80"/>
      <c r="K675" s="80"/>
      <c r="L675" s="80"/>
      <c r="M675" s="80"/>
    </row>
    <row r="676" spans="2:13" ht="12" customHeight="1">
      <c r="B676" s="80"/>
      <c r="C676" s="80"/>
      <c r="D676" s="80"/>
      <c r="E676" s="80"/>
      <c r="F676" s="80"/>
      <c r="I676" s="80"/>
      <c r="J676" s="80"/>
      <c r="K676" s="80"/>
      <c r="L676" s="80"/>
      <c r="M676" s="80"/>
    </row>
    <row r="677" spans="2:13" ht="12" customHeight="1">
      <c r="B677" s="80"/>
      <c r="C677" s="80"/>
      <c r="D677" s="80"/>
      <c r="E677" s="80"/>
      <c r="F677" s="80"/>
      <c r="I677" s="80"/>
      <c r="J677" s="80"/>
      <c r="K677" s="80"/>
      <c r="L677" s="80"/>
      <c r="M677" s="80"/>
    </row>
    <row r="678" spans="2:13" ht="12" customHeight="1">
      <c r="B678" s="80"/>
      <c r="C678" s="80"/>
      <c r="D678" s="80"/>
      <c r="E678" s="80"/>
      <c r="F678" s="80"/>
      <c r="I678" s="80"/>
      <c r="J678" s="80"/>
      <c r="K678" s="80"/>
      <c r="L678" s="80"/>
      <c r="M678" s="80"/>
    </row>
    <row r="679" spans="2:13" ht="12" customHeight="1">
      <c r="B679" s="80"/>
      <c r="C679" s="80"/>
      <c r="D679" s="80"/>
      <c r="E679" s="80"/>
      <c r="F679" s="80"/>
      <c r="I679" s="80"/>
      <c r="J679" s="80"/>
      <c r="K679" s="80"/>
      <c r="L679" s="80"/>
      <c r="M679" s="80"/>
    </row>
    <row r="680" spans="2:13" ht="12" customHeight="1">
      <c r="B680" s="80"/>
      <c r="C680" s="80"/>
      <c r="D680" s="80"/>
      <c r="E680" s="80"/>
      <c r="F680" s="80"/>
      <c r="I680" s="80"/>
      <c r="J680" s="80"/>
      <c r="K680" s="80"/>
      <c r="L680" s="80"/>
      <c r="M680" s="80"/>
    </row>
    <row r="681" spans="2:13" ht="12" customHeight="1">
      <c r="B681" s="80"/>
      <c r="C681" s="80"/>
      <c r="D681" s="80"/>
      <c r="E681" s="80"/>
      <c r="F681" s="80"/>
      <c r="I681" s="80"/>
      <c r="J681" s="80"/>
      <c r="K681" s="80"/>
      <c r="L681" s="80"/>
      <c r="M681" s="80"/>
    </row>
    <row r="682" spans="2:13" ht="12" customHeight="1">
      <c r="B682" s="80"/>
      <c r="C682" s="80"/>
      <c r="D682" s="80"/>
      <c r="E682" s="80"/>
      <c r="F682" s="80"/>
      <c r="I682" s="80"/>
      <c r="J682" s="80"/>
      <c r="K682" s="80"/>
      <c r="L682" s="80"/>
      <c r="M682" s="80"/>
    </row>
    <row r="683" spans="2:13" ht="12" customHeight="1">
      <c r="B683" s="80"/>
      <c r="C683" s="80"/>
      <c r="D683" s="80"/>
      <c r="E683" s="80"/>
      <c r="F683" s="80"/>
      <c r="I683" s="80"/>
      <c r="J683" s="80"/>
      <c r="K683" s="80"/>
      <c r="L683" s="80"/>
      <c r="M683" s="80"/>
    </row>
    <row r="684" spans="2:13" ht="12" customHeight="1">
      <c r="B684" s="80"/>
      <c r="C684" s="80"/>
      <c r="D684" s="80"/>
      <c r="E684" s="80"/>
      <c r="F684" s="80"/>
      <c r="I684" s="80"/>
      <c r="J684" s="80"/>
      <c r="K684" s="80"/>
      <c r="L684" s="80"/>
      <c r="M684" s="80"/>
    </row>
    <row r="685" spans="2:13" ht="12" customHeight="1">
      <c r="B685" s="80"/>
      <c r="C685" s="80"/>
      <c r="D685" s="80"/>
      <c r="E685" s="80"/>
      <c r="F685" s="80"/>
      <c r="I685" s="80"/>
      <c r="J685" s="80"/>
      <c r="K685" s="80"/>
      <c r="L685" s="80"/>
      <c r="M685" s="80"/>
    </row>
    <row r="686" spans="2:13" ht="12" customHeight="1">
      <c r="B686" s="80"/>
      <c r="C686" s="80"/>
      <c r="D686" s="80"/>
      <c r="E686" s="80"/>
      <c r="F686" s="80"/>
      <c r="I686" s="80"/>
      <c r="J686" s="80"/>
      <c r="K686" s="80"/>
      <c r="L686" s="80"/>
      <c r="M686" s="80"/>
    </row>
    <row r="687" spans="2:13" ht="12" customHeight="1">
      <c r="B687" s="80"/>
      <c r="C687" s="80"/>
      <c r="D687" s="80"/>
      <c r="E687" s="80"/>
      <c r="F687" s="80"/>
      <c r="I687" s="80"/>
      <c r="J687" s="80"/>
      <c r="K687" s="80"/>
      <c r="L687" s="80"/>
      <c r="M687" s="80"/>
    </row>
    <row r="688" spans="2:13" ht="12" customHeight="1">
      <c r="B688" s="80"/>
      <c r="C688" s="80"/>
      <c r="D688" s="80"/>
      <c r="E688" s="80"/>
      <c r="F688" s="80"/>
      <c r="I688" s="80"/>
      <c r="J688" s="80"/>
      <c r="K688" s="80"/>
      <c r="L688" s="80"/>
      <c r="M688" s="80"/>
    </row>
    <row r="689" spans="2:13" ht="12" customHeight="1">
      <c r="B689" s="80"/>
      <c r="C689" s="80"/>
      <c r="D689" s="80"/>
      <c r="E689" s="80"/>
      <c r="F689" s="80"/>
      <c r="I689" s="80"/>
      <c r="J689" s="80"/>
      <c r="K689" s="80"/>
      <c r="L689" s="80"/>
      <c r="M689" s="80"/>
    </row>
    <row r="690" spans="2:13" ht="12" customHeight="1">
      <c r="B690" s="80"/>
      <c r="C690" s="80"/>
      <c r="D690" s="80"/>
      <c r="E690" s="80"/>
      <c r="F690" s="80"/>
      <c r="I690" s="80"/>
      <c r="J690" s="80"/>
      <c r="K690" s="80"/>
      <c r="L690" s="80"/>
      <c r="M690" s="80"/>
    </row>
    <row r="691" spans="2:13" ht="12" customHeight="1">
      <c r="B691" s="80"/>
      <c r="C691" s="80"/>
      <c r="D691" s="80"/>
      <c r="E691" s="80"/>
      <c r="F691" s="80"/>
      <c r="I691" s="80"/>
      <c r="J691" s="80"/>
      <c r="K691" s="80"/>
      <c r="L691" s="80"/>
      <c r="M691" s="80"/>
    </row>
    <row r="692" spans="2:13" ht="12" customHeight="1">
      <c r="B692" s="80"/>
      <c r="C692" s="80"/>
      <c r="D692" s="80"/>
      <c r="E692" s="80"/>
      <c r="F692" s="80"/>
      <c r="I692" s="80"/>
      <c r="J692" s="80"/>
      <c r="K692" s="80"/>
      <c r="L692" s="80"/>
      <c r="M692" s="80"/>
    </row>
    <row r="693" spans="2:13" ht="12" customHeight="1">
      <c r="B693" s="80"/>
      <c r="C693" s="80"/>
      <c r="D693" s="80"/>
      <c r="E693" s="80"/>
      <c r="F693" s="80"/>
      <c r="I693" s="80"/>
      <c r="J693" s="80"/>
      <c r="K693" s="80"/>
      <c r="L693" s="80"/>
      <c r="M693" s="80"/>
    </row>
    <row r="694" spans="2:13" ht="12" customHeight="1">
      <c r="B694" s="80"/>
      <c r="C694" s="80"/>
      <c r="D694" s="80"/>
      <c r="E694" s="80"/>
      <c r="F694" s="80"/>
      <c r="I694" s="80"/>
      <c r="J694" s="80"/>
      <c r="K694" s="80"/>
      <c r="L694" s="80"/>
      <c r="M694" s="80"/>
    </row>
    <row r="695" spans="2:13" ht="12" customHeight="1">
      <c r="B695" s="80"/>
      <c r="C695" s="80"/>
      <c r="D695" s="80"/>
      <c r="E695" s="80"/>
      <c r="F695" s="80"/>
      <c r="I695" s="80"/>
      <c r="J695" s="80"/>
      <c r="K695" s="80"/>
      <c r="L695" s="80"/>
      <c r="M695" s="80"/>
    </row>
    <row r="696" spans="2:13" ht="12" customHeight="1">
      <c r="B696" s="80"/>
      <c r="C696" s="80"/>
      <c r="D696" s="80"/>
      <c r="E696" s="80"/>
      <c r="F696" s="80"/>
      <c r="I696" s="80"/>
      <c r="J696" s="80"/>
      <c r="K696" s="80"/>
      <c r="L696" s="80"/>
      <c r="M696" s="80"/>
    </row>
    <row r="697" spans="2:13" ht="12" customHeight="1">
      <c r="B697" s="80"/>
      <c r="C697" s="80"/>
      <c r="D697" s="80"/>
      <c r="E697" s="80"/>
      <c r="F697" s="80"/>
      <c r="I697" s="80"/>
      <c r="J697" s="80"/>
      <c r="K697" s="80"/>
      <c r="L697" s="80"/>
      <c r="M697" s="80"/>
    </row>
    <row r="698" spans="2:13" ht="12" customHeight="1">
      <c r="B698" s="80"/>
      <c r="C698" s="80"/>
      <c r="D698" s="80"/>
      <c r="E698" s="80"/>
      <c r="F698" s="80"/>
      <c r="I698" s="80"/>
      <c r="J698" s="80"/>
      <c r="K698" s="80"/>
      <c r="L698" s="80"/>
      <c r="M698" s="80"/>
    </row>
    <row r="699" spans="2:13" ht="12" customHeight="1">
      <c r="B699" s="80"/>
      <c r="C699" s="80"/>
      <c r="D699" s="80"/>
      <c r="E699" s="80"/>
      <c r="F699" s="80"/>
      <c r="I699" s="80"/>
      <c r="J699" s="80"/>
      <c r="K699" s="80"/>
      <c r="L699" s="80"/>
      <c r="M699" s="80"/>
    </row>
    <row r="700" spans="2:13" ht="12" customHeight="1">
      <c r="B700" s="80"/>
      <c r="C700" s="80"/>
      <c r="D700" s="80"/>
      <c r="E700" s="80"/>
      <c r="F700" s="80"/>
      <c r="I700" s="80"/>
      <c r="J700" s="80"/>
      <c r="K700" s="80"/>
      <c r="L700" s="80"/>
      <c r="M700" s="80"/>
    </row>
    <row r="701" spans="2:13" ht="12" customHeight="1">
      <c r="B701" s="80"/>
      <c r="C701" s="80"/>
      <c r="D701" s="80"/>
      <c r="E701" s="80"/>
      <c r="F701" s="80"/>
      <c r="I701" s="80"/>
      <c r="J701" s="80"/>
      <c r="K701" s="80"/>
      <c r="L701" s="80"/>
      <c r="M701" s="80"/>
    </row>
    <row r="702" spans="2:13" ht="12" customHeight="1">
      <c r="B702" s="80"/>
      <c r="C702" s="80"/>
      <c r="D702" s="80"/>
      <c r="E702" s="80"/>
      <c r="F702" s="80"/>
      <c r="I702" s="80"/>
      <c r="J702" s="80"/>
      <c r="K702" s="80"/>
      <c r="L702" s="80"/>
      <c r="M702" s="80"/>
    </row>
    <row r="703" spans="2:13" ht="12" customHeight="1">
      <c r="B703" s="80"/>
      <c r="C703" s="80"/>
      <c r="D703" s="80"/>
      <c r="E703" s="80"/>
      <c r="F703" s="80"/>
      <c r="I703" s="80"/>
      <c r="J703" s="80"/>
      <c r="K703" s="80"/>
      <c r="L703" s="80"/>
      <c r="M703" s="80"/>
    </row>
    <row r="704" spans="2:13" ht="12" customHeight="1">
      <c r="B704" s="80"/>
      <c r="C704" s="80"/>
      <c r="D704" s="80"/>
      <c r="E704" s="80"/>
      <c r="F704" s="80"/>
      <c r="I704" s="80"/>
      <c r="J704" s="80"/>
      <c r="K704" s="80"/>
      <c r="L704" s="80"/>
      <c r="M704" s="80"/>
    </row>
    <row r="705" spans="2:13" ht="12" customHeight="1">
      <c r="B705" s="80"/>
      <c r="C705" s="80"/>
      <c r="D705" s="80"/>
      <c r="E705" s="80"/>
      <c r="F705" s="80"/>
      <c r="I705" s="80"/>
      <c r="J705" s="80"/>
      <c r="K705" s="80"/>
      <c r="L705" s="80"/>
      <c r="M705" s="80"/>
    </row>
    <row r="706" spans="2:13" ht="12" customHeight="1">
      <c r="B706" s="80"/>
      <c r="C706" s="80"/>
      <c r="D706" s="80"/>
      <c r="E706" s="80"/>
      <c r="F706" s="80"/>
      <c r="I706" s="80"/>
      <c r="J706" s="80"/>
      <c r="K706" s="80"/>
      <c r="L706" s="80"/>
      <c r="M706" s="80"/>
    </row>
    <row r="707" spans="2:13" ht="12" customHeight="1">
      <c r="B707" s="80"/>
      <c r="C707" s="80"/>
      <c r="D707" s="80"/>
      <c r="E707" s="80"/>
      <c r="F707" s="80"/>
      <c r="I707" s="80"/>
      <c r="J707" s="80"/>
      <c r="K707" s="80"/>
      <c r="L707" s="80"/>
      <c r="M707" s="80"/>
    </row>
    <row r="708" spans="2:13" ht="12" customHeight="1">
      <c r="B708" s="80"/>
      <c r="C708" s="80"/>
      <c r="D708" s="80"/>
      <c r="E708" s="80"/>
      <c r="F708" s="80"/>
      <c r="I708" s="80"/>
      <c r="J708" s="80"/>
      <c r="K708" s="80"/>
      <c r="L708" s="80"/>
      <c r="M708" s="80"/>
    </row>
    <row r="709" spans="2:13" ht="12" customHeight="1">
      <c r="B709" s="80"/>
      <c r="C709" s="80"/>
      <c r="D709" s="80"/>
      <c r="E709" s="80"/>
      <c r="F709" s="80"/>
      <c r="I709" s="80"/>
      <c r="J709" s="80"/>
      <c r="K709" s="80"/>
      <c r="L709" s="80"/>
      <c r="M709" s="80"/>
    </row>
    <row r="710" spans="2:13" ht="12" customHeight="1">
      <c r="B710" s="80"/>
      <c r="C710" s="80"/>
      <c r="D710" s="80"/>
      <c r="E710" s="80"/>
      <c r="F710" s="80"/>
      <c r="I710" s="80"/>
      <c r="J710" s="80"/>
      <c r="K710" s="80"/>
      <c r="L710" s="80"/>
      <c r="M710" s="80"/>
    </row>
    <row r="711" spans="2:13" ht="12" customHeight="1">
      <c r="B711" s="80"/>
      <c r="C711" s="80"/>
      <c r="D711" s="80"/>
      <c r="E711" s="80"/>
      <c r="F711" s="80"/>
      <c r="I711" s="80"/>
      <c r="J711" s="80"/>
      <c r="K711" s="80"/>
      <c r="L711" s="80"/>
      <c r="M711" s="80"/>
    </row>
    <row r="712" spans="2:13" ht="12" customHeight="1">
      <c r="B712" s="80"/>
      <c r="C712" s="80"/>
      <c r="D712" s="80"/>
      <c r="E712" s="80"/>
      <c r="F712" s="80"/>
      <c r="I712" s="80"/>
      <c r="J712" s="80"/>
      <c r="K712" s="80"/>
      <c r="L712" s="80"/>
      <c r="M712" s="80"/>
    </row>
    <row r="713" spans="2:13" ht="12" customHeight="1">
      <c r="B713" s="80"/>
      <c r="C713" s="80"/>
      <c r="D713" s="80"/>
      <c r="E713" s="80"/>
      <c r="F713" s="80"/>
      <c r="I713" s="80"/>
      <c r="J713" s="80"/>
      <c r="K713" s="80"/>
      <c r="L713" s="80"/>
      <c r="M713" s="80"/>
    </row>
    <row r="714" spans="2:13" ht="12" customHeight="1">
      <c r="B714" s="80"/>
      <c r="C714" s="80"/>
      <c r="D714" s="80"/>
      <c r="E714" s="80"/>
      <c r="F714" s="80"/>
      <c r="I714" s="80"/>
      <c r="J714" s="80"/>
      <c r="K714" s="80"/>
      <c r="L714" s="80"/>
      <c r="M714" s="80"/>
    </row>
    <row r="715" spans="2:13" ht="12" customHeight="1">
      <c r="B715" s="80"/>
      <c r="C715" s="80"/>
      <c r="D715" s="80"/>
      <c r="E715" s="80"/>
      <c r="F715" s="80"/>
      <c r="I715" s="80"/>
      <c r="J715" s="80"/>
      <c r="K715" s="80"/>
      <c r="L715" s="80"/>
      <c r="M715" s="80"/>
    </row>
    <row r="716" spans="2:13" ht="12" customHeight="1">
      <c r="B716" s="80"/>
      <c r="C716" s="80"/>
      <c r="D716" s="80"/>
      <c r="E716" s="80"/>
      <c r="F716" s="80"/>
      <c r="I716" s="80"/>
      <c r="J716" s="80"/>
      <c r="K716" s="80"/>
      <c r="L716" s="80"/>
      <c r="M716" s="80"/>
    </row>
    <row r="717" spans="2:13" ht="12" customHeight="1">
      <c r="B717" s="80"/>
      <c r="C717" s="80"/>
      <c r="D717" s="80"/>
      <c r="E717" s="80"/>
      <c r="F717" s="80"/>
      <c r="I717" s="80"/>
      <c r="J717" s="80"/>
      <c r="K717" s="80"/>
      <c r="L717" s="80"/>
      <c r="M717" s="80"/>
    </row>
    <row r="718" spans="2:13" ht="12" customHeight="1">
      <c r="B718" s="80"/>
      <c r="C718" s="80"/>
      <c r="D718" s="80"/>
      <c r="E718" s="80"/>
      <c r="F718" s="80"/>
      <c r="I718" s="80"/>
      <c r="J718" s="80"/>
      <c r="K718" s="80"/>
      <c r="L718" s="80"/>
      <c r="M718" s="80"/>
    </row>
    <row r="719" spans="2:13" ht="12" customHeight="1">
      <c r="B719" s="80"/>
      <c r="C719" s="80"/>
      <c r="D719" s="80"/>
      <c r="E719" s="80"/>
      <c r="F719" s="80"/>
      <c r="I719" s="80"/>
      <c r="J719" s="80"/>
      <c r="K719" s="80"/>
      <c r="L719" s="80"/>
      <c r="M719" s="80"/>
    </row>
    <row r="720" spans="2:13" ht="12" customHeight="1">
      <c r="B720" s="80"/>
      <c r="C720" s="80"/>
      <c r="D720" s="80"/>
      <c r="E720" s="80"/>
      <c r="F720" s="80"/>
      <c r="I720" s="80"/>
      <c r="J720" s="80"/>
      <c r="K720" s="80"/>
      <c r="L720" s="80"/>
      <c r="M720" s="80"/>
    </row>
    <row r="721" spans="2:13" ht="12" customHeight="1">
      <c r="B721" s="80"/>
      <c r="C721" s="80"/>
      <c r="D721" s="80"/>
      <c r="E721" s="80"/>
      <c r="F721" s="80"/>
      <c r="I721" s="80"/>
      <c r="J721" s="80"/>
      <c r="K721" s="80"/>
      <c r="L721" s="80"/>
      <c r="M721" s="80"/>
    </row>
    <row r="722" spans="2:13" ht="12" customHeight="1">
      <c r="B722" s="80"/>
      <c r="C722" s="80"/>
      <c r="D722" s="80"/>
      <c r="E722" s="80"/>
      <c r="F722" s="80"/>
      <c r="I722" s="80"/>
      <c r="J722" s="80"/>
      <c r="K722" s="80"/>
      <c r="L722" s="80"/>
      <c r="M722" s="80"/>
    </row>
    <row r="723" spans="2:13" ht="12" customHeight="1">
      <c r="B723" s="80"/>
      <c r="C723" s="80"/>
      <c r="D723" s="80"/>
      <c r="E723" s="80"/>
      <c r="F723" s="80"/>
      <c r="I723" s="80"/>
      <c r="J723" s="80"/>
      <c r="K723" s="80"/>
      <c r="L723" s="80"/>
      <c r="M723" s="80"/>
    </row>
    <row r="724" spans="2:13" ht="12" customHeight="1">
      <c r="B724" s="80"/>
      <c r="C724" s="80"/>
      <c r="D724" s="80"/>
      <c r="E724" s="80"/>
      <c r="F724" s="80"/>
      <c r="I724" s="80"/>
      <c r="J724" s="80"/>
      <c r="K724" s="80"/>
      <c r="L724" s="80"/>
      <c r="M724" s="80"/>
    </row>
    <row r="725" spans="2:13" ht="12" customHeight="1">
      <c r="B725" s="80"/>
      <c r="C725" s="80"/>
      <c r="D725" s="80"/>
      <c r="E725" s="80"/>
      <c r="F725" s="80"/>
      <c r="I725" s="80"/>
      <c r="J725" s="80"/>
      <c r="K725" s="80"/>
      <c r="L725" s="80"/>
      <c r="M725" s="80"/>
    </row>
    <row r="726" spans="2:13" ht="12" customHeight="1">
      <c r="B726" s="80"/>
      <c r="C726" s="80"/>
      <c r="D726" s="80"/>
      <c r="E726" s="80"/>
      <c r="F726" s="80"/>
      <c r="I726" s="80"/>
      <c r="J726" s="80"/>
      <c r="K726" s="80"/>
      <c r="L726" s="80"/>
      <c r="M726" s="80"/>
    </row>
    <row r="727" spans="2:13" ht="12" customHeight="1">
      <c r="B727" s="80"/>
      <c r="C727" s="80"/>
      <c r="D727" s="80"/>
      <c r="E727" s="80"/>
      <c r="F727" s="80"/>
      <c r="I727" s="80"/>
      <c r="J727" s="80"/>
      <c r="K727" s="80"/>
      <c r="L727" s="80"/>
      <c r="M727" s="80"/>
    </row>
    <row r="728" spans="2:13" ht="12" customHeight="1">
      <c r="B728" s="80"/>
      <c r="C728" s="80"/>
      <c r="D728" s="80"/>
      <c r="E728" s="80"/>
      <c r="F728" s="80"/>
      <c r="I728" s="80"/>
      <c r="J728" s="80"/>
      <c r="K728" s="80"/>
      <c r="L728" s="80"/>
      <c r="M728" s="80"/>
    </row>
    <row r="729" spans="2:13" ht="12" customHeight="1">
      <c r="B729" s="80"/>
      <c r="C729" s="80"/>
      <c r="D729" s="80"/>
      <c r="E729" s="80"/>
      <c r="F729" s="80"/>
      <c r="I729" s="80"/>
      <c r="J729" s="80"/>
      <c r="K729" s="80"/>
      <c r="L729" s="80"/>
      <c r="M729" s="80"/>
    </row>
    <row r="730" spans="2:13" ht="12" customHeight="1">
      <c r="B730" s="80"/>
      <c r="C730" s="80"/>
      <c r="D730" s="80"/>
      <c r="E730" s="80"/>
      <c r="F730" s="80"/>
      <c r="I730" s="80"/>
      <c r="J730" s="80"/>
      <c r="K730" s="80"/>
      <c r="L730" s="80"/>
      <c r="M730" s="80"/>
    </row>
    <row r="731" spans="2:13" ht="12" customHeight="1">
      <c r="B731" s="80"/>
      <c r="C731" s="80"/>
      <c r="D731" s="80"/>
      <c r="E731" s="80"/>
      <c r="F731" s="80"/>
      <c r="I731" s="80"/>
      <c r="J731" s="80"/>
      <c r="K731" s="80"/>
      <c r="L731" s="80"/>
      <c r="M731" s="80"/>
    </row>
    <row r="732" spans="2:13" ht="12" customHeight="1">
      <c r="B732" s="80"/>
      <c r="C732" s="80"/>
      <c r="D732" s="80"/>
      <c r="E732" s="80"/>
      <c r="F732" s="80"/>
      <c r="I732" s="80"/>
      <c r="J732" s="80"/>
      <c r="K732" s="80"/>
      <c r="L732" s="80"/>
      <c r="M732" s="80"/>
    </row>
    <row r="733" spans="2:13" ht="12" customHeight="1">
      <c r="B733" s="80"/>
      <c r="C733" s="80"/>
      <c r="D733" s="80"/>
      <c r="E733" s="80"/>
      <c r="F733" s="80"/>
      <c r="I733" s="80"/>
      <c r="J733" s="80"/>
      <c r="K733" s="80"/>
      <c r="L733" s="80"/>
      <c r="M733" s="80"/>
    </row>
    <row r="734" spans="2:13" ht="12" customHeight="1">
      <c r="B734" s="80"/>
      <c r="C734" s="80"/>
      <c r="D734" s="80"/>
      <c r="E734" s="80"/>
      <c r="F734" s="80"/>
      <c r="I734" s="80"/>
      <c r="J734" s="80"/>
      <c r="K734" s="80"/>
      <c r="L734" s="80"/>
      <c r="M734" s="80"/>
    </row>
    <row r="735" spans="2:13" ht="12" customHeight="1">
      <c r="B735" s="80"/>
      <c r="C735" s="80"/>
      <c r="D735" s="80"/>
      <c r="E735" s="80"/>
      <c r="F735" s="80"/>
      <c r="I735" s="80"/>
      <c r="J735" s="80"/>
      <c r="K735" s="80"/>
      <c r="L735" s="80"/>
      <c r="M735" s="80"/>
    </row>
    <row r="736" spans="2:13" ht="12" customHeight="1">
      <c r="B736" s="80"/>
      <c r="C736" s="80"/>
      <c r="D736" s="80"/>
      <c r="E736" s="80"/>
      <c r="F736" s="80"/>
      <c r="I736" s="80"/>
      <c r="J736" s="80"/>
      <c r="K736" s="80"/>
      <c r="L736" s="80"/>
      <c r="M736" s="80"/>
    </row>
    <row r="737" spans="2:13" ht="12" customHeight="1">
      <c r="B737" s="80"/>
      <c r="C737" s="80"/>
      <c r="D737" s="80"/>
      <c r="E737" s="80"/>
      <c r="F737" s="80"/>
      <c r="I737" s="80"/>
      <c r="J737" s="80"/>
      <c r="K737" s="80"/>
      <c r="L737" s="80"/>
      <c r="M737" s="80"/>
    </row>
    <row r="738" spans="2:13" ht="12" customHeight="1">
      <c r="B738" s="80"/>
      <c r="C738" s="80"/>
      <c r="D738" s="80"/>
      <c r="E738" s="80"/>
      <c r="F738" s="80"/>
      <c r="I738" s="80"/>
      <c r="J738" s="80"/>
      <c r="K738" s="80"/>
      <c r="L738" s="80"/>
      <c r="M738" s="80"/>
    </row>
    <row r="739" spans="2:13" ht="12" customHeight="1">
      <c r="B739" s="80"/>
      <c r="C739" s="80"/>
      <c r="D739" s="80"/>
      <c r="E739" s="80"/>
      <c r="F739" s="80"/>
      <c r="I739" s="80"/>
      <c r="J739" s="80"/>
      <c r="K739" s="80"/>
      <c r="L739" s="80"/>
      <c r="M739" s="80"/>
    </row>
    <row r="740" spans="2:13" ht="12" customHeight="1">
      <c r="B740" s="80"/>
      <c r="C740" s="80"/>
      <c r="D740" s="80"/>
      <c r="E740" s="80"/>
      <c r="F740" s="80"/>
      <c r="I740" s="80"/>
      <c r="J740" s="80"/>
      <c r="K740" s="80"/>
      <c r="L740" s="80"/>
      <c r="M740" s="80"/>
    </row>
    <row r="741" spans="2:13" ht="12" customHeight="1">
      <c r="B741" s="80"/>
      <c r="C741" s="80"/>
      <c r="D741" s="80"/>
      <c r="E741" s="80"/>
      <c r="F741" s="80"/>
      <c r="I741" s="80"/>
      <c r="J741" s="80"/>
      <c r="K741" s="80"/>
      <c r="L741" s="80"/>
      <c r="M741" s="80"/>
    </row>
    <row r="742" spans="2:13" ht="12" customHeight="1">
      <c r="B742" s="80"/>
      <c r="C742" s="80"/>
      <c r="D742" s="80"/>
      <c r="E742" s="80"/>
      <c r="F742" s="80"/>
      <c r="I742" s="80"/>
      <c r="J742" s="80"/>
      <c r="K742" s="80"/>
      <c r="L742" s="80"/>
      <c r="M742" s="80"/>
    </row>
    <row r="743" spans="2:13" ht="12" customHeight="1">
      <c r="B743" s="80"/>
      <c r="C743" s="80"/>
      <c r="D743" s="80"/>
      <c r="E743" s="80"/>
      <c r="F743" s="80"/>
      <c r="I743" s="80"/>
      <c r="J743" s="80"/>
      <c r="K743" s="80"/>
      <c r="L743" s="80"/>
      <c r="M743" s="80"/>
    </row>
    <row r="744" spans="2:13" ht="12" customHeight="1">
      <c r="B744" s="80"/>
      <c r="C744" s="80"/>
      <c r="D744" s="80"/>
      <c r="E744" s="80"/>
      <c r="F744" s="80"/>
      <c r="I744" s="80"/>
      <c r="J744" s="80"/>
      <c r="K744" s="80"/>
      <c r="L744" s="80"/>
      <c r="M744" s="80"/>
    </row>
    <row r="745" spans="2:13" ht="12" customHeight="1">
      <c r="B745" s="80"/>
      <c r="C745" s="80"/>
      <c r="D745" s="80"/>
      <c r="E745" s="80"/>
      <c r="F745" s="80"/>
      <c r="I745" s="80"/>
      <c r="J745" s="80"/>
      <c r="K745" s="80"/>
      <c r="L745" s="80"/>
      <c r="M745" s="80"/>
    </row>
    <row r="746" spans="2:13" ht="12" customHeight="1">
      <c r="B746" s="80"/>
      <c r="C746" s="80"/>
      <c r="D746" s="80"/>
      <c r="E746" s="80"/>
      <c r="F746" s="80"/>
      <c r="I746" s="80"/>
      <c r="J746" s="80"/>
      <c r="K746" s="80"/>
      <c r="L746" s="80"/>
      <c r="M746" s="80"/>
    </row>
    <row r="747" spans="2:13" ht="12" customHeight="1">
      <c r="B747" s="80"/>
      <c r="C747" s="80"/>
      <c r="D747" s="80"/>
      <c r="E747" s="80"/>
      <c r="F747" s="80"/>
      <c r="I747" s="80"/>
      <c r="J747" s="80"/>
      <c r="K747" s="80"/>
      <c r="L747" s="80"/>
      <c r="M747" s="80"/>
    </row>
    <row r="748" spans="2:13" ht="12" customHeight="1">
      <c r="B748" s="80"/>
      <c r="C748" s="80"/>
      <c r="D748" s="80"/>
      <c r="E748" s="80"/>
      <c r="F748" s="80"/>
      <c r="I748" s="80"/>
      <c r="J748" s="80"/>
      <c r="K748" s="80"/>
      <c r="L748" s="80"/>
      <c r="M748" s="80"/>
    </row>
    <row r="749" spans="2:13" ht="12" customHeight="1">
      <c r="B749" s="80"/>
      <c r="C749" s="80"/>
      <c r="D749" s="80"/>
      <c r="E749" s="80"/>
      <c r="F749" s="80"/>
      <c r="I749" s="80"/>
      <c r="J749" s="80"/>
      <c r="K749" s="80"/>
      <c r="L749" s="80"/>
      <c r="M749" s="80"/>
    </row>
    <row r="750" spans="2:13" ht="12" customHeight="1">
      <c r="B750" s="80"/>
      <c r="C750" s="80"/>
      <c r="D750" s="80"/>
      <c r="E750" s="80"/>
      <c r="F750" s="80"/>
      <c r="I750" s="80"/>
      <c r="J750" s="80"/>
      <c r="K750" s="80"/>
      <c r="L750" s="80"/>
      <c r="M750" s="80"/>
    </row>
    <row r="751" spans="2:13" ht="12" customHeight="1">
      <c r="B751" s="80"/>
      <c r="C751" s="80"/>
      <c r="D751" s="80"/>
      <c r="E751" s="80"/>
      <c r="F751" s="80"/>
      <c r="I751" s="80"/>
      <c r="J751" s="80"/>
      <c r="K751" s="80"/>
      <c r="L751" s="80"/>
      <c r="M751" s="80"/>
    </row>
    <row r="752" spans="2:13" ht="12" customHeight="1">
      <c r="B752" s="80"/>
      <c r="C752" s="80"/>
      <c r="D752" s="80"/>
      <c r="E752" s="80"/>
      <c r="F752" s="80"/>
      <c r="I752" s="80"/>
      <c r="J752" s="80"/>
      <c r="K752" s="80"/>
      <c r="L752" s="80"/>
      <c r="M752" s="80"/>
    </row>
    <row r="753" spans="2:13" ht="12" customHeight="1">
      <c r="B753" s="80"/>
      <c r="C753" s="80"/>
      <c r="D753" s="80"/>
      <c r="E753" s="80"/>
      <c r="F753" s="80"/>
      <c r="I753" s="80"/>
      <c r="J753" s="80"/>
      <c r="K753" s="80"/>
      <c r="L753" s="80"/>
      <c r="M753" s="80"/>
    </row>
    <row r="754" spans="2:13" ht="12" customHeight="1">
      <c r="B754" s="80"/>
      <c r="C754" s="80"/>
      <c r="D754" s="80"/>
      <c r="E754" s="80"/>
      <c r="F754" s="80"/>
      <c r="I754" s="80"/>
      <c r="J754" s="80"/>
      <c r="K754" s="80"/>
      <c r="L754" s="80"/>
      <c r="M754" s="80"/>
    </row>
    <row r="755" spans="2:13" ht="12" customHeight="1">
      <c r="B755" s="80"/>
      <c r="C755" s="80"/>
      <c r="D755" s="80"/>
      <c r="E755" s="80"/>
      <c r="F755" s="80"/>
      <c r="I755" s="80"/>
      <c r="J755" s="80"/>
      <c r="K755" s="80"/>
      <c r="L755" s="80"/>
      <c r="M755" s="80"/>
    </row>
    <row r="756" spans="2:13" ht="12" customHeight="1">
      <c r="B756" s="80"/>
      <c r="C756" s="80"/>
      <c r="D756" s="80"/>
      <c r="E756" s="80"/>
      <c r="F756" s="80"/>
      <c r="I756" s="80"/>
      <c r="J756" s="80"/>
      <c r="K756" s="80"/>
      <c r="L756" s="80"/>
      <c r="M756" s="80"/>
    </row>
    <row r="757" spans="2:13" ht="12" customHeight="1">
      <c r="B757" s="80"/>
      <c r="C757" s="80"/>
      <c r="D757" s="80"/>
      <c r="E757" s="80"/>
      <c r="F757" s="80"/>
      <c r="I757" s="80"/>
      <c r="J757" s="80"/>
      <c r="K757" s="80"/>
      <c r="L757" s="80"/>
      <c r="M757" s="80"/>
    </row>
    <row r="758" spans="2:13" ht="12" customHeight="1">
      <c r="B758" s="80"/>
      <c r="C758" s="80"/>
      <c r="D758" s="80"/>
      <c r="E758" s="80"/>
      <c r="F758" s="80"/>
      <c r="I758" s="80"/>
      <c r="J758" s="80"/>
      <c r="K758" s="80"/>
      <c r="L758" s="80"/>
      <c r="M758" s="80"/>
    </row>
    <row r="759" spans="2:13" ht="12" customHeight="1">
      <c r="B759" s="80"/>
      <c r="C759" s="80"/>
      <c r="D759" s="80"/>
      <c r="E759" s="80"/>
      <c r="F759" s="80"/>
      <c r="I759" s="80"/>
      <c r="J759" s="80"/>
      <c r="K759" s="80"/>
      <c r="L759" s="80"/>
      <c r="M759" s="80"/>
    </row>
    <row r="760" spans="2:13" ht="12" customHeight="1">
      <c r="B760" s="80"/>
      <c r="C760" s="80"/>
      <c r="D760" s="80"/>
      <c r="E760" s="80"/>
      <c r="F760" s="80"/>
      <c r="I760" s="80"/>
      <c r="J760" s="80"/>
      <c r="K760" s="80"/>
      <c r="L760" s="80"/>
      <c r="M760" s="80"/>
    </row>
    <row r="761" spans="2:13" ht="12" customHeight="1">
      <c r="B761" s="80"/>
      <c r="C761" s="80"/>
      <c r="D761" s="80"/>
      <c r="E761" s="80"/>
      <c r="F761" s="80"/>
      <c r="I761" s="80"/>
      <c r="J761" s="80"/>
      <c r="K761" s="80"/>
      <c r="L761" s="80"/>
      <c r="M761" s="80"/>
    </row>
    <row r="762" spans="2:13" ht="12" customHeight="1">
      <c r="B762" s="80"/>
      <c r="C762" s="80"/>
      <c r="D762" s="80"/>
      <c r="E762" s="80"/>
      <c r="F762" s="80"/>
      <c r="I762" s="80"/>
      <c r="J762" s="80"/>
      <c r="K762" s="80"/>
      <c r="L762" s="80"/>
      <c r="M762" s="80"/>
    </row>
    <row r="763" spans="2:13" ht="12" customHeight="1">
      <c r="B763" s="80"/>
      <c r="C763" s="80"/>
      <c r="D763" s="80"/>
      <c r="E763" s="80"/>
      <c r="F763" s="80"/>
      <c r="I763" s="80"/>
      <c r="J763" s="80"/>
      <c r="K763" s="80"/>
      <c r="L763" s="80"/>
      <c r="M763" s="80"/>
    </row>
    <row r="764" spans="2:13" ht="12" customHeight="1">
      <c r="B764" s="80"/>
      <c r="C764" s="80"/>
      <c r="D764" s="80"/>
      <c r="E764" s="80"/>
      <c r="F764" s="80"/>
      <c r="I764" s="80"/>
      <c r="J764" s="80"/>
      <c r="K764" s="80"/>
      <c r="L764" s="80"/>
      <c r="M764" s="80"/>
    </row>
    <row r="765" spans="2:13" ht="12" customHeight="1">
      <c r="B765" s="80"/>
      <c r="C765" s="80"/>
      <c r="D765" s="80"/>
      <c r="E765" s="80"/>
      <c r="F765" s="80"/>
      <c r="I765" s="80"/>
      <c r="J765" s="80"/>
      <c r="K765" s="80"/>
      <c r="L765" s="80"/>
      <c r="M765" s="80"/>
    </row>
    <row r="766" spans="2:13" ht="12" customHeight="1">
      <c r="B766" s="80"/>
      <c r="C766" s="80"/>
      <c r="D766" s="80"/>
      <c r="E766" s="80"/>
      <c r="F766" s="80"/>
      <c r="I766" s="80"/>
      <c r="J766" s="80"/>
      <c r="K766" s="80"/>
      <c r="L766" s="80"/>
      <c r="M766" s="80"/>
    </row>
    <row r="767" spans="2:13" ht="12" customHeight="1">
      <c r="B767" s="80"/>
      <c r="C767" s="80"/>
      <c r="D767" s="80"/>
      <c r="E767" s="80"/>
      <c r="F767" s="80"/>
      <c r="I767" s="80"/>
      <c r="J767" s="80"/>
      <c r="K767" s="80"/>
      <c r="L767" s="80"/>
      <c r="M767" s="80"/>
    </row>
    <row r="768" spans="2:13" ht="12" customHeight="1">
      <c r="B768" s="80"/>
      <c r="C768" s="80"/>
      <c r="D768" s="80"/>
      <c r="E768" s="80"/>
      <c r="F768" s="80"/>
      <c r="I768" s="80"/>
      <c r="J768" s="80"/>
      <c r="K768" s="80"/>
      <c r="L768" s="80"/>
      <c r="M768" s="80"/>
    </row>
    <row r="769" spans="2:13" ht="12" customHeight="1">
      <c r="B769" s="80"/>
      <c r="C769" s="80"/>
      <c r="D769" s="80"/>
      <c r="E769" s="80"/>
      <c r="F769" s="80"/>
      <c r="I769" s="80"/>
      <c r="J769" s="80"/>
      <c r="K769" s="80"/>
      <c r="L769" s="80"/>
      <c r="M769" s="80"/>
    </row>
    <row r="770" spans="2:13" ht="12" customHeight="1">
      <c r="B770" s="80"/>
      <c r="C770" s="80"/>
      <c r="D770" s="80"/>
      <c r="E770" s="80"/>
      <c r="F770" s="80"/>
      <c r="I770" s="80"/>
      <c r="J770" s="80"/>
      <c r="K770" s="80"/>
      <c r="L770" s="80"/>
      <c r="M770" s="80"/>
    </row>
    <row r="771" spans="2:13" ht="12" customHeight="1">
      <c r="B771" s="80"/>
      <c r="C771" s="80"/>
      <c r="D771" s="80"/>
      <c r="E771" s="80"/>
      <c r="F771" s="80"/>
      <c r="I771" s="80"/>
      <c r="J771" s="80"/>
      <c r="K771" s="80"/>
      <c r="L771" s="80"/>
      <c r="M771" s="80"/>
    </row>
    <row r="772" spans="2:13" ht="12" customHeight="1">
      <c r="B772" s="80"/>
      <c r="C772" s="80"/>
      <c r="D772" s="80"/>
      <c r="E772" s="80"/>
      <c r="F772" s="80"/>
      <c r="I772" s="80"/>
      <c r="J772" s="80"/>
      <c r="K772" s="80"/>
      <c r="L772" s="80"/>
      <c r="M772" s="80"/>
    </row>
    <row r="773" spans="2:13" ht="12" customHeight="1">
      <c r="B773" s="80"/>
      <c r="C773" s="80"/>
      <c r="D773" s="80"/>
      <c r="E773" s="80"/>
      <c r="F773" s="80"/>
      <c r="I773" s="80"/>
      <c r="J773" s="80"/>
      <c r="K773" s="80"/>
      <c r="L773" s="80"/>
      <c r="M773" s="80"/>
    </row>
    <row r="774" spans="2:13" ht="12" customHeight="1">
      <c r="B774" s="80"/>
      <c r="C774" s="80"/>
      <c r="D774" s="80"/>
      <c r="E774" s="80"/>
      <c r="F774" s="80"/>
      <c r="I774" s="80"/>
      <c r="J774" s="80"/>
      <c r="K774" s="80"/>
      <c r="L774" s="80"/>
      <c r="M774" s="80"/>
    </row>
    <row r="775" spans="2:13" ht="12" customHeight="1">
      <c r="B775" s="80"/>
      <c r="C775" s="80"/>
      <c r="D775" s="80"/>
      <c r="E775" s="80"/>
      <c r="F775" s="80"/>
      <c r="I775" s="80"/>
      <c r="J775" s="80"/>
      <c r="K775" s="80"/>
      <c r="L775" s="80"/>
      <c r="M775" s="80"/>
    </row>
    <row r="776" spans="2:13" ht="12" customHeight="1">
      <c r="B776" s="80"/>
      <c r="C776" s="80"/>
      <c r="D776" s="80"/>
      <c r="E776" s="80"/>
      <c r="F776" s="80"/>
      <c r="I776" s="80"/>
      <c r="J776" s="80"/>
      <c r="K776" s="80"/>
      <c r="L776" s="80"/>
      <c r="M776" s="80"/>
    </row>
    <row r="777" spans="2:13" ht="12" customHeight="1">
      <c r="B777" s="80"/>
      <c r="C777" s="80"/>
      <c r="D777" s="80"/>
      <c r="E777" s="80"/>
      <c r="F777" s="80"/>
      <c r="I777" s="80"/>
      <c r="J777" s="80"/>
      <c r="K777" s="80"/>
      <c r="L777" s="80"/>
      <c r="M777" s="80"/>
    </row>
    <row r="778" spans="2:13" ht="12" customHeight="1">
      <c r="B778" s="80"/>
      <c r="C778" s="80"/>
      <c r="D778" s="80"/>
      <c r="E778" s="80"/>
      <c r="F778" s="80"/>
      <c r="I778" s="80"/>
      <c r="J778" s="80"/>
      <c r="K778" s="80"/>
      <c r="L778" s="80"/>
      <c r="M778" s="80"/>
    </row>
    <row r="779" spans="2:13" ht="12" customHeight="1">
      <c r="B779" s="80"/>
      <c r="C779" s="80"/>
      <c r="D779" s="80"/>
      <c r="E779" s="80"/>
      <c r="F779" s="80"/>
      <c r="I779" s="80"/>
      <c r="J779" s="80"/>
      <c r="K779" s="80"/>
      <c r="L779" s="80"/>
      <c r="M779" s="80"/>
    </row>
    <row r="780" spans="2:13" ht="12" customHeight="1">
      <c r="B780" s="80"/>
      <c r="C780" s="80"/>
      <c r="D780" s="80"/>
      <c r="E780" s="80"/>
      <c r="F780" s="80"/>
      <c r="I780" s="80"/>
      <c r="J780" s="80"/>
      <c r="K780" s="80"/>
      <c r="L780" s="80"/>
      <c r="M780" s="80"/>
    </row>
    <row r="781" spans="2:13" ht="12" customHeight="1">
      <c r="B781" s="80"/>
      <c r="C781" s="80"/>
      <c r="D781" s="80"/>
      <c r="E781" s="80"/>
      <c r="F781" s="80"/>
      <c r="I781" s="80"/>
      <c r="J781" s="80"/>
      <c r="K781" s="80"/>
      <c r="L781" s="80"/>
      <c r="M781" s="80"/>
    </row>
    <row r="782" spans="2:13" ht="12" customHeight="1">
      <c r="B782" s="80"/>
      <c r="C782" s="80"/>
      <c r="D782" s="80"/>
      <c r="E782" s="80"/>
      <c r="F782" s="80"/>
      <c r="I782" s="80"/>
      <c r="J782" s="80"/>
      <c r="K782" s="80"/>
      <c r="L782" s="80"/>
      <c r="M782" s="80"/>
    </row>
    <row r="783" spans="2:13" ht="12" customHeight="1">
      <c r="B783" s="80"/>
      <c r="C783" s="80"/>
      <c r="D783" s="80"/>
      <c r="E783" s="80"/>
      <c r="F783" s="80"/>
      <c r="I783" s="80"/>
      <c r="J783" s="80"/>
      <c r="K783" s="80"/>
      <c r="L783" s="80"/>
      <c r="M783" s="80"/>
    </row>
    <row r="784" spans="2:13" ht="12" customHeight="1">
      <c r="B784" s="80"/>
      <c r="C784" s="80"/>
      <c r="D784" s="80"/>
      <c r="E784" s="80"/>
      <c r="F784" s="80"/>
      <c r="I784" s="80"/>
      <c r="J784" s="80"/>
      <c r="K784" s="80"/>
      <c r="L784" s="80"/>
      <c r="M784" s="80"/>
    </row>
    <row r="785" spans="2:13" ht="12" customHeight="1">
      <c r="B785" s="80"/>
      <c r="C785" s="80"/>
      <c r="D785" s="80"/>
      <c r="E785" s="80"/>
      <c r="F785" s="80"/>
      <c r="I785" s="80"/>
      <c r="J785" s="80"/>
      <c r="K785" s="80"/>
      <c r="L785" s="80"/>
      <c r="M785" s="80"/>
    </row>
    <row r="786" spans="2:13" ht="12" customHeight="1">
      <c r="B786" s="80"/>
      <c r="C786" s="80"/>
      <c r="D786" s="80"/>
      <c r="E786" s="80"/>
      <c r="F786" s="80"/>
      <c r="I786" s="80"/>
      <c r="J786" s="80"/>
      <c r="K786" s="80"/>
      <c r="L786" s="80"/>
      <c r="M786" s="80"/>
    </row>
    <row r="787" spans="2:13" ht="12" customHeight="1">
      <c r="B787" s="80"/>
      <c r="C787" s="80"/>
      <c r="D787" s="80"/>
      <c r="E787" s="80"/>
      <c r="F787" s="80"/>
      <c r="I787" s="80"/>
      <c r="J787" s="80"/>
      <c r="K787" s="80"/>
      <c r="L787" s="80"/>
      <c r="M787" s="80"/>
    </row>
    <row r="788" spans="2:13" ht="12" customHeight="1">
      <c r="B788" s="80"/>
      <c r="C788" s="80"/>
      <c r="D788" s="80"/>
      <c r="E788" s="80"/>
      <c r="F788" s="80"/>
      <c r="I788" s="80"/>
      <c r="J788" s="80"/>
      <c r="K788" s="80"/>
      <c r="L788" s="80"/>
      <c r="M788" s="80"/>
    </row>
    <row r="789" spans="2:13" ht="12" customHeight="1">
      <c r="B789" s="80"/>
      <c r="C789" s="80"/>
      <c r="D789" s="80"/>
      <c r="E789" s="80"/>
      <c r="F789" s="80"/>
      <c r="I789" s="80"/>
      <c r="J789" s="80"/>
      <c r="K789" s="80"/>
      <c r="L789" s="80"/>
      <c r="M789" s="80"/>
    </row>
    <row r="790" spans="2:13" ht="12" customHeight="1">
      <c r="B790" s="80"/>
      <c r="C790" s="80"/>
      <c r="D790" s="80"/>
      <c r="E790" s="80"/>
      <c r="F790" s="80"/>
      <c r="I790" s="80"/>
      <c r="J790" s="80"/>
      <c r="K790" s="80"/>
      <c r="L790" s="80"/>
      <c r="M790" s="80"/>
    </row>
    <row r="791" spans="2:13" ht="12" customHeight="1">
      <c r="B791" s="80"/>
      <c r="C791" s="80"/>
      <c r="D791" s="80"/>
      <c r="E791" s="80"/>
      <c r="F791" s="80"/>
      <c r="I791" s="80"/>
      <c r="J791" s="80"/>
      <c r="K791" s="80"/>
      <c r="L791" s="80"/>
      <c r="M791" s="80"/>
    </row>
    <row r="792" spans="2:13" ht="12" customHeight="1">
      <c r="B792" s="80"/>
      <c r="C792" s="80"/>
      <c r="D792" s="80"/>
      <c r="E792" s="80"/>
      <c r="F792" s="80"/>
      <c r="I792" s="80"/>
      <c r="J792" s="80"/>
      <c r="K792" s="80"/>
      <c r="L792" s="80"/>
      <c r="M792" s="80"/>
    </row>
    <row r="793" spans="2:13" ht="12" customHeight="1">
      <c r="B793" s="80"/>
      <c r="C793" s="80"/>
      <c r="D793" s="80"/>
      <c r="E793" s="80"/>
      <c r="F793" s="80"/>
      <c r="I793" s="80"/>
      <c r="J793" s="80"/>
      <c r="K793" s="80"/>
      <c r="L793" s="80"/>
      <c r="M793" s="80"/>
    </row>
    <row r="794" spans="2:13" ht="12" customHeight="1">
      <c r="B794" s="80"/>
      <c r="C794" s="80"/>
      <c r="D794" s="80"/>
      <c r="E794" s="80"/>
      <c r="F794" s="80"/>
      <c r="I794" s="80"/>
      <c r="J794" s="80"/>
      <c r="K794" s="80"/>
      <c r="L794" s="80"/>
      <c r="M794" s="80"/>
    </row>
    <row r="795" spans="2:13" ht="12" customHeight="1">
      <c r="B795" s="80"/>
      <c r="C795" s="80"/>
      <c r="D795" s="80"/>
      <c r="E795" s="80"/>
      <c r="F795" s="80"/>
      <c r="I795" s="80"/>
      <c r="J795" s="80"/>
      <c r="K795" s="80"/>
      <c r="L795" s="80"/>
      <c r="M795" s="80"/>
    </row>
    <row r="796" spans="2:13" ht="12" customHeight="1">
      <c r="B796" s="80"/>
      <c r="C796" s="80"/>
      <c r="D796" s="80"/>
      <c r="E796" s="80"/>
      <c r="F796" s="80"/>
      <c r="I796" s="80"/>
      <c r="J796" s="80"/>
      <c r="K796" s="80"/>
      <c r="L796" s="80"/>
      <c r="M796" s="80"/>
    </row>
    <row r="797" spans="2:13" ht="12" customHeight="1">
      <c r="B797" s="80"/>
      <c r="C797" s="80"/>
      <c r="D797" s="80"/>
      <c r="E797" s="80"/>
      <c r="F797" s="80"/>
      <c r="I797" s="80"/>
      <c r="J797" s="80"/>
      <c r="K797" s="80"/>
      <c r="L797" s="80"/>
      <c r="M797" s="80"/>
    </row>
    <row r="798" spans="2:13" ht="12" customHeight="1">
      <c r="B798" s="80"/>
      <c r="C798" s="80"/>
      <c r="D798" s="80"/>
      <c r="E798" s="80"/>
      <c r="F798" s="80"/>
      <c r="I798" s="80"/>
      <c r="J798" s="80"/>
      <c r="K798" s="80"/>
      <c r="L798" s="80"/>
      <c r="M798" s="80"/>
    </row>
    <row r="799" spans="2:13" ht="12" customHeight="1">
      <c r="B799" s="80"/>
      <c r="C799" s="80"/>
      <c r="D799" s="80"/>
      <c r="E799" s="80"/>
      <c r="F799" s="80"/>
      <c r="I799" s="80"/>
      <c r="J799" s="80"/>
      <c r="K799" s="80"/>
      <c r="L799" s="80"/>
      <c r="M799" s="80"/>
    </row>
    <row r="800" spans="2:13" ht="12" customHeight="1">
      <c r="B800" s="80"/>
      <c r="C800" s="80"/>
      <c r="D800" s="80"/>
      <c r="E800" s="80"/>
      <c r="F800" s="80"/>
      <c r="I800" s="80"/>
      <c r="J800" s="80"/>
      <c r="K800" s="80"/>
      <c r="L800" s="80"/>
      <c r="M800" s="80"/>
    </row>
    <row r="801" spans="2:13" ht="12" customHeight="1">
      <c r="B801" s="80"/>
      <c r="C801" s="80"/>
      <c r="D801" s="80"/>
      <c r="E801" s="80"/>
      <c r="F801" s="80"/>
      <c r="I801" s="80"/>
      <c r="J801" s="80"/>
      <c r="K801" s="80"/>
      <c r="L801" s="80"/>
      <c r="M801" s="80"/>
    </row>
    <row r="802" spans="2:13" ht="12" customHeight="1">
      <c r="B802" s="80"/>
      <c r="C802" s="80"/>
      <c r="D802" s="80"/>
      <c r="E802" s="80"/>
      <c r="F802" s="80"/>
      <c r="I802" s="80"/>
      <c r="J802" s="80"/>
      <c r="K802" s="80"/>
      <c r="L802" s="80"/>
      <c r="M802" s="80"/>
    </row>
    <row r="803" spans="2:13" ht="12" customHeight="1">
      <c r="B803" s="80"/>
      <c r="C803" s="80"/>
      <c r="D803" s="80"/>
      <c r="E803" s="80"/>
      <c r="F803" s="80"/>
      <c r="I803" s="80"/>
      <c r="J803" s="80"/>
      <c r="K803" s="80"/>
      <c r="L803" s="80"/>
      <c r="M803" s="80"/>
    </row>
    <row r="804" spans="2:13" ht="12" customHeight="1">
      <c r="B804" s="80"/>
      <c r="C804" s="80"/>
      <c r="D804" s="80"/>
      <c r="E804" s="80"/>
      <c r="F804" s="80"/>
      <c r="I804" s="80"/>
      <c r="J804" s="80"/>
      <c r="K804" s="80"/>
      <c r="L804" s="80"/>
      <c r="M804" s="80"/>
    </row>
    <row r="805" spans="2:13" ht="12" customHeight="1">
      <c r="B805" s="80"/>
      <c r="C805" s="80"/>
      <c r="D805" s="80"/>
      <c r="E805" s="80"/>
      <c r="F805" s="80"/>
      <c r="I805" s="80"/>
      <c r="J805" s="80"/>
      <c r="K805" s="80"/>
      <c r="L805" s="80"/>
      <c r="M805" s="80"/>
    </row>
    <row r="806" spans="2:13" ht="12" customHeight="1">
      <c r="B806" s="80"/>
      <c r="C806" s="80"/>
      <c r="D806" s="80"/>
      <c r="E806" s="80"/>
      <c r="F806" s="80"/>
      <c r="I806" s="80"/>
      <c r="J806" s="80"/>
      <c r="K806" s="80"/>
      <c r="L806" s="80"/>
      <c r="M806" s="80"/>
    </row>
    <row r="807" spans="2:13" ht="12" customHeight="1">
      <c r="B807" s="80"/>
      <c r="C807" s="80"/>
      <c r="D807" s="80"/>
      <c r="E807" s="80"/>
      <c r="F807" s="80"/>
      <c r="I807" s="80"/>
      <c r="J807" s="80"/>
      <c r="K807" s="80"/>
      <c r="L807" s="80"/>
      <c r="M807" s="80"/>
    </row>
    <row r="808" spans="2:13" ht="12" customHeight="1">
      <c r="B808" s="80"/>
      <c r="C808" s="80"/>
      <c r="D808" s="80"/>
      <c r="E808" s="80"/>
      <c r="F808" s="80"/>
      <c r="I808" s="80"/>
      <c r="J808" s="80"/>
      <c r="K808" s="80"/>
      <c r="L808" s="80"/>
      <c r="M808" s="80"/>
    </row>
    <row r="809" spans="2:13" ht="12" customHeight="1">
      <c r="B809" s="80"/>
      <c r="C809" s="80"/>
      <c r="D809" s="80"/>
      <c r="E809" s="80"/>
      <c r="F809" s="80"/>
      <c r="I809" s="80"/>
      <c r="J809" s="80"/>
      <c r="K809" s="80"/>
      <c r="L809" s="80"/>
      <c r="M809" s="80"/>
    </row>
    <row r="810" spans="2:13" ht="12" customHeight="1">
      <c r="B810" s="80"/>
      <c r="C810" s="80"/>
      <c r="D810" s="80"/>
      <c r="E810" s="80"/>
      <c r="F810" s="80"/>
      <c r="I810" s="80"/>
      <c r="J810" s="80"/>
      <c r="K810" s="80"/>
      <c r="L810" s="80"/>
      <c r="M810" s="80"/>
    </row>
    <row r="811" spans="2:13" ht="12" customHeight="1">
      <c r="B811" s="80"/>
      <c r="C811" s="80"/>
      <c r="D811" s="80"/>
      <c r="E811" s="80"/>
      <c r="F811" s="80"/>
      <c r="I811" s="80"/>
      <c r="J811" s="80"/>
      <c r="K811" s="80"/>
      <c r="L811" s="80"/>
      <c r="M811" s="80"/>
    </row>
    <row r="812" spans="2:13" ht="12" customHeight="1">
      <c r="B812" s="80"/>
      <c r="C812" s="80"/>
      <c r="D812" s="80"/>
      <c r="E812" s="80"/>
      <c r="F812" s="80"/>
      <c r="I812" s="80"/>
      <c r="J812" s="80"/>
      <c r="K812" s="80"/>
      <c r="L812" s="80"/>
      <c r="M812" s="80"/>
    </row>
    <row r="813" spans="2:13" ht="12" customHeight="1">
      <c r="B813" s="80"/>
      <c r="C813" s="80"/>
      <c r="D813" s="80"/>
      <c r="E813" s="80"/>
      <c r="F813" s="80"/>
      <c r="I813" s="80"/>
      <c r="J813" s="80"/>
      <c r="K813" s="80"/>
      <c r="L813" s="80"/>
      <c r="M813" s="80"/>
    </row>
    <row r="814" spans="2:13" ht="12" customHeight="1">
      <c r="B814" s="80"/>
      <c r="C814" s="80"/>
      <c r="D814" s="80"/>
      <c r="E814" s="80"/>
      <c r="F814" s="80"/>
      <c r="I814" s="80"/>
      <c r="J814" s="80"/>
      <c r="K814" s="80"/>
      <c r="L814" s="80"/>
      <c r="M814" s="80"/>
    </row>
    <row r="815" spans="2:13" ht="12" customHeight="1">
      <c r="B815" s="80"/>
      <c r="C815" s="80"/>
      <c r="D815" s="80"/>
      <c r="E815" s="80"/>
      <c r="F815" s="80"/>
      <c r="I815" s="80"/>
      <c r="J815" s="80"/>
      <c r="K815" s="80"/>
      <c r="L815" s="80"/>
      <c r="M815" s="80"/>
    </row>
    <row r="816" spans="2:13" ht="12" customHeight="1">
      <c r="B816" s="80"/>
      <c r="C816" s="80"/>
      <c r="D816" s="80"/>
      <c r="E816" s="80"/>
      <c r="F816" s="80"/>
      <c r="I816" s="80"/>
      <c r="J816" s="80"/>
      <c r="K816" s="80"/>
      <c r="L816" s="80"/>
      <c r="M816" s="80"/>
    </row>
    <row r="817" spans="2:13" ht="12" customHeight="1">
      <c r="B817" s="80"/>
      <c r="C817" s="80"/>
      <c r="D817" s="80"/>
      <c r="E817" s="80"/>
      <c r="F817" s="80"/>
      <c r="I817" s="80"/>
      <c r="J817" s="80"/>
      <c r="K817" s="80"/>
      <c r="L817" s="80"/>
      <c r="M817" s="80"/>
    </row>
    <row r="818" spans="2:13" ht="12" customHeight="1">
      <c r="B818" s="80"/>
      <c r="C818" s="80"/>
      <c r="D818" s="80"/>
      <c r="E818" s="80"/>
      <c r="F818" s="80"/>
      <c r="I818" s="80"/>
      <c r="J818" s="80"/>
      <c r="K818" s="80"/>
      <c r="L818" s="80"/>
      <c r="M818" s="80"/>
    </row>
    <row r="819" spans="2:13" ht="12" customHeight="1">
      <c r="B819" s="80"/>
      <c r="C819" s="80"/>
      <c r="D819" s="80"/>
      <c r="E819" s="80"/>
      <c r="F819" s="80"/>
      <c r="I819" s="80"/>
      <c r="J819" s="80"/>
      <c r="K819" s="80"/>
      <c r="L819" s="80"/>
      <c r="M819" s="80"/>
    </row>
    <row r="820" spans="2:13" ht="12" customHeight="1">
      <c r="B820" s="80"/>
      <c r="C820" s="80"/>
      <c r="D820" s="80"/>
      <c r="E820" s="80"/>
      <c r="F820" s="80"/>
      <c r="I820" s="80"/>
      <c r="J820" s="80"/>
      <c r="K820" s="80"/>
      <c r="L820" s="80"/>
      <c r="M820" s="80"/>
    </row>
    <row r="821" spans="2:13" ht="12" customHeight="1">
      <c r="B821" s="80"/>
      <c r="C821" s="80"/>
      <c r="D821" s="80"/>
      <c r="E821" s="80"/>
      <c r="F821" s="80"/>
      <c r="I821" s="80"/>
      <c r="J821" s="80"/>
      <c r="K821" s="80"/>
      <c r="L821" s="80"/>
      <c r="M821" s="80"/>
    </row>
    <row r="822" spans="2:13" ht="12" customHeight="1">
      <c r="B822" s="80"/>
      <c r="C822" s="80"/>
      <c r="D822" s="80"/>
      <c r="E822" s="80"/>
      <c r="F822" s="80"/>
      <c r="I822" s="80"/>
      <c r="J822" s="80"/>
      <c r="K822" s="80"/>
      <c r="L822" s="80"/>
      <c r="M822" s="80"/>
    </row>
    <row r="823" spans="2:13" ht="12" customHeight="1">
      <c r="B823" s="80"/>
      <c r="C823" s="80"/>
      <c r="D823" s="80"/>
      <c r="E823" s="80"/>
      <c r="F823" s="80"/>
      <c r="I823" s="80"/>
      <c r="J823" s="80"/>
      <c r="K823" s="80"/>
      <c r="L823" s="80"/>
      <c r="M823" s="80"/>
    </row>
    <row r="824" spans="2:13" ht="12" customHeight="1">
      <c r="B824" s="80"/>
      <c r="C824" s="80"/>
      <c r="D824" s="80"/>
      <c r="E824" s="80"/>
      <c r="F824" s="80"/>
      <c r="I824" s="80"/>
      <c r="J824" s="80"/>
      <c r="K824" s="80"/>
      <c r="L824" s="80"/>
      <c r="M824" s="80"/>
    </row>
    <row r="825" spans="2:13" ht="12" customHeight="1">
      <c r="B825" s="80"/>
      <c r="C825" s="80"/>
      <c r="D825" s="80"/>
      <c r="E825" s="80"/>
      <c r="F825" s="80"/>
      <c r="I825" s="80"/>
      <c r="J825" s="80"/>
      <c r="K825" s="80"/>
      <c r="L825" s="80"/>
      <c r="M825" s="80"/>
    </row>
    <row r="826" spans="2:13" ht="12" customHeight="1">
      <c r="B826" s="80"/>
      <c r="C826" s="80"/>
      <c r="D826" s="80"/>
      <c r="E826" s="80"/>
      <c r="F826" s="80"/>
      <c r="I826" s="80"/>
      <c r="J826" s="80"/>
      <c r="K826" s="80"/>
      <c r="L826" s="80"/>
      <c r="M826" s="80"/>
    </row>
    <row r="827" spans="2:13" ht="12" customHeight="1">
      <c r="B827" s="80"/>
      <c r="C827" s="80"/>
      <c r="D827" s="80"/>
      <c r="E827" s="80"/>
      <c r="F827" s="80"/>
      <c r="I827" s="80"/>
      <c r="J827" s="80"/>
      <c r="K827" s="80"/>
      <c r="L827" s="80"/>
      <c r="M827" s="80"/>
    </row>
    <row r="828" spans="2:13" ht="12" customHeight="1">
      <c r="B828" s="80"/>
      <c r="C828" s="80"/>
      <c r="D828" s="80"/>
      <c r="E828" s="80"/>
      <c r="F828" s="80"/>
      <c r="I828" s="80"/>
      <c r="J828" s="80"/>
      <c r="K828" s="80"/>
      <c r="L828" s="80"/>
      <c r="M828" s="80"/>
    </row>
    <row r="829" spans="2:13" ht="12" customHeight="1">
      <c r="B829" s="80"/>
      <c r="C829" s="80"/>
      <c r="D829" s="80"/>
      <c r="E829" s="80"/>
      <c r="F829" s="80"/>
      <c r="I829" s="80"/>
      <c r="J829" s="80"/>
      <c r="K829" s="80"/>
      <c r="L829" s="80"/>
      <c r="M829" s="80"/>
    </row>
    <row r="830" spans="2:13" ht="12" customHeight="1">
      <c r="B830" s="80"/>
      <c r="C830" s="80"/>
      <c r="D830" s="80"/>
      <c r="E830" s="80"/>
      <c r="F830" s="80"/>
      <c r="I830" s="80"/>
      <c r="J830" s="80"/>
      <c r="K830" s="80"/>
      <c r="L830" s="80"/>
      <c r="M830" s="80"/>
    </row>
    <row r="831" spans="2:13" ht="12" customHeight="1">
      <c r="B831" s="80"/>
      <c r="C831" s="80"/>
      <c r="D831" s="80"/>
      <c r="E831" s="80"/>
      <c r="F831" s="80"/>
      <c r="I831" s="80"/>
      <c r="J831" s="80"/>
      <c r="K831" s="80"/>
      <c r="L831" s="80"/>
      <c r="M831" s="80"/>
    </row>
    <row r="832" spans="2:13" ht="12" customHeight="1">
      <c r="B832" s="80"/>
      <c r="C832" s="80"/>
      <c r="D832" s="80"/>
      <c r="E832" s="80"/>
      <c r="F832" s="80"/>
      <c r="I832" s="80"/>
      <c r="J832" s="80"/>
      <c r="K832" s="80"/>
      <c r="L832" s="80"/>
      <c r="M832" s="80"/>
    </row>
    <row r="833" spans="2:13" ht="12" customHeight="1">
      <c r="B833" s="80"/>
      <c r="C833" s="80"/>
      <c r="D833" s="80"/>
      <c r="E833" s="80"/>
      <c r="F833" s="80"/>
      <c r="I833" s="80"/>
      <c r="J833" s="80"/>
      <c r="K833" s="80"/>
      <c r="L833" s="80"/>
      <c r="M833" s="80"/>
    </row>
    <row r="834" spans="2:13" ht="12" customHeight="1">
      <c r="B834" s="80"/>
      <c r="C834" s="80"/>
      <c r="D834" s="80"/>
      <c r="E834" s="80"/>
      <c r="F834" s="80"/>
      <c r="I834" s="80"/>
      <c r="J834" s="80"/>
      <c r="K834" s="80"/>
      <c r="L834" s="80"/>
      <c r="M834" s="80"/>
    </row>
    <row r="835" spans="2:13" ht="12" customHeight="1">
      <c r="B835" s="80"/>
      <c r="C835" s="80"/>
      <c r="D835" s="80"/>
      <c r="E835" s="80"/>
      <c r="F835" s="80"/>
      <c r="I835" s="80"/>
      <c r="J835" s="80"/>
      <c r="K835" s="80"/>
      <c r="L835" s="80"/>
      <c r="M835" s="80"/>
    </row>
    <row r="836" spans="2:13" ht="12" customHeight="1">
      <c r="B836" s="80"/>
      <c r="C836" s="80"/>
      <c r="D836" s="80"/>
      <c r="E836" s="80"/>
      <c r="F836" s="80"/>
      <c r="I836" s="80"/>
      <c r="J836" s="80"/>
      <c r="K836" s="80"/>
      <c r="L836" s="80"/>
      <c r="M836" s="80"/>
    </row>
    <row r="837" spans="2:13" ht="12" customHeight="1">
      <c r="B837" s="80"/>
      <c r="C837" s="80"/>
      <c r="D837" s="80"/>
      <c r="E837" s="80"/>
      <c r="F837" s="80"/>
      <c r="I837" s="80"/>
      <c r="J837" s="80"/>
      <c r="K837" s="80"/>
      <c r="L837" s="80"/>
      <c r="M837" s="80"/>
    </row>
    <row r="838" spans="2:13" ht="12" customHeight="1">
      <c r="B838" s="80"/>
      <c r="C838" s="80"/>
      <c r="D838" s="80"/>
      <c r="E838" s="80"/>
      <c r="F838" s="80"/>
      <c r="I838" s="80"/>
      <c r="J838" s="80"/>
      <c r="K838" s="80"/>
      <c r="L838" s="80"/>
      <c r="M838" s="80"/>
    </row>
    <row r="839" spans="2:13" ht="12" customHeight="1">
      <c r="B839" s="80"/>
      <c r="C839" s="80"/>
      <c r="D839" s="80"/>
      <c r="E839" s="80"/>
      <c r="F839" s="80"/>
      <c r="I839" s="80"/>
      <c r="J839" s="80"/>
      <c r="K839" s="80"/>
      <c r="L839" s="80"/>
      <c r="M839" s="80"/>
    </row>
    <row r="840" spans="2:13" ht="12" customHeight="1">
      <c r="B840" s="80"/>
      <c r="C840" s="80"/>
      <c r="D840" s="80"/>
      <c r="E840" s="80"/>
      <c r="F840" s="80"/>
      <c r="I840" s="80"/>
      <c r="J840" s="80"/>
      <c r="K840" s="80"/>
      <c r="L840" s="80"/>
      <c r="M840" s="80"/>
    </row>
    <row r="841" spans="2:13" ht="12" customHeight="1">
      <c r="B841" s="80"/>
      <c r="C841" s="80"/>
      <c r="D841" s="80"/>
      <c r="E841" s="80"/>
      <c r="F841" s="80"/>
      <c r="I841" s="80"/>
      <c r="J841" s="80"/>
      <c r="K841" s="80"/>
      <c r="L841" s="80"/>
      <c r="M841" s="80"/>
    </row>
    <row r="842" spans="2:13" ht="12" customHeight="1">
      <c r="B842" s="80"/>
      <c r="C842" s="80"/>
      <c r="D842" s="80"/>
      <c r="E842" s="80"/>
      <c r="F842" s="80"/>
      <c r="I842" s="80"/>
      <c r="J842" s="80"/>
      <c r="K842" s="80"/>
      <c r="L842" s="80"/>
      <c r="M842" s="80"/>
    </row>
    <row r="843" spans="2:13" ht="12" customHeight="1">
      <c r="B843" s="80"/>
      <c r="C843" s="80"/>
      <c r="D843" s="80"/>
      <c r="E843" s="80"/>
      <c r="F843" s="80"/>
      <c r="I843" s="80"/>
      <c r="J843" s="80"/>
      <c r="K843" s="80"/>
      <c r="L843" s="80"/>
      <c r="M843" s="80"/>
    </row>
    <row r="844" spans="2:13" ht="12" customHeight="1">
      <c r="B844" s="80"/>
      <c r="C844" s="80"/>
      <c r="D844" s="80"/>
      <c r="E844" s="80"/>
      <c r="F844" s="80"/>
      <c r="I844" s="80"/>
      <c r="J844" s="80"/>
      <c r="K844" s="80"/>
      <c r="L844" s="80"/>
      <c r="M844" s="80"/>
    </row>
    <row r="845" spans="2:13" ht="12" customHeight="1">
      <c r="B845" s="80"/>
      <c r="C845" s="80"/>
      <c r="D845" s="80"/>
      <c r="E845" s="80"/>
      <c r="F845" s="80"/>
      <c r="I845" s="80"/>
      <c r="J845" s="80"/>
      <c r="K845" s="80"/>
      <c r="L845" s="80"/>
      <c r="M845" s="80"/>
    </row>
    <row r="846" spans="2:13" ht="12" customHeight="1">
      <c r="B846" s="80"/>
      <c r="C846" s="80"/>
      <c r="D846" s="80"/>
      <c r="E846" s="80"/>
      <c r="F846" s="80"/>
      <c r="I846" s="80"/>
      <c r="J846" s="80"/>
      <c r="K846" s="80"/>
      <c r="L846" s="80"/>
      <c r="M846" s="80"/>
    </row>
    <row r="847" spans="2:13" ht="12" customHeight="1">
      <c r="B847" s="80"/>
      <c r="C847" s="80"/>
      <c r="D847" s="80"/>
      <c r="E847" s="80"/>
      <c r="F847" s="80"/>
      <c r="I847" s="80"/>
      <c r="J847" s="80"/>
      <c r="K847" s="80"/>
      <c r="L847" s="80"/>
      <c r="M847" s="80"/>
    </row>
    <row r="848" spans="2:13" ht="12" customHeight="1">
      <c r="B848" s="80"/>
      <c r="C848" s="80"/>
      <c r="D848" s="80"/>
      <c r="E848" s="80"/>
      <c r="F848" s="80"/>
      <c r="I848" s="80"/>
      <c r="J848" s="80"/>
      <c r="K848" s="80"/>
      <c r="L848" s="80"/>
      <c r="M848" s="80"/>
    </row>
    <row r="849" spans="2:13" ht="12" customHeight="1">
      <c r="B849" s="80"/>
      <c r="C849" s="80"/>
      <c r="D849" s="80"/>
      <c r="E849" s="80"/>
      <c r="F849" s="80"/>
      <c r="I849" s="80"/>
      <c r="J849" s="80"/>
      <c r="K849" s="80"/>
      <c r="L849" s="80"/>
      <c r="M849" s="80"/>
    </row>
    <row r="850" spans="2:13" ht="12" customHeight="1">
      <c r="B850" s="80"/>
      <c r="C850" s="80"/>
      <c r="D850" s="80"/>
      <c r="E850" s="80"/>
      <c r="F850" s="80"/>
      <c r="I850" s="80"/>
      <c r="J850" s="80"/>
      <c r="K850" s="80"/>
      <c r="L850" s="80"/>
      <c r="M850" s="80"/>
    </row>
    <row r="851" spans="2:13" ht="12" customHeight="1">
      <c r="B851" s="80"/>
      <c r="C851" s="80"/>
      <c r="D851" s="80"/>
      <c r="E851" s="80"/>
      <c r="F851" s="80"/>
      <c r="I851" s="80"/>
      <c r="J851" s="80"/>
      <c r="K851" s="80"/>
      <c r="L851" s="80"/>
      <c r="M851" s="80"/>
    </row>
    <row r="852" spans="2:13" ht="12" customHeight="1">
      <c r="B852" s="80"/>
      <c r="C852" s="80"/>
      <c r="D852" s="80"/>
      <c r="E852" s="80"/>
      <c r="F852" s="80"/>
      <c r="I852" s="80"/>
      <c r="J852" s="80"/>
      <c r="K852" s="80"/>
      <c r="L852" s="80"/>
      <c r="M852" s="80"/>
    </row>
    <row r="853" spans="2:13" ht="12" customHeight="1">
      <c r="B853" s="80"/>
      <c r="C853" s="80"/>
      <c r="D853" s="80"/>
      <c r="E853" s="80"/>
      <c r="F853" s="80"/>
      <c r="I853" s="80"/>
      <c r="J853" s="80"/>
      <c r="K853" s="80"/>
      <c r="L853" s="80"/>
      <c r="M853" s="80"/>
    </row>
    <row r="854" spans="2:13" ht="12" customHeight="1">
      <c r="B854" s="80"/>
      <c r="C854" s="80"/>
      <c r="D854" s="80"/>
      <c r="E854" s="80"/>
      <c r="F854" s="80"/>
      <c r="I854" s="80"/>
      <c r="J854" s="80"/>
      <c r="K854" s="80"/>
      <c r="L854" s="80"/>
      <c r="M854" s="80"/>
    </row>
    <row r="855" spans="2:13" ht="12" customHeight="1">
      <c r="B855" s="80"/>
      <c r="C855" s="80"/>
      <c r="D855" s="80"/>
      <c r="E855" s="80"/>
      <c r="F855" s="80"/>
      <c r="I855" s="80"/>
      <c r="J855" s="80"/>
      <c r="K855" s="80"/>
      <c r="L855" s="80"/>
      <c r="M855" s="80"/>
    </row>
    <row r="856" spans="2:13" ht="12" customHeight="1">
      <c r="B856" s="80"/>
      <c r="C856" s="80"/>
      <c r="D856" s="80"/>
      <c r="E856" s="80"/>
      <c r="F856" s="80"/>
      <c r="I856" s="80"/>
      <c r="J856" s="80"/>
      <c r="K856" s="80"/>
      <c r="L856" s="80"/>
      <c r="M856" s="80"/>
    </row>
    <row r="857" spans="2:13" ht="12" customHeight="1">
      <c r="B857" s="80"/>
      <c r="C857" s="80"/>
      <c r="D857" s="80"/>
      <c r="E857" s="80"/>
      <c r="F857" s="80"/>
      <c r="I857" s="80"/>
      <c r="J857" s="80"/>
      <c r="K857" s="80"/>
      <c r="L857" s="80"/>
      <c r="M857" s="80"/>
    </row>
    <row r="858" spans="2:13" ht="12" customHeight="1">
      <c r="B858" s="80"/>
      <c r="C858" s="80"/>
      <c r="D858" s="80"/>
      <c r="E858" s="80"/>
      <c r="F858" s="80"/>
      <c r="I858" s="80"/>
      <c r="J858" s="80"/>
      <c r="K858" s="80"/>
      <c r="L858" s="80"/>
      <c r="M858" s="80"/>
    </row>
    <row r="859" spans="2:13" ht="12" customHeight="1">
      <c r="B859" s="80"/>
      <c r="C859" s="80"/>
      <c r="D859" s="80"/>
      <c r="E859" s="80"/>
      <c r="F859" s="80"/>
      <c r="I859" s="80"/>
      <c r="J859" s="80"/>
      <c r="K859" s="80"/>
      <c r="L859" s="80"/>
      <c r="M859" s="80"/>
    </row>
    <row r="860" spans="2:13" ht="12" customHeight="1">
      <c r="B860" s="80"/>
      <c r="C860" s="80"/>
      <c r="D860" s="80"/>
      <c r="E860" s="80"/>
      <c r="F860" s="80"/>
      <c r="I860" s="80"/>
      <c r="J860" s="80"/>
      <c r="K860" s="80"/>
      <c r="L860" s="80"/>
      <c r="M860" s="80"/>
    </row>
    <row r="861" spans="2:13" ht="12" customHeight="1">
      <c r="B861" s="80"/>
      <c r="C861" s="80"/>
      <c r="D861" s="80"/>
      <c r="E861" s="80"/>
      <c r="F861" s="80"/>
      <c r="I861" s="80"/>
      <c r="J861" s="80"/>
      <c r="K861" s="80"/>
      <c r="L861" s="80"/>
      <c r="M861" s="80"/>
    </row>
    <row r="862" spans="2:13" ht="12" customHeight="1">
      <c r="B862" s="80"/>
      <c r="C862" s="80"/>
      <c r="D862" s="80"/>
      <c r="E862" s="80"/>
      <c r="F862" s="80"/>
      <c r="I862" s="80"/>
      <c r="J862" s="80"/>
      <c r="K862" s="80"/>
      <c r="L862" s="80"/>
      <c r="M862" s="80"/>
    </row>
    <row r="863" spans="2:13" ht="12" customHeight="1">
      <c r="B863" s="80"/>
      <c r="C863" s="80"/>
      <c r="D863" s="80"/>
      <c r="E863" s="80"/>
      <c r="F863" s="80"/>
      <c r="I863" s="80"/>
      <c r="J863" s="80"/>
      <c r="K863" s="80"/>
      <c r="L863" s="80"/>
      <c r="M863" s="80"/>
    </row>
    <row r="864" spans="2:13" ht="12" customHeight="1">
      <c r="B864" s="80"/>
      <c r="C864" s="80"/>
      <c r="D864" s="80"/>
      <c r="E864" s="80"/>
      <c r="F864" s="80"/>
      <c r="I864" s="80"/>
      <c r="J864" s="80"/>
      <c r="K864" s="80"/>
      <c r="L864" s="80"/>
      <c r="M864" s="80"/>
    </row>
    <row r="865" spans="2:13" ht="12" customHeight="1">
      <c r="B865" s="80"/>
      <c r="C865" s="80"/>
      <c r="D865" s="80"/>
      <c r="E865" s="80"/>
      <c r="F865" s="80"/>
      <c r="I865" s="80"/>
      <c r="J865" s="80"/>
      <c r="K865" s="80"/>
      <c r="L865" s="80"/>
      <c r="M865" s="80"/>
    </row>
    <row r="866" spans="2:13" ht="12" customHeight="1">
      <c r="B866" s="80"/>
      <c r="C866" s="80"/>
      <c r="D866" s="80"/>
      <c r="E866" s="80"/>
      <c r="F866" s="80"/>
      <c r="I866" s="80"/>
      <c r="J866" s="80"/>
      <c r="K866" s="80"/>
      <c r="L866" s="80"/>
      <c r="M866" s="80"/>
    </row>
    <row r="867" spans="2:13" ht="12" customHeight="1">
      <c r="B867" s="80"/>
      <c r="C867" s="80"/>
      <c r="D867" s="80"/>
      <c r="E867" s="80"/>
      <c r="F867" s="80"/>
      <c r="I867" s="80"/>
      <c r="J867" s="80"/>
      <c r="K867" s="80"/>
      <c r="L867" s="80"/>
      <c r="M867" s="80"/>
    </row>
    <row r="868" spans="2:13" ht="12" customHeight="1">
      <c r="B868" s="80"/>
      <c r="C868" s="80"/>
      <c r="D868" s="80"/>
      <c r="E868" s="80"/>
      <c r="F868" s="80"/>
      <c r="I868" s="80"/>
      <c r="J868" s="80"/>
      <c r="K868" s="80"/>
      <c r="L868" s="80"/>
      <c r="M868" s="80"/>
    </row>
    <row r="869" spans="2:13" ht="12" customHeight="1">
      <c r="B869" s="80"/>
      <c r="C869" s="80"/>
      <c r="D869" s="80"/>
      <c r="E869" s="80"/>
      <c r="F869" s="80"/>
      <c r="I869" s="80"/>
      <c r="J869" s="80"/>
      <c r="K869" s="80"/>
      <c r="L869" s="80"/>
      <c r="M869" s="80"/>
    </row>
    <row r="870" spans="2:13" ht="12" customHeight="1">
      <c r="B870" s="80"/>
      <c r="C870" s="80"/>
      <c r="D870" s="80"/>
      <c r="E870" s="80"/>
      <c r="F870" s="80"/>
      <c r="I870" s="80"/>
      <c r="J870" s="80"/>
      <c r="K870" s="80"/>
      <c r="L870" s="80"/>
      <c r="M870" s="80"/>
    </row>
    <row r="871" spans="2:13" ht="12" customHeight="1">
      <c r="B871" s="80"/>
      <c r="C871" s="80"/>
      <c r="D871" s="80"/>
      <c r="E871" s="80"/>
      <c r="F871" s="80"/>
      <c r="I871" s="80"/>
      <c r="J871" s="80"/>
      <c r="K871" s="80"/>
      <c r="L871" s="80"/>
      <c r="M871" s="80"/>
    </row>
    <row r="872" spans="2:13" ht="12" customHeight="1">
      <c r="B872" s="80"/>
      <c r="C872" s="80"/>
      <c r="D872" s="80"/>
      <c r="E872" s="80"/>
      <c r="F872" s="80"/>
      <c r="I872" s="80"/>
      <c r="J872" s="80"/>
      <c r="K872" s="80"/>
      <c r="L872" s="80"/>
      <c r="M872" s="80"/>
    </row>
    <row r="873" spans="2:13" ht="12" customHeight="1">
      <c r="B873" s="80"/>
      <c r="C873" s="80"/>
      <c r="D873" s="80"/>
      <c r="E873" s="80"/>
      <c r="F873" s="80"/>
      <c r="I873" s="80"/>
      <c r="J873" s="80"/>
      <c r="K873" s="80"/>
      <c r="L873" s="80"/>
      <c r="M873" s="80"/>
    </row>
    <row r="874" spans="2:13" ht="12" customHeight="1">
      <c r="B874" s="80"/>
      <c r="C874" s="80"/>
      <c r="D874" s="80"/>
      <c r="E874" s="80"/>
      <c r="F874" s="80"/>
      <c r="I874" s="80"/>
      <c r="J874" s="80"/>
      <c r="K874" s="80"/>
      <c r="L874" s="80"/>
      <c r="M874" s="80"/>
    </row>
    <row r="875" spans="2:13" ht="12" customHeight="1">
      <c r="B875" s="80"/>
      <c r="C875" s="80"/>
      <c r="D875" s="80"/>
      <c r="E875" s="80"/>
      <c r="F875" s="80"/>
      <c r="I875" s="80"/>
      <c r="J875" s="80"/>
      <c r="K875" s="80"/>
      <c r="L875" s="80"/>
      <c r="M875" s="80"/>
    </row>
    <row r="876" spans="2:13" ht="12" customHeight="1">
      <c r="B876" s="80"/>
      <c r="C876" s="80"/>
      <c r="D876" s="80"/>
      <c r="E876" s="80"/>
      <c r="F876" s="80"/>
      <c r="I876" s="80"/>
      <c r="J876" s="80"/>
      <c r="K876" s="80"/>
      <c r="L876" s="80"/>
      <c r="M876" s="80"/>
    </row>
    <row r="877" spans="2:13" ht="12" customHeight="1">
      <c r="B877" s="80"/>
      <c r="C877" s="80"/>
      <c r="D877" s="80"/>
      <c r="E877" s="80"/>
      <c r="F877" s="80"/>
      <c r="I877" s="80"/>
      <c r="J877" s="80"/>
      <c r="K877" s="80"/>
      <c r="L877" s="80"/>
      <c r="M877" s="80"/>
    </row>
    <row r="878" spans="2:13" ht="12" customHeight="1">
      <c r="B878" s="80"/>
      <c r="C878" s="80"/>
      <c r="D878" s="80"/>
      <c r="E878" s="80"/>
      <c r="F878" s="80"/>
      <c r="I878" s="80"/>
      <c r="J878" s="80"/>
      <c r="K878" s="80"/>
      <c r="L878" s="80"/>
      <c r="M878" s="80"/>
    </row>
    <row r="879" spans="2:13" ht="12" customHeight="1">
      <c r="B879" s="80"/>
      <c r="C879" s="80"/>
      <c r="D879" s="80"/>
      <c r="E879" s="80"/>
      <c r="F879" s="80"/>
      <c r="I879" s="80"/>
      <c r="J879" s="80"/>
      <c r="K879" s="80"/>
      <c r="L879" s="80"/>
      <c r="M879" s="80"/>
    </row>
    <row r="880" spans="2:13" ht="12" customHeight="1">
      <c r="B880" s="80"/>
      <c r="C880" s="80"/>
      <c r="D880" s="80"/>
      <c r="E880" s="80"/>
      <c r="F880" s="80"/>
      <c r="I880" s="80"/>
      <c r="J880" s="80"/>
      <c r="K880" s="80"/>
      <c r="L880" s="80"/>
      <c r="M880" s="80"/>
    </row>
    <row r="881" spans="2:13" ht="12" customHeight="1">
      <c r="B881" s="80"/>
      <c r="C881" s="80"/>
      <c r="D881" s="80"/>
      <c r="E881" s="80"/>
      <c r="F881" s="80"/>
      <c r="I881" s="80"/>
      <c r="J881" s="80"/>
      <c r="K881" s="80"/>
      <c r="L881" s="80"/>
      <c r="M881" s="80"/>
    </row>
    <row r="882" spans="2:13" ht="12" customHeight="1">
      <c r="B882" s="80"/>
      <c r="C882" s="80"/>
      <c r="D882" s="80"/>
      <c r="E882" s="80"/>
      <c r="F882" s="80"/>
      <c r="I882" s="80"/>
      <c r="J882" s="80"/>
      <c r="K882" s="80"/>
      <c r="L882" s="80"/>
      <c r="M882" s="80"/>
    </row>
    <row r="883" spans="2:13" ht="12" customHeight="1">
      <c r="B883" s="80"/>
      <c r="C883" s="80"/>
      <c r="D883" s="80"/>
      <c r="E883" s="80"/>
      <c r="F883" s="80"/>
      <c r="I883" s="80"/>
      <c r="J883" s="80"/>
      <c r="K883" s="80"/>
      <c r="L883" s="80"/>
      <c r="M883" s="80"/>
    </row>
    <row r="884" spans="2:13" ht="12" customHeight="1">
      <c r="B884" s="80"/>
      <c r="C884" s="80"/>
      <c r="D884" s="80"/>
      <c r="E884" s="80"/>
      <c r="F884" s="80"/>
      <c r="I884" s="80"/>
      <c r="J884" s="80"/>
      <c r="K884" s="80"/>
      <c r="L884" s="80"/>
      <c r="M884" s="80"/>
    </row>
    <row r="885" spans="2:13" ht="12" customHeight="1">
      <c r="B885" s="80"/>
      <c r="C885" s="80"/>
      <c r="D885" s="80"/>
      <c r="E885" s="80"/>
      <c r="F885" s="80"/>
      <c r="I885" s="80"/>
      <c r="J885" s="80"/>
      <c r="K885" s="80"/>
      <c r="L885" s="80"/>
      <c r="M885" s="80"/>
    </row>
    <row r="886" spans="2:13" ht="12" customHeight="1">
      <c r="B886" s="80"/>
      <c r="C886" s="80"/>
      <c r="D886" s="80"/>
      <c r="E886" s="80"/>
      <c r="F886" s="80"/>
      <c r="I886" s="80"/>
      <c r="J886" s="80"/>
      <c r="K886" s="80"/>
      <c r="L886" s="80"/>
      <c r="M886" s="80"/>
    </row>
    <row r="887" spans="2:13" ht="12" customHeight="1">
      <c r="B887" s="80"/>
      <c r="C887" s="80"/>
      <c r="D887" s="80"/>
      <c r="E887" s="80"/>
      <c r="F887" s="80"/>
      <c r="I887" s="80"/>
      <c r="J887" s="80"/>
      <c r="K887" s="80"/>
      <c r="L887" s="80"/>
      <c r="M887" s="80"/>
    </row>
    <row r="888" spans="2:13" ht="12" customHeight="1">
      <c r="B888" s="80"/>
      <c r="C888" s="80"/>
      <c r="D888" s="80"/>
      <c r="E888" s="80"/>
      <c r="F888" s="80"/>
      <c r="I888" s="80"/>
      <c r="J888" s="80"/>
      <c r="K888" s="80"/>
      <c r="L888" s="80"/>
      <c r="M888" s="80"/>
    </row>
    <row r="889" spans="2:13" ht="12" customHeight="1">
      <c r="B889" s="80"/>
      <c r="C889" s="80"/>
      <c r="D889" s="80"/>
      <c r="E889" s="80"/>
      <c r="F889" s="80"/>
      <c r="I889" s="80"/>
      <c r="J889" s="80"/>
      <c r="K889" s="80"/>
      <c r="L889" s="80"/>
      <c r="M889" s="80"/>
    </row>
    <row r="890" spans="2:13" ht="12" customHeight="1">
      <c r="B890" s="80"/>
      <c r="C890" s="80"/>
      <c r="D890" s="80"/>
      <c r="E890" s="80"/>
      <c r="F890" s="80"/>
      <c r="I890" s="80"/>
      <c r="J890" s="80"/>
      <c r="K890" s="80"/>
      <c r="L890" s="80"/>
      <c r="M890" s="80"/>
    </row>
    <row r="891" spans="2:13" ht="12" customHeight="1">
      <c r="B891" s="80"/>
      <c r="C891" s="80"/>
      <c r="D891" s="80"/>
      <c r="E891" s="80"/>
      <c r="F891" s="80"/>
      <c r="I891" s="80"/>
      <c r="J891" s="80"/>
      <c r="K891" s="80"/>
      <c r="L891" s="80"/>
      <c r="M891" s="80"/>
    </row>
    <row r="892" spans="2:13" ht="12" customHeight="1">
      <c r="B892" s="80"/>
      <c r="C892" s="80"/>
      <c r="D892" s="80"/>
      <c r="E892" s="80"/>
      <c r="F892" s="80"/>
      <c r="I892" s="80"/>
      <c r="J892" s="80"/>
      <c r="K892" s="80"/>
      <c r="L892" s="80"/>
      <c r="M892" s="80"/>
    </row>
    <row r="893" spans="2:13" ht="12" customHeight="1">
      <c r="B893" s="80"/>
      <c r="C893" s="80"/>
      <c r="D893" s="80"/>
      <c r="E893" s="80"/>
      <c r="F893" s="80"/>
      <c r="I893" s="80"/>
      <c r="J893" s="80"/>
      <c r="K893" s="80"/>
      <c r="L893" s="80"/>
      <c r="M893" s="80"/>
    </row>
    <row r="894" spans="2:13" ht="12" customHeight="1">
      <c r="B894" s="80"/>
      <c r="C894" s="80"/>
      <c r="D894" s="80"/>
      <c r="E894" s="80"/>
      <c r="F894" s="80"/>
      <c r="I894" s="80"/>
      <c r="J894" s="80"/>
      <c r="K894" s="80"/>
      <c r="L894" s="80"/>
      <c r="M894" s="80"/>
    </row>
    <row r="895" spans="2:13" ht="12" customHeight="1">
      <c r="B895" s="80"/>
      <c r="C895" s="80"/>
      <c r="D895" s="80"/>
      <c r="E895" s="80"/>
      <c r="F895" s="80"/>
      <c r="I895" s="80"/>
      <c r="J895" s="80"/>
      <c r="K895" s="80"/>
      <c r="L895" s="80"/>
      <c r="M895" s="80"/>
    </row>
    <row r="896" spans="2:13" ht="12" customHeight="1">
      <c r="B896" s="80"/>
      <c r="C896" s="80"/>
      <c r="D896" s="80"/>
      <c r="E896" s="80"/>
      <c r="F896" s="80"/>
      <c r="I896" s="80"/>
      <c r="J896" s="80"/>
      <c r="K896" s="80"/>
      <c r="L896" s="80"/>
      <c r="M896" s="80"/>
    </row>
    <row r="897" spans="2:13" ht="12" customHeight="1">
      <c r="B897" s="80"/>
      <c r="C897" s="80"/>
      <c r="D897" s="80"/>
      <c r="E897" s="80"/>
      <c r="F897" s="80"/>
      <c r="I897" s="80"/>
      <c r="J897" s="80"/>
      <c r="K897" s="80"/>
      <c r="L897" s="80"/>
      <c r="M897" s="80"/>
    </row>
    <row r="898" spans="2:13" ht="12" customHeight="1">
      <c r="B898" s="80"/>
      <c r="C898" s="80"/>
      <c r="D898" s="80"/>
      <c r="E898" s="80"/>
      <c r="F898" s="80"/>
      <c r="I898" s="80"/>
      <c r="J898" s="80"/>
      <c r="K898" s="80"/>
      <c r="L898" s="80"/>
      <c r="M898" s="80"/>
    </row>
    <row r="899" spans="2:13" ht="12" customHeight="1">
      <c r="B899" s="80"/>
      <c r="C899" s="80"/>
      <c r="D899" s="80"/>
      <c r="E899" s="80"/>
      <c r="F899" s="80"/>
      <c r="I899" s="80"/>
      <c r="J899" s="80"/>
      <c r="K899" s="80"/>
      <c r="L899" s="80"/>
      <c r="M899" s="80"/>
    </row>
    <row r="900" spans="2:13" ht="12" customHeight="1">
      <c r="B900" s="80"/>
      <c r="C900" s="80"/>
      <c r="D900" s="80"/>
      <c r="E900" s="80"/>
      <c r="F900" s="80"/>
      <c r="I900" s="80"/>
      <c r="J900" s="80"/>
      <c r="K900" s="80"/>
      <c r="L900" s="80"/>
      <c r="M900" s="80"/>
    </row>
    <row r="901" spans="2:13" ht="12" customHeight="1">
      <c r="B901" s="80"/>
      <c r="C901" s="80"/>
      <c r="D901" s="80"/>
      <c r="E901" s="80"/>
      <c r="F901" s="80"/>
      <c r="I901" s="80"/>
      <c r="J901" s="80"/>
      <c r="K901" s="80"/>
      <c r="L901" s="80"/>
      <c r="M901" s="80"/>
    </row>
    <row r="902" spans="2:13" ht="12" customHeight="1">
      <c r="B902" s="80"/>
      <c r="C902" s="80"/>
      <c r="D902" s="80"/>
      <c r="E902" s="80"/>
      <c r="F902" s="80"/>
      <c r="I902" s="80"/>
      <c r="J902" s="80"/>
      <c r="K902" s="80"/>
      <c r="L902" s="80"/>
      <c r="M902" s="80"/>
    </row>
    <row r="903" spans="2:13" ht="12" customHeight="1">
      <c r="B903" s="80"/>
      <c r="C903" s="80"/>
      <c r="D903" s="80"/>
      <c r="E903" s="80"/>
      <c r="F903" s="80"/>
      <c r="I903" s="80"/>
      <c r="J903" s="80"/>
      <c r="K903" s="80"/>
      <c r="L903" s="80"/>
      <c r="M903" s="80"/>
    </row>
    <row r="904" spans="2:13" ht="12" customHeight="1">
      <c r="B904" s="80"/>
      <c r="C904" s="80"/>
      <c r="D904" s="80"/>
      <c r="E904" s="80"/>
      <c r="F904" s="80"/>
      <c r="I904" s="80"/>
      <c r="J904" s="80"/>
      <c r="K904" s="80"/>
      <c r="L904" s="80"/>
      <c r="M904" s="80"/>
    </row>
    <row r="905" spans="2:13" ht="12" customHeight="1">
      <c r="B905" s="80"/>
      <c r="C905" s="80"/>
      <c r="D905" s="80"/>
      <c r="E905" s="80"/>
      <c r="F905" s="80"/>
      <c r="I905" s="80"/>
      <c r="J905" s="80"/>
      <c r="K905" s="80"/>
      <c r="L905" s="80"/>
      <c r="M905" s="80"/>
    </row>
    <row r="906" spans="2:13" ht="12" customHeight="1">
      <c r="B906" s="80"/>
      <c r="C906" s="80"/>
      <c r="D906" s="80"/>
      <c r="E906" s="80"/>
      <c r="F906" s="80"/>
      <c r="I906" s="80"/>
      <c r="J906" s="80"/>
      <c r="K906" s="80"/>
      <c r="L906" s="80"/>
      <c r="M906" s="80"/>
    </row>
    <row r="907" spans="2:13" ht="12" customHeight="1">
      <c r="B907" s="80"/>
      <c r="C907" s="80"/>
      <c r="D907" s="80"/>
      <c r="E907" s="80"/>
      <c r="F907" s="80"/>
      <c r="I907" s="80"/>
      <c r="J907" s="80"/>
      <c r="K907" s="80"/>
      <c r="L907" s="80"/>
      <c r="M907" s="80"/>
    </row>
    <row r="908" spans="2:13" ht="12" customHeight="1">
      <c r="B908" s="80"/>
      <c r="C908" s="80"/>
      <c r="D908" s="80"/>
      <c r="E908" s="80"/>
      <c r="F908" s="80"/>
      <c r="I908" s="80"/>
      <c r="J908" s="80"/>
      <c r="K908" s="80"/>
      <c r="L908" s="80"/>
      <c r="M908" s="80"/>
    </row>
    <row r="909" spans="2:13" ht="12" customHeight="1">
      <c r="B909" s="80"/>
      <c r="C909" s="80"/>
      <c r="D909" s="80"/>
      <c r="E909" s="80"/>
      <c r="F909" s="80"/>
      <c r="I909" s="80"/>
      <c r="J909" s="80"/>
      <c r="K909" s="80"/>
      <c r="L909" s="80"/>
      <c r="M909" s="80"/>
    </row>
    <row r="910" spans="2:13" ht="12" customHeight="1">
      <c r="B910" s="80"/>
      <c r="C910" s="80"/>
      <c r="D910" s="80"/>
      <c r="E910" s="80"/>
      <c r="F910" s="80"/>
      <c r="I910" s="80"/>
      <c r="J910" s="80"/>
      <c r="K910" s="80"/>
      <c r="L910" s="80"/>
      <c r="M910" s="80"/>
    </row>
    <row r="911" spans="2:13" ht="12" customHeight="1">
      <c r="B911" s="80"/>
      <c r="C911" s="80"/>
      <c r="D911" s="80"/>
      <c r="E911" s="80"/>
      <c r="F911" s="80"/>
      <c r="I911" s="80"/>
      <c r="J911" s="80"/>
      <c r="K911" s="80"/>
      <c r="L911" s="80"/>
      <c r="M911" s="80"/>
    </row>
    <row r="912" spans="2:13" ht="12" customHeight="1">
      <c r="B912" s="80"/>
      <c r="C912" s="80"/>
      <c r="D912" s="80"/>
      <c r="E912" s="80"/>
      <c r="F912" s="80"/>
      <c r="I912" s="80"/>
      <c r="J912" s="80"/>
      <c r="K912" s="80"/>
      <c r="L912" s="80"/>
      <c r="M912" s="80"/>
    </row>
    <row r="913" spans="2:13" ht="12" customHeight="1">
      <c r="B913" s="80"/>
      <c r="C913" s="80"/>
      <c r="D913" s="80"/>
      <c r="E913" s="80"/>
      <c r="F913" s="80"/>
      <c r="I913" s="80"/>
      <c r="J913" s="80"/>
      <c r="K913" s="80"/>
      <c r="L913" s="80"/>
      <c r="M913" s="80"/>
    </row>
    <row r="914" spans="2:13" ht="12" customHeight="1">
      <c r="B914" s="80"/>
      <c r="C914" s="80"/>
      <c r="D914" s="80"/>
      <c r="E914" s="80"/>
      <c r="F914" s="80"/>
      <c r="I914" s="80"/>
      <c r="J914" s="80"/>
      <c r="K914" s="80"/>
      <c r="L914" s="80"/>
      <c r="M914" s="80"/>
    </row>
    <row r="915" spans="2:13" ht="12" customHeight="1">
      <c r="B915" s="80"/>
      <c r="C915" s="80"/>
      <c r="D915" s="80"/>
      <c r="E915" s="80"/>
      <c r="F915" s="80"/>
      <c r="I915" s="80"/>
      <c r="J915" s="80"/>
      <c r="K915" s="80"/>
      <c r="L915" s="80"/>
      <c r="M915" s="80"/>
    </row>
    <row r="916" spans="2:13" ht="12" customHeight="1">
      <c r="B916" s="80"/>
      <c r="C916" s="80"/>
      <c r="D916" s="80"/>
      <c r="E916" s="80"/>
      <c r="F916" s="80"/>
      <c r="I916" s="80"/>
      <c r="J916" s="80"/>
      <c r="K916" s="80"/>
      <c r="L916" s="80"/>
      <c r="M916" s="80"/>
    </row>
    <row r="917" spans="2:13" ht="12" customHeight="1">
      <c r="B917" s="80"/>
      <c r="C917" s="80"/>
      <c r="D917" s="80"/>
      <c r="E917" s="80"/>
      <c r="F917" s="80"/>
      <c r="I917" s="80"/>
      <c r="J917" s="80"/>
      <c r="K917" s="80"/>
      <c r="L917" s="80"/>
      <c r="M917" s="80"/>
    </row>
    <row r="918" spans="2:13" ht="12" customHeight="1">
      <c r="B918" s="80"/>
      <c r="C918" s="80"/>
      <c r="D918" s="80"/>
      <c r="E918" s="80"/>
      <c r="F918" s="80"/>
      <c r="I918" s="80"/>
      <c r="J918" s="80"/>
      <c r="K918" s="80"/>
      <c r="L918" s="80"/>
      <c r="M918" s="80"/>
    </row>
    <row r="919" spans="2:13" ht="12" customHeight="1">
      <c r="B919" s="80"/>
      <c r="C919" s="80"/>
      <c r="D919" s="80"/>
      <c r="E919" s="80"/>
      <c r="F919" s="80"/>
      <c r="I919" s="80"/>
      <c r="J919" s="80"/>
      <c r="K919" s="80"/>
      <c r="L919" s="80"/>
      <c r="M919" s="80"/>
    </row>
    <row r="920" spans="2:13" ht="12" customHeight="1">
      <c r="B920" s="80"/>
      <c r="C920" s="80"/>
      <c r="D920" s="80"/>
      <c r="E920" s="80"/>
      <c r="F920" s="80"/>
      <c r="I920" s="80"/>
      <c r="J920" s="80"/>
      <c r="K920" s="80"/>
      <c r="L920" s="80"/>
      <c r="M920" s="80"/>
    </row>
    <row r="921" spans="2:13" ht="12" customHeight="1">
      <c r="B921" s="80"/>
      <c r="C921" s="80"/>
      <c r="D921" s="80"/>
      <c r="E921" s="80"/>
      <c r="F921" s="80"/>
      <c r="I921" s="80"/>
      <c r="J921" s="80"/>
      <c r="K921" s="80"/>
      <c r="L921" s="80"/>
      <c r="M921" s="80"/>
    </row>
    <row r="922" spans="2:13" ht="12" customHeight="1">
      <c r="B922" s="80"/>
      <c r="C922" s="80"/>
      <c r="D922" s="80"/>
      <c r="E922" s="80"/>
      <c r="F922" s="80"/>
      <c r="I922" s="80"/>
      <c r="J922" s="80"/>
      <c r="K922" s="80"/>
      <c r="L922" s="80"/>
      <c r="M922" s="80"/>
    </row>
    <row r="923" spans="2:13" ht="12" customHeight="1">
      <c r="B923" s="80"/>
      <c r="C923" s="80"/>
      <c r="D923" s="80"/>
      <c r="E923" s="80"/>
      <c r="F923" s="80"/>
      <c r="I923" s="80"/>
      <c r="J923" s="80"/>
      <c r="K923" s="80"/>
      <c r="L923" s="80"/>
      <c r="M923" s="80"/>
    </row>
    <row r="924" spans="2:13" ht="12" customHeight="1">
      <c r="B924" s="80"/>
      <c r="C924" s="80"/>
      <c r="D924" s="80"/>
      <c r="E924" s="80"/>
      <c r="F924" s="80"/>
      <c r="I924" s="80"/>
      <c r="J924" s="80"/>
      <c r="K924" s="80"/>
      <c r="L924" s="80"/>
      <c r="M924" s="80"/>
    </row>
    <row r="925" spans="2:13" ht="12" customHeight="1">
      <c r="B925" s="80"/>
      <c r="C925" s="80"/>
      <c r="D925" s="80"/>
      <c r="E925" s="80"/>
      <c r="F925" s="80"/>
      <c r="I925" s="80"/>
      <c r="J925" s="80"/>
      <c r="K925" s="80"/>
      <c r="L925" s="80"/>
      <c r="M925" s="80"/>
    </row>
    <row r="926" spans="2:13" ht="12" customHeight="1">
      <c r="B926" s="80"/>
      <c r="C926" s="80"/>
      <c r="D926" s="80"/>
      <c r="E926" s="80"/>
      <c r="F926" s="80"/>
      <c r="I926" s="80"/>
      <c r="J926" s="80"/>
      <c r="K926" s="80"/>
      <c r="L926" s="80"/>
      <c r="M926" s="80"/>
    </row>
    <row r="927" spans="2:13" ht="12" customHeight="1">
      <c r="B927" s="80"/>
      <c r="C927" s="80"/>
      <c r="D927" s="80"/>
      <c r="E927" s="80"/>
      <c r="F927" s="80"/>
      <c r="I927" s="80"/>
      <c r="J927" s="80"/>
      <c r="K927" s="80"/>
      <c r="L927" s="80"/>
      <c r="M927" s="80"/>
    </row>
    <row r="928" spans="2:13" ht="12" customHeight="1">
      <c r="B928" s="80"/>
      <c r="C928" s="80"/>
      <c r="D928" s="80"/>
      <c r="E928" s="80"/>
      <c r="F928" s="80"/>
      <c r="I928" s="80"/>
      <c r="J928" s="80"/>
      <c r="K928" s="80"/>
      <c r="L928" s="80"/>
      <c r="M928" s="80"/>
    </row>
    <row r="929" spans="2:13" ht="12" customHeight="1">
      <c r="B929" s="80"/>
      <c r="C929" s="80"/>
      <c r="D929" s="80"/>
      <c r="E929" s="80"/>
      <c r="F929" s="80"/>
      <c r="I929" s="80"/>
      <c r="J929" s="80"/>
      <c r="K929" s="80"/>
      <c r="L929" s="80"/>
      <c r="M929" s="80"/>
    </row>
    <row r="930" spans="2:13" ht="12" customHeight="1">
      <c r="B930" s="80"/>
      <c r="C930" s="80"/>
      <c r="D930" s="80"/>
      <c r="E930" s="80"/>
      <c r="F930" s="80"/>
      <c r="I930" s="80"/>
      <c r="J930" s="80"/>
      <c r="K930" s="80"/>
      <c r="L930" s="80"/>
      <c r="M930" s="80"/>
    </row>
    <row r="931" spans="2:13" ht="12" customHeight="1">
      <c r="B931" s="80"/>
      <c r="C931" s="80"/>
      <c r="D931" s="80"/>
      <c r="E931" s="80"/>
      <c r="F931" s="80"/>
      <c r="I931" s="80"/>
      <c r="J931" s="80"/>
      <c r="K931" s="80"/>
      <c r="L931" s="80"/>
      <c r="M931" s="80"/>
    </row>
    <row r="932" spans="2:13" ht="12" customHeight="1">
      <c r="B932" s="80"/>
      <c r="C932" s="80"/>
      <c r="D932" s="80"/>
      <c r="E932" s="80"/>
      <c r="F932" s="80"/>
      <c r="I932" s="80"/>
      <c r="J932" s="80"/>
      <c r="K932" s="80"/>
      <c r="L932" s="80"/>
      <c r="M932" s="80"/>
    </row>
    <row r="933" spans="2:13" ht="12" customHeight="1">
      <c r="B933" s="80"/>
      <c r="C933" s="80"/>
      <c r="D933" s="80"/>
      <c r="E933" s="80"/>
      <c r="F933" s="80"/>
      <c r="I933" s="80"/>
      <c r="J933" s="80"/>
      <c r="K933" s="80"/>
      <c r="L933" s="80"/>
      <c r="M933" s="80"/>
    </row>
    <row r="934" spans="2:13" ht="12" customHeight="1">
      <c r="B934" s="80"/>
      <c r="C934" s="80"/>
      <c r="D934" s="80"/>
      <c r="E934" s="80"/>
      <c r="F934" s="80"/>
      <c r="I934" s="80"/>
      <c r="J934" s="80"/>
      <c r="K934" s="80"/>
      <c r="L934" s="80"/>
      <c r="M934" s="80"/>
    </row>
    <row r="935" spans="2:13" ht="12" customHeight="1">
      <c r="B935" s="80"/>
      <c r="C935" s="80"/>
      <c r="D935" s="80"/>
      <c r="E935" s="80"/>
      <c r="F935" s="80"/>
      <c r="I935" s="80"/>
      <c r="J935" s="80"/>
      <c r="K935" s="80"/>
      <c r="L935" s="80"/>
      <c r="M935" s="80"/>
    </row>
    <row r="936" spans="2:13" ht="12" customHeight="1">
      <c r="B936" s="80"/>
      <c r="C936" s="80"/>
      <c r="D936" s="80"/>
      <c r="E936" s="80"/>
      <c r="F936" s="80"/>
      <c r="I936" s="80"/>
      <c r="J936" s="80"/>
      <c r="K936" s="80"/>
      <c r="L936" s="80"/>
      <c r="M936" s="80"/>
    </row>
    <row r="937" spans="2:13" ht="12" customHeight="1">
      <c r="B937" s="80"/>
      <c r="C937" s="80"/>
      <c r="D937" s="80"/>
      <c r="E937" s="80"/>
      <c r="F937" s="80"/>
      <c r="I937" s="80"/>
      <c r="J937" s="80"/>
      <c r="K937" s="80"/>
      <c r="L937" s="80"/>
      <c r="M937" s="80"/>
    </row>
    <row r="938" spans="2:13" ht="12" customHeight="1">
      <c r="B938" s="80"/>
      <c r="C938" s="80"/>
      <c r="D938" s="80"/>
      <c r="E938" s="80"/>
      <c r="F938" s="80"/>
      <c r="I938" s="80"/>
      <c r="J938" s="80"/>
      <c r="K938" s="80"/>
      <c r="L938" s="80"/>
      <c r="M938" s="80"/>
    </row>
    <row r="939" spans="2:13" ht="12" customHeight="1">
      <c r="B939" s="80"/>
      <c r="C939" s="80"/>
      <c r="D939" s="80"/>
      <c r="E939" s="80"/>
      <c r="F939" s="80"/>
      <c r="I939" s="80"/>
      <c r="J939" s="80"/>
      <c r="K939" s="80"/>
      <c r="L939" s="80"/>
      <c r="M939" s="80"/>
    </row>
    <row r="940" spans="2:13" ht="12" customHeight="1">
      <c r="B940" s="80"/>
      <c r="C940" s="80"/>
      <c r="D940" s="80"/>
      <c r="E940" s="80"/>
      <c r="F940" s="80"/>
      <c r="I940" s="80"/>
      <c r="J940" s="80"/>
      <c r="K940" s="80"/>
      <c r="L940" s="80"/>
      <c r="M940" s="80"/>
    </row>
    <row r="941" spans="2:13" ht="12" customHeight="1">
      <c r="B941" s="80"/>
      <c r="C941" s="80"/>
      <c r="D941" s="80"/>
      <c r="E941" s="80"/>
      <c r="F941" s="80"/>
      <c r="I941" s="80"/>
      <c r="J941" s="80"/>
      <c r="K941" s="80"/>
      <c r="L941" s="80"/>
      <c r="M941" s="80"/>
    </row>
    <row r="942" spans="2:13" ht="12" customHeight="1">
      <c r="B942" s="80"/>
      <c r="C942" s="80"/>
      <c r="D942" s="80"/>
      <c r="E942" s="80"/>
      <c r="F942" s="80"/>
      <c r="I942" s="80"/>
      <c r="J942" s="80"/>
      <c r="K942" s="80"/>
      <c r="L942" s="80"/>
      <c r="M942" s="80"/>
    </row>
    <row r="943" spans="2:13" ht="12" customHeight="1">
      <c r="B943" s="80"/>
      <c r="C943" s="80"/>
      <c r="D943" s="80"/>
      <c r="E943" s="80"/>
      <c r="F943" s="80"/>
      <c r="I943" s="80"/>
      <c r="J943" s="80"/>
      <c r="K943" s="80"/>
      <c r="L943" s="80"/>
      <c r="M943" s="80"/>
    </row>
    <row r="944" spans="2:13" ht="12" customHeight="1">
      <c r="B944" s="80"/>
      <c r="C944" s="80"/>
      <c r="D944" s="80"/>
      <c r="E944" s="80"/>
      <c r="F944" s="80"/>
      <c r="I944" s="80"/>
      <c r="J944" s="80"/>
      <c r="K944" s="80"/>
      <c r="L944" s="80"/>
      <c r="M944" s="80"/>
    </row>
    <row r="945" spans="2:13" ht="12" customHeight="1">
      <c r="B945" s="80"/>
      <c r="C945" s="80"/>
      <c r="D945" s="80"/>
      <c r="E945" s="80"/>
      <c r="F945" s="80"/>
      <c r="I945" s="80"/>
      <c r="J945" s="80"/>
      <c r="K945" s="80"/>
      <c r="L945" s="80"/>
      <c r="M945" s="80"/>
    </row>
    <row r="946" spans="2:13" ht="12" customHeight="1">
      <c r="B946" s="80"/>
      <c r="C946" s="80"/>
      <c r="D946" s="80"/>
      <c r="E946" s="80"/>
      <c r="F946" s="80"/>
      <c r="I946" s="80"/>
      <c r="J946" s="80"/>
      <c r="K946" s="80"/>
      <c r="L946" s="80"/>
      <c r="M946" s="80"/>
    </row>
    <row r="947" spans="2:13" ht="12" customHeight="1">
      <c r="B947" s="80"/>
      <c r="C947" s="80"/>
      <c r="D947" s="80"/>
      <c r="E947" s="80"/>
      <c r="F947" s="80"/>
      <c r="I947" s="80"/>
      <c r="J947" s="80"/>
      <c r="K947" s="80"/>
      <c r="L947" s="80"/>
      <c r="M947" s="80"/>
    </row>
    <row r="948" spans="2:13" ht="12" customHeight="1">
      <c r="B948" s="80"/>
      <c r="C948" s="80"/>
      <c r="D948" s="80"/>
      <c r="E948" s="80"/>
      <c r="F948" s="80"/>
      <c r="I948" s="80"/>
      <c r="J948" s="80"/>
      <c r="K948" s="80"/>
      <c r="L948" s="80"/>
      <c r="M948" s="80"/>
    </row>
    <row r="949" spans="2:13" ht="12" customHeight="1">
      <c r="B949" s="80"/>
      <c r="C949" s="80"/>
      <c r="D949" s="80"/>
      <c r="E949" s="80"/>
      <c r="F949" s="80"/>
      <c r="I949" s="80"/>
      <c r="J949" s="80"/>
      <c r="K949" s="80"/>
      <c r="L949" s="80"/>
      <c r="M949" s="80"/>
    </row>
    <row r="950" spans="2:13" ht="12" customHeight="1">
      <c r="B950" s="80"/>
      <c r="C950" s="80"/>
      <c r="D950" s="80"/>
      <c r="E950" s="80"/>
      <c r="F950" s="80"/>
      <c r="I950" s="80"/>
      <c r="J950" s="80"/>
      <c r="K950" s="80"/>
      <c r="L950" s="80"/>
      <c r="M950" s="80"/>
    </row>
    <row r="951" spans="2:13" ht="12" customHeight="1">
      <c r="B951" s="80"/>
      <c r="C951" s="80"/>
      <c r="D951" s="80"/>
      <c r="E951" s="80"/>
      <c r="F951" s="80"/>
      <c r="I951" s="80"/>
      <c r="J951" s="80"/>
      <c r="K951" s="80"/>
      <c r="L951" s="80"/>
      <c r="M951" s="80"/>
    </row>
    <row r="952" spans="2:13" ht="12" customHeight="1">
      <c r="B952" s="80"/>
      <c r="C952" s="80"/>
      <c r="D952" s="80"/>
      <c r="E952" s="80"/>
      <c r="F952" s="80"/>
      <c r="I952" s="80"/>
      <c r="J952" s="80"/>
      <c r="K952" s="80"/>
      <c r="L952" s="80"/>
      <c r="M952" s="80"/>
    </row>
    <row r="953" spans="2:13" ht="12" customHeight="1">
      <c r="B953" s="80"/>
      <c r="C953" s="80"/>
      <c r="D953" s="80"/>
      <c r="E953" s="80"/>
      <c r="F953" s="80"/>
      <c r="I953" s="80"/>
      <c r="J953" s="80"/>
      <c r="K953" s="80"/>
      <c r="L953" s="80"/>
      <c r="M953" s="80"/>
    </row>
    <row r="954" spans="2:13" ht="12" customHeight="1">
      <c r="B954" s="80"/>
      <c r="C954" s="80"/>
      <c r="D954" s="80"/>
      <c r="E954" s="80"/>
      <c r="F954" s="80"/>
      <c r="I954" s="80"/>
      <c r="J954" s="80"/>
      <c r="K954" s="80"/>
      <c r="L954" s="80"/>
      <c r="M954" s="80"/>
    </row>
    <row r="955" spans="2:13" ht="12" customHeight="1">
      <c r="B955" s="80"/>
      <c r="C955" s="80"/>
      <c r="D955" s="80"/>
      <c r="E955" s="80"/>
      <c r="F955" s="80"/>
      <c r="I955" s="80"/>
      <c r="J955" s="80"/>
      <c r="K955" s="80"/>
      <c r="L955" s="80"/>
      <c r="M955" s="80"/>
    </row>
    <row r="956" spans="2:13" ht="12" customHeight="1">
      <c r="B956" s="80"/>
      <c r="C956" s="80"/>
      <c r="D956" s="80"/>
      <c r="E956" s="80"/>
      <c r="F956" s="80"/>
      <c r="I956" s="80"/>
      <c r="J956" s="80"/>
      <c r="K956" s="80"/>
      <c r="L956" s="80"/>
      <c r="M956" s="80"/>
    </row>
    <row r="957" spans="2:13" ht="12" customHeight="1">
      <c r="B957" s="80"/>
      <c r="C957" s="80"/>
      <c r="D957" s="80"/>
      <c r="E957" s="80"/>
      <c r="F957" s="80"/>
      <c r="I957" s="80"/>
      <c r="J957" s="80"/>
      <c r="K957" s="80"/>
      <c r="L957" s="80"/>
      <c r="M957" s="80"/>
    </row>
    <row r="958" spans="2:13" ht="12" customHeight="1">
      <c r="B958" s="80"/>
      <c r="C958" s="80"/>
      <c r="D958" s="80"/>
      <c r="E958" s="80"/>
      <c r="F958" s="80"/>
      <c r="I958" s="80"/>
      <c r="J958" s="80"/>
      <c r="K958" s="80"/>
      <c r="L958" s="80"/>
      <c r="M958" s="80"/>
    </row>
    <row r="959" spans="2:13" ht="12" customHeight="1">
      <c r="B959" s="80"/>
      <c r="C959" s="80"/>
      <c r="D959" s="80"/>
      <c r="E959" s="80"/>
      <c r="F959" s="80"/>
      <c r="I959" s="80"/>
      <c r="J959" s="80"/>
      <c r="K959" s="80"/>
      <c r="L959" s="80"/>
      <c r="M959" s="80"/>
    </row>
    <row r="960" spans="2:13" ht="12" customHeight="1">
      <c r="B960" s="80"/>
      <c r="C960" s="80"/>
      <c r="D960" s="80"/>
      <c r="E960" s="80"/>
      <c r="F960" s="80"/>
      <c r="I960" s="80"/>
      <c r="J960" s="80"/>
      <c r="K960" s="80"/>
      <c r="L960" s="80"/>
      <c r="M960" s="80"/>
    </row>
    <row r="961" spans="2:13" ht="12" customHeight="1">
      <c r="B961" s="80"/>
      <c r="C961" s="80"/>
      <c r="D961" s="80"/>
      <c r="E961" s="80"/>
      <c r="F961" s="80"/>
      <c r="I961" s="80"/>
      <c r="J961" s="80"/>
      <c r="K961" s="80"/>
      <c r="L961" s="80"/>
      <c r="M961" s="80"/>
    </row>
    <row r="962" spans="2:13" ht="12" customHeight="1">
      <c r="B962" s="80"/>
      <c r="C962" s="80"/>
      <c r="D962" s="80"/>
      <c r="E962" s="80"/>
      <c r="F962" s="80"/>
      <c r="I962" s="80"/>
      <c r="J962" s="80"/>
      <c r="K962" s="80"/>
      <c r="L962" s="80"/>
      <c r="M962" s="80"/>
    </row>
    <row r="963" spans="2:13" ht="12" customHeight="1">
      <c r="B963" s="80"/>
      <c r="C963" s="80"/>
      <c r="D963" s="80"/>
      <c r="E963" s="80"/>
      <c r="F963" s="80"/>
      <c r="I963" s="80"/>
      <c r="J963" s="80"/>
      <c r="K963" s="80"/>
      <c r="L963" s="80"/>
      <c r="M963" s="80"/>
    </row>
    <row r="964" spans="2:13" ht="12" customHeight="1">
      <c r="B964" s="80"/>
      <c r="C964" s="80"/>
      <c r="D964" s="80"/>
      <c r="E964" s="80"/>
      <c r="F964" s="80"/>
      <c r="I964" s="80"/>
      <c r="J964" s="80"/>
      <c r="K964" s="80"/>
      <c r="L964" s="80"/>
      <c r="M964" s="80"/>
    </row>
    <row r="965" spans="2:13" ht="12" customHeight="1">
      <c r="B965" s="80"/>
      <c r="C965" s="80"/>
      <c r="D965" s="80"/>
      <c r="E965" s="80"/>
      <c r="F965" s="80"/>
      <c r="I965" s="80"/>
      <c r="J965" s="80"/>
      <c r="K965" s="80"/>
      <c r="L965" s="80"/>
      <c r="M965" s="80"/>
    </row>
    <row r="966" spans="2:13" ht="12" customHeight="1">
      <c r="B966" s="80"/>
      <c r="C966" s="80"/>
      <c r="D966" s="80"/>
      <c r="E966" s="80"/>
      <c r="F966" s="80"/>
      <c r="I966" s="80"/>
      <c r="J966" s="80"/>
      <c r="K966" s="80"/>
      <c r="L966" s="80"/>
      <c r="M966" s="80"/>
    </row>
    <row r="967" spans="2:13" ht="12" customHeight="1">
      <c r="B967" s="80"/>
      <c r="C967" s="80"/>
      <c r="D967" s="80"/>
      <c r="E967" s="80"/>
      <c r="F967" s="80"/>
      <c r="I967" s="80"/>
      <c r="J967" s="80"/>
      <c r="K967" s="80"/>
      <c r="L967" s="80"/>
      <c r="M967" s="80"/>
    </row>
    <row r="968" spans="2:13" ht="12" customHeight="1">
      <c r="B968" s="80"/>
      <c r="C968" s="80"/>
      <c r="D968" s="80"/>
      <c r="E968" s="80"/>
      <c r="F968" s="80"/>
      <c r="I968" s="80"/>
      <c r="J968" s="80"/>
      <c r="K968" s="80"/>
      <c r="L968" s="80"/>
      <c r="M968" s="80"/>
    </row>
    <row r="969" spans="2:13" ht="12" customHeight="1">
      <c r="B969" s="80"/>
      <c r="C969" s="80"/>
      <c r="D969" s="80"/>
      <c r="E969" s="80"/>
      <c r="F969" s="80"/>
      <c r="I969" s="80"/>
      <c r="J969" s="80"/>
      <c r="K969" s="80"/>
      <c r="L969" s="80"/>
      <c r="M969" s="80"/>
    </row>
    <row r="970" spans="2:13" ht="12" customHeight="1">
      <c r="B970" s="80"/>
      <c r="C970" s="80"/>
      <c r="D970" s="80"/>
      <c r="E970" s="80"/>
      <c r="F970" s="80"/>
      <c r="I970" s="80"/>
      <c r="J970" s="80"/>
      <c r="K970" s="80"/>
      <c r="L970" s="80"/>
      <c r="M970" s="80"/>
    </row>
    <row r="971" spans="2:13" ht="12" customHeight="1">
      <c r="B971" s="80"/>
      <c r="C971" s="80"/>
      <c r="D971" s="80"/>
      <c r="E971" s="80"/>
      <c r="F971" s="80"/>
      <c r="I971" s="80"/>
      <c r="J971" s="80"/>
      <c r="K971" s="80"/>
      <c r="L971" s="80"/>
      <c r="M971" s="80"/>
    </row>
    <row r="972" spans="2:13" ht="12" customHeight="1">
      <c r="B972" s="80"/>
      <c r="C972" s="80"/>
      <c r="D972" s="80"/>
      <c r="E972" s="80"/>
      <c r="F972" s="80"/>
      <c r="I972" s="80"/>
      <c r="J972" s="80"/>
      <c r="K972" s="80"/>
      <c r="L972" s="80"/>
      <c r="M972" s="80"/>
    </row>
    <row r="973" spans="2:13" ht="12" customHeight="1">
      <c r="B973" s="80"/>
      <c r="C973" s="80"/>
      <c r="D973" s="80"/>
      <c r="E973" s="80"/>
      <c r="F973" s="80"/>
      <c r="I973" s="80"/>
      <c r="J973" s="80"/>
      <c r="K973" s="80"/>
      <c r="L973" s="80"/>
      <c r="M973" s="80"/>
    </row>
    <row r="974" spans="2:13" ht="12" customHeight="1">
      <c r="B974" s="80"/>
      <c r="C974" s="80"/>
      <c r="D974" s="80"/>
      <c r="E974" s="80"/>
      <c r="F974" s="80"/>
      <c r="I974" s="80"/>
      <c r="J974" s="80"/>
      <c r="K974" s="80"/>
      <c r="L974" s="80"/>
      <c r="M974" s="80"/>
    </row>
    <row r="975" spans="2:13" ht="12" customHeight="1">
      <c r="B975" s="80"/>
      <c r="C975" s="80"/>
      <c r="D975" s="80"/>
      <c r="E975" s="80"/>
      <c r="F975" s="80"/>
      <c r="I975" s="80"/>
      <c r="J975" s="80"/>
      <c r="K975" s="80"/>
      <c r="L975" s="80"/>
      <c r="M975" s="80"/>
    </row>
    <row r="976" spans="2:13" ht="12" customHeight="1">
      <c r="B976" s="80"/>
      <c r="C976" s="80"/>
      <c r="D976" s="80"/>
      <c r="E976" s="80"/>
      <c r="F976" s="80"/>
      <c r="I976" s="80"/>
      <c r="J976" s="80"/>
      <c r="K976" s="80"/>
      <c r="L976" s="80"/>
      <c r="M976" s="80"/>
    </row>
    <row r="977" spans="2:13" ht="12" customHeight="1">
      <c r="B977" s="80"/>
      <c r="C977" s="80"/>
      <c r="D977" s="80"/>
      <c r="E977" s="80"/>
      <c r="F977" s="80"/>
      <c r="I977" s="80"/>
      <c r="J977" s="80"/>
      <c r="K977" s="80"/>
      <c r="L977" s="80"/>
      <c r="M977" s="80"/>
    </row>
    <row r="978" spans="2:13" ht="12" customHeight="1">
      <c r="B978" s="80"/>
      <c r="C978" s="80"/>
      <c r="D978" s="80"/>
      <c r="E978" s="80"/>
      <c r="F978" s="80"/>
      <c r="I978" s="80"/>
      <c r="J978" s="80"/>
      <c r="K978" s="80"/>
      <c r="L978" s="80"/>
      <c r="M978" s="80"/>
    </row>
    <row r="979" spans="2:13" ht="12" customHeight="1">
      <c r="B979" s="80"/>
      <c r="C979" s="80"/>
      <c r="D979" s="80"/>
      <c r="E979" s="80"/>
      <c r="F979" s="80"/>
      <c r="I979" s="80"/>
      <c r="J979" s="80"/>
      <c r="K979" s="80"/>
      <c r="L979" s="80"/>
      <c r="M979" s="80"/>
    </row>
    <row r="980" spans="2:13" ht="12" customHeight="1">
      <c r="B980" s="80"/>
      <c r="C980" s="80"/>
      <c r="D980" s="80"/>
      <c r="E980" s="80"/>
      <c r="F980" s="80"/>
      <c r="I980" s="80"/>
      <c r="J980" s="80"/>
      <c r="K980" s="80"/>
      <c r="L980" s="80"/>
      <c r="M980" s="80"/>
    </row>
    <row r="981" spans="2:13" ht="12" customHeight="1">
      <c r="B981" s="80"/>
      <c r="C981" s="80"/>
      <c r="D981" s="80"/>
      <c r="E981" s="80"/>
      <c r="F981" s="80"/>
      <c r="I981" s="80"/>
      <c r="J981" s="80"/>
      <c r="K981" s="80"/>
      <c r="L981" s="80"/>
      <c r="M981" s="80"/>
    </row>
    <row r="982" spans="2:13" ht="12" customHeight="1">
      <c r="B982" s="80"/>
      <c r="C982" s="80"/>
      <c r="D982" s="80"/>
      <c r="E982" s="80"/>
      <c r="F982" s="80"/>
      <c r="I982" s="80"/>
      <c r="J982" s="80"/>
      <c r="K982" s="80"/>
      <c r="L982" s="80"/>
      <c r="M982" s="80"/>
    </row>
    <row r="983" spans="2:13" ht="12" customHeight="1">
      <c r="B983" s="80"/>
      <c r="C983" s="80"/>
      <c r="D983" s="80"/>
      <c r="E983" s="80"/>
      <c r="F983" s="80"/>
      <c r="I983" s="80"/>
      <c r="J983" s="80"/>
      <c r="K983" s="80"/>
      <c r="L983" s="80"/>
      <c r="M983" s="80"/>
    </row>
    <row r="984" spans="2:13" ht="12" customHeight="1">
      <c r="B984" s="80"/>
      <c r="C984" s="80"/>
      <c r="D984" s="80"/>
      <c r="E984" s="80"/>
      <c r="F984" s="80"/>
      <c r="I984" s="80"/>
      <c r="J984" s="80"/>
      <c r="K984" s="80"/>
      <c r="L984" s="80"/>
      <c r="M984" s="80"/>
    </row>
    <row r="985" spans="2:13" ht="12" customHeight="1">
      <c r="B985" s="80"/>
      <c r="C985" s="80"/>
      <c r="D985" s="80"/>
      <c r="E985" s="80"/>
      <c r="F985" s="80"/>
      <c r="I985" s="80"/>
      <c r="J985" s="80"/>
      <c r="K985" s="80"/>
      <c r="L985" s="80"/>
      <c r="M985" s="80"/>
    </row>
    <row r="986" spans="2:13" ht="12" customHeight="1">
      <c r="B986" s="80"/>
      <c r="C986" s="80"/>
      <c r="D986" s="80"/>
      <c r="E986" s="80"/>
      <c r="F986" s="80"/>
      <c r="I986" s="80"/>
      <c r="J986" s="80"/>
      <c r="K986" s="80"/>
      <c r="L986" s="80"/>
      <c r="M986" s="80"/>
    </row>
    <row r="987" spans="2:13" ht="12" customHeight="1">
      <c r="B987" s="80"/>
      <c r="C987" s="80"/>
      <c r="D987" s="80"/>
      <c r="E987" s="80"/>
      <c r="F987" s="80"/>
      <c r="I987" s="80"/>
      <c r="J987" s="80"/>
      <c r="K987" s="80"/>
      <c r="L987" s="80"/>
      <c r="M987" s="80"/>
    </row>
    <row r="988" spans="2:13" ht="12" customHeight="1">
      <c r="B988" s="80"/>
      <c r="C988" s="80"/>
      <c r="D988" s="80"/>
      <c r="E988" s="80"/>
      <c r="F988" s="80"/>
      <c r="I988" s="80"/>
      <c r="J988" s="80"/>
      <c r="K988" s="80"/>
      <c r="L988" s="80"/>
      <c r="M988" s="80"/>
    </row>
    <row r="989" spans="2:13" ht="12" customHeight="1">
      <c r="B989" s="80"/>
      <c r="C989" s="80"/>
      <c r="D989" s="80"/>
      <c r="E989" s="80"/>
      <c r="F989" s="80"/>
      <c r="I989" s="80"/>
      <c r="J989" s="80"/>
      <c r="K989" s="80"/>
      <c r="L989" s="80"/>
      <c r="M989" s="80"/>
    </row>
    <row r="990" spans="2:13" ht="12" customHeight="1">
      <c r="B990" s="80"/>
      <c r="C990" s="80"/>
      <c r="D990" s="80"/>
      <c r="E990" s="80"/>
      <c r="F990" s="80"/>
      <c r="I990" s="80"/>
      <c r="J990" s="80"/>
      <c r="K990" s="80"/>
      <c r="L990" s="80"/>
      <c r="M990" s="80"/>
    </row>
    <row r="991" spans="2:13" ht="12" customHeight="1">
      <c r="B991" s="80"/>
      <c r="C991" s="80"/>
      <c r="D991" s="80"/>
      <c r="E991" s="80"/>
      <c r="F991" s="80"/>
      <c r="I991" s="80"/>
      <c r="J991" s="80"/>
      <c r="K991" s="80"/>
      <c r="L991" s="80"/>
      <c r="M991" s="80"/>
    </row>
    <row r="992" spans="2:13" ht="12" customHeight="1">
      <c r="B992" s="80"/>
      <c r="C992" s="80"/>
      <c r="D992" s="80"/>
      <c r="E992" s="80"/>
      <c r="F992" s="80"/>
      <c r="I992" s="80"/>
      <c r="J992" s="80"/>
      <c r="K992" s="80"/>
      <c r="L992" s="80"/>
      <c r="M992" s="80"/>
    </row>
    <row r="993" spans="2:13" ht="12" customHeight="1">
      <c r="B993" s="80"/>
      <c r="C993" s="80"/>
      <c r="D993" s="80"/>
      <c r="E993" s="80"/>
      <c r="F993" s="80"/>
      <c r="I993" s="80"/>
      <c r="J993" s="80"/>
      <c r="K993" s="80"/>
      <c r="L993" s="80"/>
      <c r="M993" s="80"/>
    </row>
    <row r="994" spans="2:13" ht="12" customHeight="1">
      <c r="B994" s="80"/>
      <c r="C994" s="80"/>
      <c r="D994" s="80"/>
      <c r="E994" s="80"/>
      <c r="F994" s="80"/>
      <c r="I994" s="80"/>
      <c r="J994" s="80"/>
      <c r="K994" s="80"/>
      <c r="L994" s="80"/>
      <c r="M994" s="80"/>
    </row>
    <row r="995" spans="2:13" ht="12" customHeight="1">
      <c r="B995" s="80"/>
      <c r="C995" s="80"/>
      <c r="D995" s="80"/>
      <c r="E995" s="80"/>
      <c r="F995" s="80"/>
      <c r="I995" s="80"/>
      <c r="J995" s="80"/>
      <c r="K995" s="80"/>
      <c r="L995" s="80"/>
      <c r="M995" s="80"/>
    </row>
    <row r="996" spans="2:13" ht="12" customHeight="1">
      <c r="B996" s="80"/>
      <c r="C996" s="80"/>
      <c r="D996" s="80"/>
      <c r="E996" s="80"/>
      <c r="F996" s="80"/>
      <c r="I996" s="80"/>
      <c r="J996" s="80"/>
      <c r="K996" s="80"/>
      <c r="L996" s="80"/>
      <c r="M996" s="80"/>
    </row>
    <row r="997" spans="2:13" ht="12" customHeight="1">
      <c r="B997" s="80"/>
      <c r="C997" s="80"/>
      <c r="D997" s="80"/>
      <c r="E997" s="80"/>
      <c r="F997" s="80"/>
      <c r="I997" s="80"/>
      <c r="J997" s="80"/>
      <c r="K997" s="80"/>
      <c r="L997" s="80"/>
      <c r="M997" s="80"/>
    </row>
    <row r="998" spans="2:13" ht="12" customHeight="1">
      <c r="B998" s="80"/>
      <c r="C998" s="80"/>
      <c r="D998" s="80"/>
      <c r="E998" s="80"/>
      <c r="F998" s="80"/>
      <c r="I998" s="80"/>
      <c r="J998" s="80"/>
      <c r="K998" s="80"/>
      <c r="L998" s="80"/>
      <c r="M998" s="80"/>
    </row>
    <row r="999" spans="2:13" ht="12" customHeight="1">
      <c r="B999" s="80"/>
      <c r="C999" s="80"/>
      <c r="D999" s="80"/>
      <c r="E999" s="80"/>
      <c r="F999" s="80"/>
      <c r="I999" s="80"/>
      <c r="J999" s="80"/>
      <c r="K999" s="80"/>
      <c r="L999" s="80"/>
      <c r="M999" s="80"/>
    </row>
    <row r="1000" spans="2:13" ht="12" customHeight="1">
      <c r="B1000" s="80"/>
      <c r="C1000" s="80"/>
      <c r="D1000" s="80"/>
      <c r="E1000" s="80"/>
      <c r="F1000" s="80"/>
      <c r="I1000" s="80"/>
      <c r="J1000" s="80"/>
      <c r="K1000" s="80"/>
      <c r="L1000" s="80"/>
      <c r="M1000" s="80"/>
    </row>
    <row r="1001" spans="2:13" ht="12" customHeight="1">
      <c r="B1001" s="80"/>
      <c r="C1001" s="80"/>
      <c r="D1001" s="80"/>
      <c r="E1001" s="80"/>
      <c r="F1001" s="80"/>
      <c r="I1001" s="80"/>
      <c r="J1001" s="80"/>
      <c r="K1001" s="80"/>
      <c r="L1001" s="80"/>
      <c r="M1001" s="80"/>
    </row>
    <row r="1002" spans="2:13" ht="12" customHeight="1">
      <c r="B1002" s="80"/>
      <c r="C1002" s="80"/>
      <c r="D1002" s="80"/>
      <c r="E1002" s="80"/>
      <c r="F1002" s="80"/>
      <c r="I1002" s="80"/>
      <c r="J1002" s="80"/>
      <c r="K1002" s="80"/>
      <c r="L1002" s="80"/>
      <c r="M1002" s="80"/>
    </row>
    <row r="1003" spans="2:13" ht="12" customHeight="1">
      <c r="B1003" s="80"/>
      <c r="C1003" s="80"/>
      <c r="D1003" s="80"/>
      <c r="E1003" s="80"/>
      <c r="F1003" s="80"/>
      <c r="I1003" s="80"/>
      <c r="J1003" s="80"/>
      <c r="K1003" s="80"/>
      <c r="L1003" s="80"/>
      <c r="M1003" s="80"/>
    </row>
    <row r="1004" spans="2:13" ht="12" customHeight="1">
      <c r="B1004" s="80"/>
      <c r="C1004" s="80"/>
      <c r="D1004" s="80"/>
      <c r="E1004" s="80"/>
      <c r="F1004" s="80"/>
      <c r="I1004" s="80"/>
      <c r="J1004" s="80"/>
      <c r="K1004" s="80"/>
      <c r="L1004" s="80"/>
      <c r="M1004" s="80"/>
    </row>
    <row r="1005" spans="2:13" ht="12" customHeight="1">
      <c r="B1005" s="80"/>
      <c r="C1005" s="80"/>
      <c r="D1005" s="80"/>
      <c r="E1005" s="80"/>
      <c r="F1005" s="80"/>
      <c r="I1005" s="80"/>
      <c r="J1005" s="80"/>
      <c r="K1005" s="80"/>
      <c r="L1005" s="80"/>
      <c r="M1005" s="80"/>
    </row>
    <row r="1006" spans="2:13" ht="12" customHeight="1">
      <c r="B1006" s="80"/>
      <c r="C1006" s="80"/>
      <c r="D1006" s="80"/>
      <c r="E1006" s="80"/>
      <c r="F1006" s="80"/>
      <c r="I1006" s="80"/>
      <c r="J1006" s="80"/>
      <c r="K1006" s="80"/>
      <c r="L1006" s="80"/>
      <c r="M1006" s="80"/>
    </row>
    <row r="1007" spans="2:13" ht="12" customHeight="1">
      <c r="B1007" s="80"/>
      <c r="C1007" s="80"/>
      <c r="D1007" s="80"/>
      <c r="E1007" s="80"/>
      <c r="F1007" s="80"/>
      <c r="I1007" s="80"/>
      <c r="J1007" s="80"/>
      <c r="K1007" s="80"/>
      <c r="L1007" s="80"/>
      <c r="M1007" s="80"/>
    </row>
    <row r="1008" spans="2:13" ht="12" customHeight="1">
      <c r="B1008" s="80"/>
      <c r="C1008" s="80"/>
      <c r="D1008" s="80"/>
      <c r="E1008" s="80"/>
      <c r="F1008" s="80"/>
      <c r="I1008" s="80"/>
      <c r="J1008" s="80"/>
      <c r="K1008" s="80"/>
      <c r="L1008" s="80"/>
      <c r="M1008" s="80"/>
    </row>
    <row r="1009" spans="2:13" ht="12" customHeight="1">
      <c r="B1009" s="80"/>
      <c r="C1009" s="80"/>
      <c r="D1009" s="80"/>
      <c r="E1009" s="80"/>
      <c r="F1009" s="80"/>
      <c r="I1009" s="80"/>
      <c r="J1009" s="80"/>
      <c r="K1009" s="80"/>
      <c r="L1009" s="80"/>
      <c r="M1009" s="80"/>
    </row>
    <row r="1010" spans="2:13" ht="12" customHeight="1">
      <c r="B1010" s="80"/>
      <c r="C1010" s="80"/>
      <c r="D1010" s="80"/>
      <c r="E1010" s="80"/>
      <c r="F1010" s="80"/>
      <c r="I1010" s="80"/>
      <c r="J1010" s="80"/>
      <c r="K1010" s="80"/>
      <c r="L1010" s="80"/>
      <c r="M1010" s="80"/>
    </row>
    <row r="1011" spans="2:13" ht="12" customHeight="1">
      <c r="B1011" s="80"/>
      <c r="C1011" s="80"/>
      <c r="D1011" s="80"/>
      <c r="E1011" s="80"/>
      <c r="F1011" s="80"/>
      <c r="I1011" s="80"/>
      <c r="J1011" s="80"/>
      <c r="K1011" s="80"/>
      <c r="L1011" s="80"/>
      <c r="M1011" s="80"/>
    </row>
    <row r="1012" spans="2:13" ht="12" customHeight="1">
      <c r="B1012" s="80"/>
      <c r="C1012" s="80"/>
      <c r="D1012" s="80"/>
      <c r="E1012" s="80"/>
      <c r="F1012" s="80"/>
      <c r="I1012" s="80"/>
      <c r="J1012" s="80"/>
      <c r="K1012" s="80"/>
      <c r="L1012" s="80"/>
      <c r="M1012" s="80"/>
    </row>
    <row r="1013" spans="2:13" ht="12" customHeight="1">
      <c r="B1013" s="80"/>
      <c r="C1013" s="80"/>
      <c r="D1013" s="80"/>
      <c r="E1013" s="80"/>
      <c r="F1013" s="80"/>
      <c r="I1013" s="80"/>
      <c r="J1013" s="80"/>
      <c r="K1013" s="80"/>
      <c r="L1013" s="80"/>
      <c r="M1013" s="80"/>
    </row>
    <row r="1014" spans="2:13" ht="12" customHeight="1">
      <c r="B1014" s="80"/>
      <c r="C1014" s="80"/>
      <c r="D1014" s="80"/>
      <c r="E1014" s="80"/>
      <c r="F1014" s="80"/>
      <c r="I1014" s="80"/>
      <c r="J1014" s="80"/>
      <c r="K1014" s="80"/>
      <c r="L1014" s="80"/>
      <c r="M1014" s="80"/>
    </row>
    <row r="1015" spans="2:13" ht="12" customHeight="1">
      <c r="B1015" s="80"/>
      <c r="C1015" s="80"/>
      <c r="D1015" s="80"/>
      <c r="E1015" s="80"/>
      <c r="F1015" s="80"/>
      <c r="I1015" s="80"/>
      <c r="J1015" s="80"/>
      <c r="K1015" s="80"/>
      <c r="L1015" s="80"/>
      <c r="M1015" s="80"/>
    </row>
    <row r="1016" spans="2:13" ht="12" customHeight="1">
      <c r="B1016" s="80"/>
      <c r="C1016" s="80"/>
      <c r="D1016" s="80"/>
      <c r="E1016" s="80"/>
      <c r="F1016" s="80"/>
      <c r="I1016" s="80"/>
      <c r="J1016" s="80"/>
      <c r="K1016" s="80"/>
      <c r="L1016" s="80"/>
      <c r="M1016" s="80"/>
    </row>
    <row r="1017" spans="2:13" ht="12" customHeight="1">
      <c r="B1017" s="80"/>
      <c r="C1017" s="80"/>
      <c r="D1017" s="80"/>
      <c r="E1017" s="80"/>
      <c r="F1017" s="80"/>
      <c r="I1017" s="80"/>
      <c r="J1017" s="80"/>
      <c r="K1017" s="80"/>
      <c r="L1017" s="80"/>
      <c r="M1017" s="80"/>
    </row>
    <row r="1018" spans="2:13" ht="12" customHeight="1">
      <c r="B1018" s="80"/>
      <c r="C1018" s="80"/>
      <c r="D1018" s="80"/>
      <c r="E1018" s="80"/>
      <c r="F1018" s="80"/>
      <c r="I1018" s="80"/>
      <c r="J1018" s="80"/>
      <c r="K1018" s="80"/>
      <c r="L1018" s="80"/>
      <c r="M1018" s="80"/>
    </row>
    <row r="1019" spans="2:13" ht="12" customHeight="1">
      <c r="B1019" s="80"/>
      <c r="C1019" s="80"/>
      <c r="D1019" s="80"/>
      <c r="E1019" s="80"/>
      <c r="F1019" s="80"/>
      <c r="I1019" s="80"/>
      <c r="J1019" s="80"/>
      <c r="K1019" s="80"/>
      <c r="L1019" s="80"/>
      <c r="M1019" s="80"/>
    </row>
    <row r="1020" spans="2:13" ht="12" customHeight="1">
      <c r="B1020" s="80"/>
      <c r="C1020" s="80"/>
      <c r="D1020" s="80"/>
      <c r="E1020" s="80"/>
      <c r="F1020" s="80"/>
      <c r="I1020" s="80"/>
      <c r="J1020" s="80"/>
      <c r="K1020" s="80"/>
      <c r="L1020" s="80"/>
      <c r="M1020" s="80"/>
    </row>
    <row r="1021" spans="2:13" ht="12" customHeight="1">
      <c r="B1021" s="80"/>
      <c r="C1021" s="80"/>
      <c r="D1021" s="80"/>
      <c r="E1021" s="80"/>
      <c r="F1021" s="80"/>
      <c r="I1021" s="80"/>
      <c r="J1021" s="80"/>
      <c r="K1021" s="80"/>
      <c r="L1021" s="80"/>
      <c r="M1021" s="80"/>
    </row>
    <row r="1022" spans="2:13" ht="12" customHeight="1">
      <c r="B1022" s="80"/>
      <c r="C1022" s="80"/>
      <c r="D1022" s="80"/>
      <c r="E1022" s="80"/>
      <c r="F1022" s="80"/>
      <c r="I1022" s="80"/>
      <c r="J1022" s="80"/>
      <c r="K1022" s="80"/>
      <c r="L1022" s="80"/>
      <c r="M1022" s="80"/>
    </row>
    <row r="1023" spans="2:13" ht="12" customHeight="1">
      <c r="B1023" s="80"/>
      <c r="C1023" s="80"/>
      <c r="D1023" s="80"/>
      <c r="E1023" s="80"/>
      <c r="F1023" s="80"/>
      <c r="I1023" s="80"/>
      <c r="J1023" s="80"/>
      <c r="K1023" s="80"/>
      <c r="L1023" s="80"/>
      <c r="M1023" s="80"/>
    </row>
    <row r="1024" spans="2:13" ht="12" customHeight="1">
      <c r="B1024" s="80"/>
      <c r="C1024" s="80"/>
      <c r="D1024" s="80"/>
      <c r="E1024" s="80"/>
      <c r="F1024" s="80"/>
      <c r="I1024" s="80"/>
      <c r="J1024" s="80"/>
      <c r="K1024" s="80"/>
      <c r="L1024" s="80"/>
      <c r="M1024" s="80"/>
    </row>
    <row r="1025" spans="2:13" ht="12" customHeight="1">
      <c r="B1025" s="80"/>
      <c r="C1025" s="80"/>
      <c r="D1025" s="80"/>
      <c r="E1025" s="80"/>
      <c r="F1025" s="80"/>
      <c r="I1025" s="80"/>
      <c r="J1025" s="80"/>
      <c r="K1025" s="80"/>
      <c r="L1025" s="80"/>
      <c r="M1025" s="80"/>
    </row>
    <row r="1026" spans="2:13" ht="12" customHeight="1">
      <c r="B1026" s="80"/>
      <c r="C1026" s="80"/>
      <c r="D1026" s="80"/>
      <c r="E1026" s="80"/>
      <c r="F1026" s="80"/>
      <c r="I1026" s="80"/>
      <c r="J1026" s="80"/>
      <c r="K1026" s="80"/>
      <c r="L1026" s="80"/>
      <c r="M1026" s="80"/>
    </row>
    <row r="1027" spans="2:13" ht="12" customHeight="1">
      <c r="B1027" s="80"/>
      <c r="C1027" s="80"/>
      <c r="D1027" s="80"/>
      <c r="E1027" s="80"/>
      <c r="F1027" s="80"/>
      <c r="I1027" s="80"/>
      <c r="J1027" s="80"/>
      <c r="K1027" s="80"/>
      <c r="L1027" s="80"/>
      <c r="M1027" s="80"/>
    </row>
    <row r="1028" spans="2:13" ht="12" customHeight="1">
      <c r="B1028" s="80"/>
      <c r="C1028" s="80"/>
      <c r="D1028" s="80"/>
      <c r="E1028" s="80"/>
      <c r="F1028" s="80"/>
      <c r="I1028" s="80"/>
      <c r="J1028" s="80"/>
      <c r="K1028" s="80"/>
      <c r="L1028" s="80"/>
      <c r="M1028" s="80"/>
    </row>
    <row r="1029" spans="2:13" ht="12" customHeight="1">
      <c r="B1029" s="80"/>
      <c r="C1029" s="80"/>
      <c r="D1029" s="80"/>
      <c r="E1029" s="80"/>
      <c r="F1029" s="80"/>
      <c r="I1029" s="80"/>
      <c r="J1029" s="80"/>
      <c r="K1029" s="80"/>
      <c r="L1029" s="80"/>
      <c r="M1029" s="80"/>
    </row>
    <row r="1030" spans="2:13" ht="12" customHeight="1">
      <c r="B1030" s="80"/>
      <c r="C1030" s="80"/>
      <c r="D1030" s="80"/>
      <c r="E1030" s="80"/>
      <c r="F1030" s="80"/>
      <c r="I1030" s="80"/>
      <c r="J1030" s="80"/>
      <c r="K1030" s="80"/>
      <c r="L1030" s="80"/>
      <c r="M1030" s="80"/>
    </row>
    <row r="1031" spans="2:13" ht="12" customHeight="1">
      <c r="B1031" s="80"/>
      <c r="C1031" s="80"/>
      <c r="D1031" s="80"/>
      <c r="E1031" s="80"/>
      <c r="F1031" s="80"/>
      <c r="I1031" s="80"/>
      <c r="J1031" s="80"/>
      <c r="K1031" s="80"/>
      <c r="L1031" s="80"/>
      <c r="M1031" s="80"/>
    </row>
    <row r="1032" spans="2:13" ht="12" customHeight="1">
      <c r="B1032" s="80"/>
      <c r="C1032" s="80"/>
      <c r="D1032" s="80"/>
      <c r="E1032" s="80"/>
      <c r="F1032" s="80"/>
      <c r="I1032" s="80"/>
      <c r="J1032" s="80"/>
      <c r="K1032" s="80"/>
      <c r="L1032" s="80"/>
      <c r="M1032" s="80"/>
    </row>
    <row r="1033" spans="2:13" ht="12" customHeight="1">
      <c r="B1033" s="80"/>
      <c r="C1033" s="80"/>
      <c r="D1033" s="80"/>
      <c r="E1033" s="80"/>
      <c r="F1033" s="80"/>
      <c r="I1033" s="80"/>
      <c r="J1033" s="80"/>
      <c r="K1033" s="80"/>
      <c r="L1033" s="80"/>
      <c r="M1033" s="80"/>
    </row>
    <row r="1034" spans="2:13" ht="12" customHeight="1">
      <c r="B1034" s="80"/>
      <c r="C1034" s="80"/>
      <c r="D1034" s="80"/>
      <c r="E1034" s="80"/>
      <c r="F1034" s="80"/>
      <c r="I1034" s="80"/>
      <c r="J1034" s="80"/>
      <c r="K1034" s="80"/>
      <c r="L1034" s="80"/>
      <c r="M1034" s="80"/>
    </row>
    <row r="1035" spans="2:13" ht="12" customHeight="1">
      <c r="B1035" s="80"/>
      <c r="C1035" s="80"/>
      <c r="D1035" s="80"/>
      <c r="E1035" s="80"/>
      <c r="F1035" s="80"/>
      <c r="I1035" s="80"/>
      <c r="J1035" s="80"/>
      <c r="K1035" s="80"/>
      <c r="L1035" s="80"/>
      <c r="M1035" s="80"/>
    </row>
    <row r="1036" spans="2:13" ht="12" customHeight="1">
      <c r="B1036" s="80"/>
      <c r="C1036" s="80"/>
      <c r="D1036" s="80"/>
      <c r="E1036" s="80"/>
      <c r="F1036" s="80"/>
      <c r="I1036" s="80"/>
      <c r="J1036" s="80"/>
      <c r="K1036" s="80"/>
      <c r="L1036" s="80"/>
      <c r="M1036" s="80"/>
    </row>
    <row r="1037" spans="2:13" ht="12" customHeight="1">
      <c r="B1037" s="80"/>
      <c r="C1037" s="80"/>
      <c r="D1037" s="80"/>
      <c r="E1037" s="80"/>
      <c r="F1037" s="80"/>
      <c r="I1037" s="80"/>
      <c r="J1037" s="80"/>
      <c r="K1037" s="80"/>
      <c r="L1037" s="80"/>
      <c r="M1037" s="80"/>
    </row>
    <row r="1038" spans="2:13" ht="12" customHeight="1">
      <c r="B1038" s="80"/>
      <c r="C1038" s="80"/>
      <c r="D1038" s="80"/>
      <c r="E1038" s="80"/>
      <c r="F1038" s="80"/>
      <c r="I1038" s="80"/>
      <c r="J1038" s="80"/>
      <c r="K1038" s="80"/>
      <c r="L1038" s="80"/>
      <c r="M1038" s="80"/>
    </row>
    <row r="1039" spans="2:13" ht="12" customHeight="1">
      <c r="B1039" s="80"/>
      <c r="C1039" s="80"/>
      <c r="D1039" s="80"/>
      <c r="E1039" s="80"/>
      <c r="F1039" s="80"/>
      <c r="I1039" s="80"/>
      <c r="J1039" s="80"/>
      <c r="K1039" s="80"/>
      <c r="L1039" s="80"/>
      <c r="M1039" s="80"/>
    </row>
    <row r="1040" spans="2:13" ht="12" customHeight="1">
      <c r="B1040" s="80"/>
      <c r="C1040" s="80"/>
      <c r="D1040" s="80"/>
      <c r="E1040" s="80"/>
      <c r="F1040" s="80"/>
      <c r="I1040" s="80"/>
      <c r="J1040" s="80"/>
      <c r="K1040" s="80"/>
      <c r="L1040" s="80"/>
      <c r="M1040" s="80"/>
    </row>
    <row r="1041" spans="2:13" ht="12" customHeight="1">
      <c r="B1041" s="80"/>
      <c r="C1041" s="80"/>
      <c r="D1041" s="80"/>
      <c r="E1041" s="80"/>
      <c r="F1041" s="80"/>
      <c r="I1041" s="80"/>
      <c r="J1041" s="80"/>
      <c r="K1041" s="80"/>
      <c r="L1041" s="80"/>
      <c r="M1041" s="80"/>
    </row>
    <row r="1042" spans="2:13" ht="12" customHeight="1">
      <c r="B1042" s="80"/>
      <c r="C1042" s="80"/>
      <c r="D1042" s="80"/>
      <c r="E1042" s="80"/>
      <c r="F1042" s="80"/>
      <c r="I1042" s="80"/>
      <c r="J1042" s="80"/>
      <c r="K1042" s="80"/>
      <c r="L1042" s="80"/>
      <c r="M1042" s="80"/>
    </row>
    <row r="1043" spans="2:13" ht="12" customHeight="1">
      <c r="B1043" s="80"/>
      <c r="C1043" s="80"/>
      <c r="D1043" s="80"/>
      <c r="E1043" s="80"/>
      <c r="F1043" s="80"/>
      <c r="I1043" s="80"/>
      <c r="J1043" s="80"/>
      <c r="K1043" s="80"/>
      <c r="L1043" s="80"/>
      <c r="M1043" s="80"/>
    </row>
    <row r="1044" spans="2:13" ht="12" customHeight="1">
      <c r="B1044" s="80"/>
      <c r="C1044" s="80"/>
      <c r="D1044" s="80"/>
      <c r="E1044" s="80"/>
      <c r="F1044" s="80"/>
      <c r="I1044" s="80"/>
      <c r="J1044" s="80"/>
      <c r="K1044" s="80"/>
      <c r="L1044" s="80"/>
      <c r="M1044" s="80"/>
    </row>
    <row r="1045" spans="2:13" ht="12" customHeight="1">
      <c r="B1045" s="80"/>
      <c r="C1045" s="80"/>
      <c r="D1045" s="80"/>
      <c r="E1045" s="80"/>
      <c r="F1045" s="80"/>
      <c r="I1045" s="80"/>
      <c r="J1045" s="80"/>
      <c r="K1045" s="80"/>
      <c r="L1045" s="80"/>
      <c r="M1045" s="80"/>
    </row>
    <row r="1046" spans="2:13" ht="12" customHeight="1">
      <c r="B1046" s="80"/>
      <c r="C1046" s="80"/>
      <c r="D1046" s="80"/>
      <c r="E1046" s="80"/>
      <c r="F1046" s="80"/>
      <c r="I1046" s="80"/>
      <c r="J1046" s="80"/>
      <c r="K1046" s="80"/>
      <c r="L1046" s="80"/>
      <c r="M1046" s="80"/>
    </row>
    <row r="1047" spans="2:13" ht="12" customHeight="1">
      <c r="B1047" s="80"/>
      <c r="C1047" s="80"/>
      <c r="D1047" s="80"/>
      <c r="E1047" s="80"/>
      <c r="F1047" s="80"/>
      <c r="I1047" s="80"/>
      <c r="J1047" s="80"/>
      <c r="K1047" s="80"/>
      <c r="L1047" s="80"/>
      <c r="M1047" s="80"/>
    </row>
    <row r="1048" spans="2:13" ht="12" customHeight="1">
      <c r="B1048" s="80"/>
      <c r="C1048" s="80"/>
      <c r="D1048" s="80"/>
      <c r="E1048" s="80"/>
      <c r="F1048" s="80"/>
      <c r="I1048" s="80"/>
      <c r="J1048" s="80"/>
      <c r="K1048" s="80"/>
      <c r="L1048" s="80"/>
      <c r="M1048" s="80"/>
    </row>
    <row r="1049" spans="2:13" ht="12" customHeight="1">
      <c r="B1049" s="80"/>
      <c r="C1049" s="80"/>
      <c r="D1049" s="80"/>
      <c r="E1049" s="80"/>
      <c r="F1049" s="80"/>
      <c r="I1049" s="80"/>
      <c r="J1049" s="80"/>
      <c r="K1049" s="80"/>
      <c r="L1049" s="80"/>
      <c r="M1049" s="80"/>
    </row>
    <row r="1050" spans="2:13" ht="12" customHeight="1">
      <c r="B1050" s="80"/>
      <c r="C1050" s="80"/>
      <c r="D1050" s="80"/>
      <c r="E1050" s="80"/>
      <c r="F1050" s="80"/>
      <c r="I1050" s="80"/>
      <c r="J1050" s="80"/>
      <c r="K1050" s="80"/>
      <c r="L1050" s="80"/>
      <c r="M1050" s="80"/>
    </row>
    <row r="1051" spans="2:13" ht="12" customHeight="1">
      <c r="B1051" s="80"/>
      <c r="C1051" s="80"/>
      <c r="D1051" s="80"/>
      <c r="E1051" s="80"/>
      <c r="F1051" s="80"/>
      <c r="I1051" s="80"/>
      <c r="J1051" s="80"/>
      <c r="K1051" s="80"/>
      <c r="L1051" s="80"/>
      <c r="M1051" s="80"/>
    </row>
    <row r="1052" spans="2:13" ht="12" customHeight="1">
      <c r="B1052" s="80"/>
      <c r="C1052" s="80"/>
      <c r="D1052" s="80"/>
      <c r="E1052" s="80"/>
      <c r="F1052" s="80"/>
      <c r="I1052" s="80"/>
      <c r="J1052" s="80"/>
      <c r="K1052" s="80"/>
      <c r="L1052" s="80"/>
      <c r="M1052" s="80"/>
    </row>
    <row r="1053" spans="2:13" ht="12" customHeight="1">
      <c r="B1053" s="80"/>
      <c r="C1053" s="80"/>
      <c r="D1053" s="80"/>
      <c r="E1053" s="80"/>
      <c r="F1053" s="80"/>
      <c r="I1053" s="80"/>
      <c r="J1053" s="80"/>
      <c r="K1053" s="80"/>
      <c r="L1053" s="80"/>
      <c r="M1053" s="80"/>
    </row>
    <row r="1054" spans="2:13" ht="12" customHeight="1">
      <c r="B1054" s="80"/>
      <c r="C1054" s="80"/>
      <c r="D1054" s="80"/>
      <c r="E1054" s="80"/>
      <c r="F1054" s="80"/>
      <c r="I1054" s="80"/>
      <c r="J1054" s="80"/>
      <c r="K1054" s="80"/>
      <c r="L1054" s="80"/>
      <c r="M1054" s="80"/>
    </row>
    <row r="1055" spans="2:13" ht="12" customHeight="1">
      <c r="B1055" s="80"/>
      <c r="C1055" s="80"/>
      <c r="D1055" s="80"/>
      <c r="E1055" s="80"/>
      <c r="F1055" s="80"/>
      <c r="I1055" s="80"/>
      <c r="J1055" s="80"/>
      <c r="K1055" s="80"/>
      <c r="L1055" s="80"/>
      <c r="M1055" s="80"/>
    </row>
    <row r="1056" spans="2:13" ht="12" customHeight="1">
      <c r="B1056" s="80"/>
      <c r="C1056" s="80"/>
      <c r="D1056" s="80"/>
      <c r="E1056" s="80"/>
      <c r="F1056" s="80"/>
      <c r="I1056" s="80"/>
      <c r="J1056" s="80"/>
      <c r="K1056" s="80"/>
      <c r="L1056" s="80"/>
      <c r="M1056" s="80"/>
    </row>
    <row r="1057" spans="2:13" ht="12" customHeight="1">
      <c r="B1057" s="80"/>
      <c r="C1057" s="80"/>
      <c r="D1057" s="80"/>
      <c r="E1057" s="80"/>
      <c r="F1057" s="80"/>
      <c r="I1057" s="80"/>
      <c r="J1057" s="80"/>
      <c r="K1057" s="80"/>
      <c r="L1057" s="80"/>
      <c r="M1057" s="80"/>
    </row>
    <row r="1058" spans="2:13" ht="12" customHeight="1">
      <c r="B1058" s="80"/>
      <c r="C1058" s="80"/>
      <c r="D1058" s="80"/>
      <c r="E1058" s="80"/>
      <c r="F1058" s="80"/>
      <c r="I1058" s="80"/>
      <c r="J1058" s="80"/>
      <c r="K1058" s="80"/>
      <c r="L1058" s="80"/>
      <c r="M1058" s="80"/>
    </row>
    <row r="1059" spans="2:13" ht="12" customHeight="1">
      <c r="B1059" s="80"/>
      <c r="C1059" s="80"/>
      <c r="D1059" s="80"/>
      <c r="E1059" s="80"/>
      <c r="F1059" s="80"/>
      <c r="I1059" s="80"/>
      <c r="J1059" s="80"/>
      <c r="K1059" s="80"/>
      <c r="L1059" s="80"/>
      <c r="M1059" s="80"/>
    </row>
    <row r="1060" spans="2:13" ht="12" customHeight="1">
      <c r="B1060" s="80"/>
      <c r="C1060" s="80"/>
      <c r="D1060" s="80"/>
      <c r="E1060" s="80"/>
      <c r="F1060" s="80"/>
      <c r="I1060" s="80"/>
      <c r="J1060" s="80"/>
      <c r="K1060" s="80"/>
      <c r="L1060" s="80"/>
      <c r="M1060" s="80"/>
    </row>
    <row r="1061" spans="2:13" ht="12" customHeight="1">
      <c r="B1061" s="80"/>
      <c r="C1061" s="80"/>
      <c r="D1061" s="80"/>
      <c r="E1061" s="80"/>
      <c r="F1061" s="80"/>
      <c r="I1061" s="80"/>
      <c r="J1061" s="80"/>
      <c r="K1061" s="80"/>
      <c r="L1061" s="80"/>
      <c r="M1061" s="80"/>
    </row>
    <row r="1062" spans="2:13" ht="12" customHeight="1">
      <c r="B1062" s="80"/>
      <c r="C1062" s="80"/>
      <c r="D1062" s="80"/>
      <c r="E1062" s="80"/>
      <c r="F1062" s="80"/>
      <c r="I1062" s="80"/>
      <c r="J1062" s="80"/>
      <c r="K1062" s="80"/>
      <c r="L1062" s="80"/>
      <c r="M1062" s="80"/>
    </row>
    <row r="1063" spans="2:13" ht="12" customHeight="1">
      <c r="B1063" s="80"/>
      <c r="C1063" s="80"/>
      <c r="D1063" s="80"/>
      <c r="E1063" s="80"/>
      <c r="F1063" s="80"/>
      <c r="I1063" s="80"/>
      <c r="J1063" s="80"/>
      <c r="K1063" s="80"/>
      <c r="L1063" s="80"/>
      <c r="M1063" s="80"/>
    </row>
    <row r="1064" spans="2:13" ht="12" customHeight="1">
      <c r="B1064" s="80"/>
      <c r="C1064" s="80"/>
      <c r="D1064" s="80"/>
      <c r="E1064" s="80"/>
      <c r="F1064" s="80"/>
      <c r="I1064" s="80"/>
      <c r="J1064" s="80"/>
      <c r="K1064" s="80"/>
      <c r="L1064" s="80"/>
      <c r="M1064" s="80"/>
    </row>
    <row r="1065" spans="2:13" ht="12" customHeight="1">
      <c r="B1065" s="80"/>
      <c r="C1065" s="80"/>
      <c r="D1065" s="80"/>
      <c r="E1065" s="80"/>
      <c r="F1065" s="80"/>
      <c r="I1065" s="80"/>
      <c r="J1065" s="80"/>
      <c r="K1065" s="80"/>
      <c r="L1065" s="80"/>
      <c r="M1065" s="80"/>
    </row>
    <row r="1066" spans="2:13" ht="12" customHeight="1">
      <c r="B1066" s="80"/>
      <c r="C1066" s="80"/>
      <c r="D1066" s="80"/>
      <c r="E1066" s="80"/>
      <c r="F1066" s="80"/>
      <c r="I1066" s="80"/>
      <c r="J1066" s="80"/>
      <c r="K1066" s="80"/>
      <c r="L1066" s="80"/>
      <c r="M1066" s="80"/>
    </row>
    <row r="1067" spans="2:13" ht="12" customHeight="1">
      <c r="B1067" s="80"/>
      <c r="C1067" s="80"/>
      <c r="D1067" s="80"/>
      <c r="E1067" s="80"/>
      <c r="F1067" s="80"/>
      <c r="I1067" s="80"/>
      <c r="J1067" s="80"/>
      <c r="K1067" s="80"/>
      <c r="L1067" s="80"/>
      <c r="M1067" s="80"/>
    </row>
    <row r="1068" spans="2:13" ht="12" customHeight="1">
      <c r="B1068" s="80"/>
      <c r="C1068" s="80"/>
      <c r="D1068" s="80"/>
      <c r="E1068" s="80"/>
      <c r="F1068" s="80"/>
      <c r="I1068" s="80"/>
      <c r="J1068" s="80"/>
      <c r="K1068" s="80"/>
      <c r="L1068" s="80"/>
      <c r="M1068" s="80"/>
    </row>
    <row r="1069" spans="2:13" ht="12" customHeight="1">
      <c r="B1069" s="80"/>
      <c r="C1069" s="80"/>
      <c r="D1069" s="80"/>
      <c r="E1069" s="80"/>
      <c r="F1069" s="80"/>
      <c r="I1069" s="80"/>
      <c r="J1069" s="80"/>
      <c r="K1069" s="80"/>
      <c r="L1069" s="80"/>
      <c r="M1069" s="80"/>
    </row>
    <row r="1070" spans="2:13" ht="12" customHeight="1">
      <c r="B1070" s="80"/>
      <c r="C1070" s="80"/>
      <c r="D1070" s="80"/>
      <c r="E1070" s="80"/>
      <c r="F1070" s="80"/>
      <c r="I1070" s="80"/>
      <c r="J1070" s="80"/>
      <c r="K1070" s="80"/>
      <c r="L1070" s="80"/>
      <c r="M1070" s="80"/>
    </row>
    <row r="1071" spans="2:13" ht="12" customHeight="1">
      <c r="B1071" s="80"/>
      <c r="C1071" s="80"/>
      <c r="D1071" s="80"/>
      <c r="E1071" s="80"/>
      <c r="F1071" s="80"/>
      <c r="I1071" s="80"/>
      <c r="J1071" s="80"/>
      <c r="K1071" s="80"/>
      <c r="L1071" s="80"/>
      <c r="M1071" s="80"/>
    </row>
    <row r="1072" spans="2:13" ht="12" customHeight="1">
      <c r="B1072" s="80"/>
      <c r="C1072" s="80"/>
      <c r="D1072" s="80"/>
      <c r="E1072" s="80"/>
      <c r="F1072" s="80"/>
      <c r="I1072" s="80"/>
      <c r="J1072" s="80"/>
      <c r="K1072" s="80"/>
      <c r="L1072" s="80"/>
      <c r="M1072" s="80"/>
    </row>
    <row r="1073" spans="2:13" ht="12" customHeight="1">
      <c r="B1073" s="80"/>
      <c r="C1073" s="80"/>
      <c r="D1073" s="80"/>
      <c r="E1073" s="80"/>
      <c r="F1073" s="80"/>
      <c r="I1073" s="80"/>
      <c r="J1073" s="80"/>
      <c r="K1073" s="80"/>
      <c r="L1073" s="80"/>
      <c r="M1073" s="80"/>
    </row>
    <row r="1074" spans="2:13" ht="12" customHeight="1">
      <c r="B1074" s="80"/>
      <c r="C1074" s="80"/>
      <c r="D1074" s="80"/>
      <c r="E1074" s="80"/>
      <c r="F1074" s="80"/>
      <c r="I1074" s="80"/>
      <c r="J1074" s="80"/>
      <c r="K1074" s="80"/>
      <c r="L1074" s="80"/>
      <c r="M1074" s="80"/>
    </row>
    <row r="1075" spans="2:13" ht="12" customHeight="1">
      <c r="B1075" s="80"/>
      <c r="C1075" s="80"/>
      <c r="D1075" s="80"/>
      <c r="E1075" s="80"/>
      <c r="F1075" s="80"/>
      <c r="I1075" s="80"/>
      <c r="J1075" s="80"/>
      <c r="K1075" s="80"/>
      <c r="L1075" s="80"/>
      <c r="M1075" s="80"/>
    </row>
    <row r="1076" spans="2:13" ht="12" customHeight="1">
      <c r="B1076" s="80"/>
      <c r="C1076" s="80"/>
      <c r="D1076" s="80"/>
      <c r="E1076" s="80"/>
      <c r="F1076" s="80"/>
      <c r="I1076" s="80"/>
      <c r="J1076" s="80"/>
      <c r="K1076" s="80"/>
      <c r="L1076" s="80"/>
      <c r="M1076" s="80"/>
    </row>
    <row r="1077" spans="2:13" ht="12" customHeight="1">
      <c r="B1077" s="80"/>
      <c r="C1077" s="80"/>
      <c r="D1077" s="80"/>
      <c r="E1077" s="80"/>
      <c r="F1077" s="80"/>
      <c r="I1077" s="80"/>
      <c r="J1077" s="80"/>
      <c r="K1077" s="80"/>
      <c r="L1077" s="80"/>
      <c r="M1077" s="80"/>
    </row>
    <row r="1078" spans="2:13" ht="12" customHeight="1">
      <c r="B1078" s="80"/>
      <c r="C1078" s="80"/>
      <c r="D1078" s="80"/>
      <c r="E1078" s="80"/>
      <c r="F1078" s="80"/>
      <c r="I1078" s="80"/>
      <c r="J1078" s="80"/>
      <c r="K1078" s="80"/>
      <c r="L1078" s="80"/>
      <c r="M1078" s="80"/>
    </row>
    <row r="1079" spans="2:13" ht="12" customHeight="1">
      <c r="B1079" s="80"/>
      <c r="C1079" s="80"/>
      <c r="D1079" s="80"/>
      <c r="E1079" s="80"/>
      <c r="F1079" s="80"/>
      <c r="I1079" s="80"/>
      <c r="J1079" s="80"/>
      <c r="K1079" s="80"/>
      <c r="L1079" s="80"/>
      <c r="M1079" s="80"/>
    </row>
    <row r="1080" spans="2:13" ht="12" customHeight="1">
      <c r="B1080" s="80"/>
      <c r="C1080" s="80"/>
      <c r="D1080" s="80"/>
      <c r="E1080" s="80"/>
      <c r="F1080" s="80"/>
      <c r="I1080" s="80"/>
      <c r="J1080" s="80"/>
      <c r="K1080" s="80"/>
      <c r="L1080" s="80"/>
      <c r="M1080" s="80"/>
    </row>
    <row r="1081" spans="2:13" ht="12" customHeight="1">
      <c r="B1081" s="80"/>
      <c r="C1081" s="80"/>
      <c r="D1081" s="80"/>
      <c r="E1081" s="80"/>
      <c r="F1081" s="80"/>
      <c r="I1081" s="80"/>
      <c r="J1081" s="80"/>
      <c r="K1081" s="80"/>
      <c r="L1081" s="80"/>
      <c r="M1081" s="80"/>
    </row>
    <row r="1082" spans="2:13" ht="12" customHeight="1">
      <c r="B1082" s="80"/>
      <c r="C1082" s="80"/>
      <c r="D1082" s="80"/>
      <c r="E1082" s="80"/>
      <c r="F1082" s="80"/>
      <c r="I1082" s="80"/>
      <c r="J1082" s="80"/>
      <c r="K1082" s="80"/>
      <c r="L1082" s="80"/>
      <c r="M1082" s="80"/>
    </row>
    <row r="1083" spans="2:13" ht="12" customHeight="1">
      <c r="B1083" s="80"/>
      <c r="C1083" s="80"/>
      <c r="D1083" s="80"/>
      <c r="E1083" s="80"/>
      <c r="F1083" s="80"/>
      <c r="I1083" s="80"/>
      <c r="J1083" s="80"/>
      <c r="K1083" s="80"/>
      <c r="L1083" s="80"/>
      <c r="M1083" s="80"/>
    </row>
    <row r="1084" spans="2:13" ht="12" customHeight="1">
      <c r="B1084" s="80"/>
      <c r="C1084" s="80"/>
      <c r="D1084" s="80"/>
      <c r="E1084" s="80"/>
      <c r="F1084" s="80"/>
      <c r="I1084" s="80"/>
      <c r="J1084" s="80"/>
      <c r="K1084" s="80"/>
      <c r="L1084" s="80"/>
      <c r="M1084" s="80"/>
    </row>
    <row r="1085" spans="2:13" ht="12" customHeight="1">
      <c r="B1085" s="80"/>
      <c r="C1085" s="80"/>
      <c r="D1085" s="80"/>
      <c r="E1085" s="80"/>
      <c r="F1085" s="80"/>
      <c r="I1085" s="80"/>
      <c r="J1085" s="80"/>
      <c r="K1085" s="80"/>
      <c r="L1085" s="80"/>
      <c r="M1085" s="80"/>
    </row>
    <row r="1086" spans="2:13" ht="12" customHeight="1">
      <c r="B1086" s="80"/>
      <c r="C1086" s="80"/>
      <c r="D1086" s="80"/>
      <c r="E1086" s="80"/>
      <c r="F1086" s="80"/>
      <c r="I1086" s="80"/>
      <c r="J1086" s="80"/>
      <c r="K1086" s="80"/>
      <c r="L1086" s="80"/>
      <c r="M1086" s="80"/>
    </row>
    <row r="1087" spans="2:13" ht="12" customHeight="1">
      <c r="B1087" s="80"/>
      <c r="C1087" s="80"/>
      <c r="D1087" s="80"/>
      <c r="E1087" s="80"/>
      <c r="F1087" s="80"/>
      <c r="I1087" s="80"/>
      <c r="J1087" s="80"/>
      <c r="K1087" s="80"/>
      <c r="L1087" s="80"/>
      <c r="M1087" s="80"/>
    </row>
    <row r="1088" spans="2:13" ht="12" customHeight="1">
      <c r="B1088" s="80"/>
      <c r="C1088" s="80"/>
      <c r="D1088" s="80"/>
      <c r="E1088" s="80"/>
      <c r="F1088" s="80"/>
      <c r="I1088" s="80"/>
      <c r="J1088" s="80"/>
      <c r="K1088" s="80"/>
      <c r="L1088" s="80"/>
      <c r="M1088" s="80"/>
    </row>
    <row r="1089" spans="2:13" ht="12" customHeight="1">
      <c r="B1089" s="80"/>
      <c r="C1089" s="80"/>
      <c r="D1089" s="80"/>
      <c r="E1089" s="80"/>
      <c r="F1089" s="80"/>
      <c r="I1089" s="80"/>
      <c r="J1089" s="80"/>
      <c r="K1089" s="80"/>
      <c r="L1089" s="80"/>
      <c r="M1089" s="80"/>
    </row>
    <row r="1090" spans="2:13" ht="12" customHeight="1">
      <c r="B1090" s="80"/>
      <c r="C1090" s="80"/>
      <c r="D1090" s="80"/>
      <c r="E1090" s="80"/>
      <c r="F1090" s="80"/>
      <c r="I1090" s="80"/>
      <c r="J1090" s="80"/>
      <c r="K1090" s="80"/>
      <c r="L1090" s="80"/>
      <c r="M1090" s="80"/>
    </row>
    <row r="1091" spans="2:13" ht="12" customHeight="1">
      <c r="B1091" s="80"/>
      <c r="C1091" s="80"/>
      <c r="D1091" s="80"/>
      <c r="E1091" s="80"/>
      <c r="F1091" s="80"/>
      <c r="I1091" s="80"/>
      <c r="J1091" s="80"/>
      <c r="K1091" s="80"/>
      <c r="L1091" s="80"/>
      <c r="M1091" s="80"/>
    </row>
    <row r="1092" spans="2:13" ht="12" customHeight="1">
      <c r="B1092" s="80"/>
      <c r="C1092" s="80"/>
      <c r="D1092" s="80"/>
      <c r="E1092" s="80"/>
      <c r="F1092" s="80"/>
      <c r="I1092" s="80"/>
      <c r="J1092" s="80"/>
      <c r="K1092" s="80"/>
      <c r="L1092" s="80"/>
      <c r="M1092" s="80"/>
    </row>
    <row r="1093" spans="2:13" ht="12" customHeight="1">
      <c r="B1093" s="80"/>
      <c r="C1093" s="80"/>
      <c r="D1093" s="80"/>
      <c r="E1093" s="80"/>
      <c r="F1093" s="80"/>
      <c r="I1093" s="80"/>
      <c r="J1093" s="80"/>
      <c r="K1093" s="80"/>
      <c r="L1093" s="80"/>
      <c r="M1093" s="80"/>
    </row>
    <row r="1094" spans="2:13" ht="12" customHeight="1">
      <c r="B1094" s="80"/>
      <c r="C1094" s="80"/>
      <c r="D1094" s="80"/>
      <c r="E1094" s="80"/>
      <c r="F1094" s="80"/>
      <c r="I1094" s="80"/>
      <c r="J1094" s="80"/>
      <c r="K1094" s="80"/>
      <c r="L1094" s="80"/>
      <c r="M1094" s="80"/>
    </row>
    <row r="1095" spans="2:13" ht="12" customHeight="1">
      <c r="B1095" s="80"/>
      <c r="C1095" s="80"/>
      <c r="D1095" s="80"/>
      <c r="E1095" s="80"/>
      <c r="F1095" s="80"/>
      <c r="I1095" s="80"/>
      <c r="J1095" s="80"/>
      <c r="K1095" s="80"/>
      <c r="L1095" s="80"/>
      <c r="M1095" s="80"/>
    </row>
    <row r="1096" spans="2:13" ht="12" customHeight="1">
      <c r="B1096" s="80"/>
      <c r="C1096" s="80"/>
      <c r="D1096" s="80"/>
      <c r="E1096" s="80"/>
      <c r="F1096" s="80"/>
      <c r="I1096" s="80"/>
      <c r="J1096" s="80"/>
      <c r="K1096" s="80"/>
      <c r="L1096" s="80"/>
      <c r="M1096" s="80"/>
    </row>
    <row r="1097" spans="2:13" ht="12" customHeight="1">
      <c r="B1097" s="80"/>
      <c r="C1097" s="80"/>
      <c r="D1097" s="80"/>
      <c r="E1097" s="80"/>
      <c r="F1097" s="80"/>
      <c r="I1097" s="80"/>
      <c r="J1097" s="80"/>
      <c r="K1097" s="80"/>
      <c r="L1097" s="80"/>
      <c r="M1097" s="80"/>
    </row>
    <row r="1098" spans="2:13" ht="12" customHeight="1">
      <c r="B1098" s="80"/>
      <c r="C1098" s="80"/>
      <c r="D1098" s="80"/>
      <c r="E1098" s="80"/>
      <c r="F1098" s="80"/>
      <c r="I1098" s="80"/>
      <c r="J1098" s="80"/>
      <c r="K1098" s="80"/>
      <c r="L1098" s="80"/>
      <c r="M1098" s="80"/>
    </row>
    <row r="1099" spans="2:13" ht="12" customHeight="1">
      <c r="B1099" s="80"/>
      <c r="C1099" s="80"/>
      <c r="D1099" s="80"/>
      <c r="E1099" s="80"/>
      <c r="F1099" s="80"/>
      <c r="I1099" s="80"/>
      <c r="J1099" s="80"/>
      <c r="K1099" s="80"/>
      <c r="L1099" s="80"/>
      <c r="M1099" s="80"/>
    </row>
    <row r="1100" spans="2:13" ht="12" customHeight="1">
      <c r="B1100" s="80"/>
      <c r="C1100" s="80"/>
      <c r="D1100" s="80"/>
      <c r="E1100" s="80"/>
      <c r="F1100" s="80"/>
      <c r="I1100" s="80"/>
      <c r="J1100" s="80"/>
      <c r="K1100" s="80"/>
      <c r="L1100" s="80"/>
      <c r="M1100" s="80"/>
    </row>
    <row r="1101" spans="2:13" ht="12" customHeight="1">
      <c r="B1101" s="80"/>
      <c r="C1101" s="80"/>
      <c r="D1101" s="80"/>
      <c r="E1101" s="80"/>
      <c r="F1101" s="80"/>
      <c r="I1101" s="80"/>
      <c r="J1101" s="80"/>
      <c r="K1101" s="80"/>
      <c r="L1101" s="80"/>
      <c r="M1101" s="80"/>
    </row>
    <row r="1102" spans="2:13" ht="12" customHeight="1">
      <c r="B1102" s="80"/>
      <c r="C1102" s="80"/>
      <c r="D1102" s="80"/>
      <c r="E1102" s="80"/>
      <c r="F1102" s="80"/>
      <c r="I1102" s="80"/>
      <c r="J1102" s="80"/>
      <c r="K1102" s="80"/>
      <c r="L1102" s="80"/>
      <c r="M1102" s="80"/>
    </row>
    <row r="1103" spans="2:13" ht="12" customHeight="1">
      <c r="B1103" s="80"/>
      <c r="C1103" s="80"/>
      <c r="D1103" s="80"/>
      <c r="E1103" s="80"/>
      <c r="F1103" s="80"/>
      <c r="I1103" s="80"/>
      <c r="J1103" s="80"/>
      <c r="K1103" s="80"/>
      <c r="L1103" s="80"/>
      <c r="M1103" s="80"/>
    </row>
    <row r="1104" spans="2:13" ht="12" customHeight="1">
      <c r="B1104" s="80"/>
      <c r="C1104" s="80"/>
      <c r="D1104" s="80"/>
      <c r="E1104" s="80"/>
      <c r="F1104" s="80"/>
      <c r="I1104" s="80"/>
      <c r="J1104" s="80"/>
      <c r="K1104" s="80"/>
      <c r="L1104" s="80"/>
      <c r="M1104" s="80"/>
    </row>
    <row r="1105" spans="2:13" ht="12" customHeight="1">
      <c r="B1105" s="80"/>
      <c r="C1105" s="80"/>
      <c r="D1105" s="80"/>
      <c r="E1105" s="80"/>
      <c r="F1105" s="80"/>
      <c r="I1105" s="80"/>
      <c r="J1105" s="80"/>
      <c r="K1105" s="80"/>
      <c r="L1105" s="80"/>
      <c r="M1105" s="80"/>
    </row>
    <row r="1106" spans="2:13" ht="12" customHeight="1">
      <c r="B1106" s="80"/>
      <c r="C1106" s="80"/>
      <c r="D1106" s="80"/>
      <c r="E1106" s="80"/>
      <c r="F1106" s="80"/>
      <c r="I1106" s="80"/>
      <c r="J1106" s="80"/>
      <c r="K1106" s="80"/>
      <c r="L1106" s="80"/>
      <c r="M1106" s="80"/>
    </row>
    <row r="1107" spans="2:13" ht="12" customHeight="1">
      <c r="B1107" s="80"/>
      <c r="C1107" s="80"/>
      <c r="D1107" s="80"/>
      <c r="E1107" s="80"/>
      <c r="F1107" s="80"/>
      <c r="I1107" s="80"/>
      <c r="J1107" s="80"/>
      <c r="K1107" s="80"/>
      <c r="L1107" s="80"/>
      <c r="M1107" s="80"/>
    </row>
    <row r="1108" spans="2:13" ht="12" customHeight="1">
      <c r="B1108" s="80"/>
      <c r="C1108" s="80"/>
      <c r="D1108" s="80"/>
      <c r="E1108" s="80"/>
      <c r="F1108" s="80"/>
      <c r="I1108" s="80"/>
      <c r="J1108" s="80"/>
      <c r="K1108" s="80"/>
      <c r="L1108" s="80"/>
      <c r="M1108" s="80"/>
    </row>
    <row r="1109" spans="2:13" ht="12" customHeight="1">
      <c r="B1109" s="80"/>
      <c r="C1109" s="80"/>
      <c r="D1109" s="80"/>
      <c r="E1109" s="80"/>
      <c r="F1109" s="80"/>
      <c r="I1109" s="80"/>
      <c r="J1109" s="80"/>
      <c r="K1109" s="80"/>
      <c r="L1109" s="80"/>
      <c r="M1109" s="80"/>
    </row>
    <row r="1110" spans="2:13" ht="12" customHeight="1">
      <c r="B1110" s="80"/>
      <c r="C1110" s="80"/>
      <c r="D1110" s="80"/>
      <c r="E1110" s="80"/>
      <c r="F1110" s="80"/>
      <c r="I1110" s="80"/>
      <c r="J1110" s="80"/>
      <c r="K1110" s="80"/>
      <c r="L1110" s="80"/>
      <c r="M1110" s="80"/>
    </row>
    <row r="1111" spans="2:13" ht="12" customHeight="1">
      <c r="B1111" s="80"/>
      <c r="C1111" s="80"/>
      <c r="D1111" s="80"/>
      <c r="E1111" s="80"/>
      <c r="F1111" s="80"/>
      <c r="I1111" s="80"/>
      <c r="J1111" s="80"/>
      <c r="K1111" s="80"/>
      <c r="L1111" s="80"/>
      <c r="M1111" s="80"/>
    </row>
    <row r="1112" spans="2:13" ht="12" customHeight="1">
      <c r="B1112" s="80"/>
      <c r="C1112" s="80"/>
      <c r="D1112" s="80"/>
      <c r="E1112" s="80"/>
      <c r="F1112" s="80"/>
      <c r="I1112" s="80"/>
      <c r="J1112" s="80"/>
      <c r="K1112" s="80"/>
      <c r="L1112" s="80"/>
      <c r="M1112" s="80"/>
    </row>
    <row r="1113" spans="2:13" ht="12" customHeight="1">
      <c r="B1113" s="80"/>
      <c r="C1113" s="80"/>
      <c r="D1113" s="80"/>
      <c r="E1113" s="80"/>
      <c r="F1113" s="80"/>
      <c r="I1113" s="80"/>
      <c r="J1113" s="80"/>
      <c r="K1113" s="80"/>
      <c r="L1113" s="80"/>
      <c r="M1113" s="80"/>
    </row>
    <row r="1114" spans="2:13" ht="12" customHeight="1">
      <c r="B1114" s="80"/>
      <c r="C1114" s="80"/>
      <c r="D1114" s="80"/>
      <c r="E1114" s="80"/>
      <c r="F1114" s="80"/>
      <c r="I1114" s="80"/>
      <c r="J1114" s="80"/>
      <c r="K1114" s="80"/>
      <c r="L1114" s="80"/>
      <c r="M1114" s="80"/>
    </row>
    <row r="1115" spans="2:13" ht="12" customHeight="1">
      <c r="B1115" s="80"/>
      <c r="C1115" s="80"/>
      <c r="D1115" s="80"/>
      <c r="E1115" s="80"/>
      <c r="F1115" s="80"/>
      <c r="I1115" s="80"/>
      <c r="J1115" s="80"/>
      <c r="K1115" s="80"/>
      <c r="L1115" s="80"/>
      <c r="M1115" s="80"/>
    </row>
    <row r="1116" spans="2:13" ht="12" customHeight="1">
      <c r="B1116" s="80"/>
      <c r="C1116" s="80"/>
      <c r="D1116" s="80"/>
      <c r="E1116" s="80"/>
      <c r="F1116" s="80"/>
      <c r="I1116" s="80"/>
      <c r="J1116" s="80"/>
      <c r="K1116" s="80"/>
      <c r="L1116" s="80"/>
      <c r="M1116" s="80"/>
    </row>
    <row r="1117" spans="2:13" ht="12" customHeight="1">
      <c r="B1117" s="80"/>
      <c r="C1117" s="80"/>
      <c r="D1117" s="80"/>
      <c r="E1117" s="80"/>
      <c r="F1117" s="80"/>
      <c r="I1117" s="80"/>
      <c r="J1117" s="80"/>
      <c r="K1117" s="80"/>
      <c r="L1117" s="80"/>
      <c r="M1117" s="80"/>
    </row>
    <row r="1118" spans="2:13" ht="12" customHeight="1">
      <c r="B1118" s="80"/>
      <c r="C1118" s="80"/>
      <c r="D1118" s="80"/>
      <c r="E1118" s="80"/>
      <c r="F1118" s="80"/>
      <c r="I1118" s="80"/>
      <c r="J1118" s="80"/>
      <c r="K1118" s="80"/>
      <c r="L1118" s="80"/>
      <c r="M1118" s="80"/>
    </row>
    <row r="1119" spans="2:13" ht="12" customHeight="1">
      <c r="B1119" s="80"/>
      <c r="C1119" s="80"/>
      <c r="D1119" s="80"/>
      <c r="E1119" s="80"/>
      <c r="F1119" s="80"/>
      <c r="I1119" s="80"/>
      <c r="J1119" s="80"/>
      <c r="K1119" s="80"/>
      <c r="L1119" s="80"/>
      <c r="M1119" s="80"/>
    </row>
    <row r="1120" spans="2:13" ht="12" customHeight="1">
      <c r="B1120" s="80"/>
      <c r="C1120" s="80"/>
      <c r="D1120" s="80"/>
      <c r="E1120" s="80"/>
      <c r="F1120" s="80"/>
      <c r="I1120" s="80"/>
      <c r="J1120" s="80"/>
      <c r="K1120" s="80"/>
      <c r="L1120" s="80"/>
      <c r="M1120" s="80"/>
    </row>
    <row r="1121" spans="2:13" ht="12" customHeight="1">
      <c r="B1121" s="80"/>
      <c r="C1121" s="80"/>
      <c r="D1121" s="80"/>
      <c r="E1121" s="80"/>
      <c r="F1121" s="80"/>
      <c r="I1121" s="80"/>
      <c r="J1121" s="80"/>
      <c r="K1121" s="80"/>
      <c r="L1121" s="80"/>
      <c r="M1121" s="80"/>
    </row>
    <row r="1122" spans="2:13" ht="12" customHeight="1">
      <c r="B1122" s="80"/>
      <c r="C1122" s="80"/>
      <c r="D1122" s="80"/>
      <c r="E1122" s="80"/>
      <c r="F1122" s="80"/>
      <c r="I1122" s="80"/>
      <c r="J1122" s="80"/>
      <c r="K1122" s="80"/>
      <c r="L1122" s="80"/>
      <c r="M1122" s="80"/>
    </row>
    <row r="1123" spans="2:13" ht="12" customHeight="1">
      <c r="B1123" s="80"/>
      <c r="C1123" s="80"/>
      <c r="D1123" s="80"/>
      <c r="E1123" s="80"/>
      <c r="F1123" s="80"/>
      <c r="I1123" s="80"/>
      <c r="J1123" s="80"/>
      <c r="K1123" s="80"/>
      <c r="L1123" s="80"/>
      <c r="M1123" s="80"/>
    </row>
    <row r="1124" spans="2:13" ht="12" customHeight="1">
      <c r="B1124" s="80"/>
      <c r="C1124" s="80"/>
      <c r="D1124" s="80"/>
      <c r="E1124" s="80"/>
      <c r="F1124" s="80"/>
      <c r="I1124" s="80"/>
      <c r="J1124" s="80"/>
      <c r="K1124" s="80"/>
      <c r="L1124" s="80"/>
      <c r="M1124" s="80"/>
    </row>
    <row r="1125" spans="9:13" ht="12" customHeight="1">
      <c r="I1125" s="80"/>
      <c r="K1125" s="80"/>
      <c r="M1125" s="80"/>
    </row>
    <row r="1126" spans="9:13" ht="12" customHeight="1">
      <c r="I1126" s="80"/>
      <c r="K1126" s="80"/>
      <c r="M1126" s="80"/>
    </row>
    <row r="1127" spans="9:13" ht="12" customHeight="1">
      <c r="I1127" s="80"/>
      <c r="K1127" s="80"/>
      <c r="M1127" s="80"/>
    </row>
    <row r="1128" spans="9:13" ht="12" customHeight="1">
      <c r="I1128" s="80"/>
      <c r="K1128" s="80"/>
      <c r="M1128" s="80"/>
    </row>
    <row r="1129" spans="9:13" ht="12" customHeight="1">
      <c r="I1129" s="80"/>
      <c r="K1129" s="80"/>
      <c r="M1129" s="80"/>
    </row>
    <row r="1130" spans="9:13" ht="12" customHeight="1">
      <c r="I1130" s="80"/>
      <c r="K1130" s="80"/>
      <c r="M1130" s="80"/>
    </row>
    <row r="1131" spans="9:13" ht="12" customHeight="1">
      <c r="I1131" s="80"/>
      <c r="K1131" s="80"/>
      <c r="M1131" s="80"/>
    </row>
    <row r="1132" spans="9:13" ht="12" customHeight="1">
      <c r="I1132" s="80"/>
      <c r="K1132" s="80"/>
      <c r="M1132" s="80"/>
    </row>
    <row r="1133" spans="9:13" ht="12" customHeight="1">
      <c r="I1133" s="80"/>
      <c r="K1133" s="80"/>
      <c r="M1133" s="80"/>
    </row>
    <row r="1134" spans="9:13" ht="12" customHeight="1">
      <c r="I1134" s="80"/>
      <c r="K1134" s="80"/>
      <c r="M1134" s="80"/>
    </row>
    <row r="1135" spans="9:13" ht="12" customHeight="1">
      <c r="I1135" s="80"/>
      <c r="K1135" s="80"/>
      <c r="M1135" s="80"/>
    </row>
    <row r="1136" spans="9:13" ht="12" customHeight="1">
      <c r="I1136" s="80"/>
      <c r="K1136" s="80"/>
      <c r="M1136" s="80"/>
    </row>
    <row r="1137" spans="9:13" ht="12" customHeight="1">
      <c r="I1137" s="80"/>
      <c r="K1137" s="80"/>
      <c r="M1137" s="80"/>
    </row>
    <row r="1138" spans="9:13" ht="12" customHeight="1">
      <c r="I1138" s="80"/>
      <c r="K1138" s="80"/>
      <c r="M1138" s="80"/>
    </row>
    <row r="1139" spans="9:13" ht="12" customHeight="1">
      <c r="I1139" s="80"/>
      <c r="K1139" s="80"/>
      <c r="M1139" s="80"/>
    </row>
    <row r="1140" spans="9:13" ht="12" customHeight="1">
      <c r="I1140" s="80"/>
      <c r="K1140" s="80"/>
      <c r="M1140" s="80"/>
    </row>
    <row r="1141" spans="9:13" ht="12" customHeight="1">
      <c r="I1141" s="80"/>
      <c r="K1141" s="80"/>
      <c r="M1141" s="80"/>
    </row>
    <row r="1142" spans="9:13" ht="12" customHeight="1">
      <c r="I1142" s="80"/>
      <c r="K1142" s="80"/>
      <c r="M1142" s="80"/>
    </row>
    <row r="1143" spans="9:13" ht="12" customHeight="1">
      <c r="I1143" s="80"/>
      <c r="K1143" s="80"/>
      <c r="M1143" s="80"/>
    </row>
    <row r="1144" spans="9:13" ht="12" customHeight="1">
      <c r="I1144" s="80"/>
      <c r="K1144" s="80"/>
      <c r="M1144" s="80"/>
    </row>
    <row r="1145" spans="9:13" ht="12" customHeight="1">
      <c r="I1145" s="80"/>
      <c r="K1145" s="80"/>
      <c r="M1145" s="80"/>
    </row>
    <row r="1146" spans="9:13" ht="12" customHeight="1">
      <c r="I1146" s="80"/>
      <c r="K1146" s="80"/>
      <c r="M1146" s="80"/>
    </row>
    <row r="1147" spans="9:13" ht="12" customHeight="1">
      <c r="I1147" s="80"/>
      <c r="K1147" s="80"/>
      <c r="M1147" s="80"/>
    </row>
    <row r="1148" spans="9:13" ht="12" customHeight="1">
      <c r="I1148" s="80"/>
      <c r="K1148" s="80"/>
      <c r="M1148" s="80"/>
    </row>
    <row r="1149" spans="9:13" ht="12" customHeight="1">
      <c r="I1149" s="80"/>
      <c r="K1149" s="80"/>
      <c r="M1149" s="80"/>
    </row>
    <row r="1150" spans="9:13" ht="12" customHeight="1">
      <c r="I1150" s="80"/>
      <c r="K1150" s="80"/>
      <c r="M1150" s="80"/>
    </row>
    <row r="1151" spans="9:13" ht="12" customHeight="1">
      <c r="I1151" s="80"/>
      <c r="K1151" s="80"/>
      <c r="M1151" s="80"/>
    </row>
    <row r="1152" spans="9:13" ht="12" customHeight="1">
      <c r="I1152" s="80"/>
      <c r="K1152" s="80"/>
      <c r="M1152" s="80"/>
    </row>
    <row r="1153" spans="9:13" ht="12" customHeight="1">
      <c r="I1153" s="80"/>
      <c r="K1153" s="80"/>
      <c r="M1153" s="80"/>
    </row>
    <row r="1154" spans="9:13" ht="12" customHeight="1">
      <c r="I1154" s="80"/>
      <c r="K1154" s="80"/>
      <c r="M1154" s="80"/>
    </row>
    <row r="1155" spans="9:13" ht="12" customHeight="1">
      <c r="I1155" s="80"/>
      <c r="K1155" s="80"/>
      <c r="M1155" s="80"/>
    </row>
    <row r="1156" spans="9:13" ht="12" customHeight="1">
      <c r="I1156" s="80"/>
      <c r="K1156" s="80"/>
      <c r="M1156" s="80"/>
    </row>
    <row r="1157" spans="9:13" ht="12" customHeight="1">
      <c r="I1157" s="80"/>
      <c r="K1157" s="80"/>
      <c r="M1157" s="80"/>
    </row>
    <row r="1158" spans="9:13" ht="12" customHeight="1">
      <c r="I1158" s="80"/>
      <c r="K1158" s="80"/>
      <c r="M1158" s="80"/>
    </row>
    <row r="1159" spans="9:13" ht="12" customHeight="1">
      <c r="I1159" s="80"/>
      <c r="K1159" s="80"/>
      <c r="M1159" s="80"/>
    </row>
    <row r="1160" spans="9:13" ht="12" customHeight="1">
      <c r="I1160" s="80"/>
      <c r="K1160" s="80"/>
      <c r="M1160" s="80"/>
    </row>
    <row r="1161" spans="9:13" ht="12" customHeight="1">
      <c r="I1161" s="80"/>
      <c r="K1161" s="80"/>
      <c r="M1161" s="80"/>
    </row>
    <row r="1162" spans="9:13" ht="12" customHeight="1">
      <c r="I1162" s="80"/>
      <c r="K1162" s="80"/>
      <c r="M1162" s="80"/>
    </row>
    <row r="1163" spans="9:13" ht="12" customHeight="1">
      <c r="I1163" s="80"/>
      <c r="K1163" s="80"/>
      <c r="M1163" s="80"/>
    </row>
    <row r="1164" spans="9:13" ht="12" customHeight="1">
      <c r="I1164" s="80"/>
      <c r="K1164" s="80"/>
      <c r="M1164" s="80"/>
    </row>
    <row r="1165" spans="9:13" ht="12" customHeight="1">
      <c r="I1165" s="80"/>
      <c r="K1165" s="80"/>
      <c r="M1165" s="80"/>
    </row>
    <row r="1166" spans="9:13" ht="12" customHeight="1">
      <c r="I1166" s="80"/>
      <c r="K1166" s="80"/>
      <c r="M1166" s="80"/>
    </row>
    <row r="1167" spans="9:13" ht="12" customHeight="1">
      <c r="I1167" s="80"/>
      <c r="K1167" s="80"/>
      <c r="M1167" s="80"/>
    </row>
    <row r="1168" spans="9:13" ht="12" customHeight="1">
      <c r="I1168" s="80"/>
      <c r="K1168" s="80"/>
      <c r="M1168" s="80"/>
    </row>
    <row r="1169" spans="9:13" ht="12" customHeight="1">
      <c r="I1169" s="80"/>
      <c r="K1169" s="80"/>
      <c r="M1169" s="80"/>
    </row>
    <row r="1170" spans="9:13" ht="12" customHeight="1">
      <c r="I1170" s="80"/>
      <c r="K1170" s="80"/>
      <c r="M1170" s="80"/>
    </row>
    <row r="1171" spans="9:13" ht="12" customHeight="1">
      <c r="I1171" s="80"/>
      <c r="K1171" s="80"/>
      <c r="M1171" s="80"/>
    </row>
    <row r="1172" spans="9:13" ht="12" customHeight="1">
      <c r="I1172" s="80"/>
      <c r="K1172" s="80"/>
      <c r="M1172" s="80"/>
    </row>
    <row r="1173" spans="9:13" ht="12" customHeight="1">
      <c r="I1173" s="80"/>
      <c r="K1173" s="80"/>
      <c r="M1173" s="80"/>
    </row>
    <row r="1174" spans="9:13" ht="12" customHeight="1">
      <c r="I1174" s="80"/>
      <c r="K1174" s="80"/>
      <c r="M1174" s="80"/>
    </row>
    <row r="1175" spans="9:13" ht="12" customHeight="1">
      <c r="I1175" s="80"/>
      <c r="K1175" s="80"/>
      <c r="M1175" s="80"/>
    </row>
    <row r="1176" spans="9:13" ht="12" customHeight="1">
      <c r="I1176" s="80"/>
      <c r="K1176" s="80"/>
      <c r="M1176" s="80"/>
    </row>
    <row r="1177" spans="9:13" ht="12" customHeight="1">
      <c r="I1177" s="80"/>
      <c r="K1177" s="80"/>
      <c r="M1177" s="80"/>
    </row>
    <row r="1178" spans="9:13" ht="12" customHeight="1">
      <c r="I1178" s="80"/>
      <c r="K1178" s="80"/>
      <c r="M1178" s="80"/>
    </row>
    <row r="1179" spans="9:13" ht="12" customHeight="1">
      <c r="I1179" s="80"/>
      <c r="K1179" s="80"/>
      <c r="M1179" s="80"/>
    </row>
    <row r="1180" spans="9:13" ht="12" customHeight="1">
      <c r="I1180" s="80"/>
      <c r="K1180" s="80"/>
      <c r="M1180" s="80"/>
    </row>
    <row r="1181" spans="9:13" ht="12" customHeight="1">
      <c r="I1181" s="80"/>
      <c r="K1181" s="80"/>
      <c r="M1181" s="80"/>
    </row>
    <row r="1182" spans="9:13" ht="12" customHeight="1">
      <c r="I1182" s="80"/>
      <c r="K1182" s="80"/>
      <c r="M1182" s="80"/>
    </row>
    <row r="1183" spans="9:13" ht="12" customHeight="1">
      <c r="I1183" s="80"/>
      <c r="K1183" s="80"/>
      <c r="M1183" s="80"/>
    </row>
    <row r="1184" spans="9:13" ht="12" customHeight="1">
      <c r="I1184" s="80"/>
      <c r="K1184" s="80"/>
      <c r="M1184" s="80"/>
    </row>
    <row r="1185" spans="9:13" ht="12" customHeight="1">
      <c r="I1185" s="80"/>
      <c r="K1185" s="80"/>
      <c r="M1185" s="80"/>
    </row>
    <row r="1186" spans="9:13" ht="12" customHeight="1">
      <c r="I1186" s="80"/>
      <c r="K1186" s="80"/>
      <c r="M1186" s="80"/>
    </row>
    <row r="1187" spans="9:13" ht="12" customHeight="1">
      <c r="I1187" s="80"/>
      <c r="K1187" s="80"/>
      <c r="M1187" s="80"/>
    </row>
    <row r="1188" spans="9:13" ht="12" customHeight="1">
      <c r="I1188" s="80"/>
      <c r="K1188" s="80"/>
      <c r="M1188" s="80"/>
    </row>
    <row r="1189" spans="9:13" ht="12" customHeight="1">
      <c r="I1189" s="80"/>
      <c r="K1189" s="80"/>
      <c r="M1189" s="80"/>
    </row>
    <row r="1190" spans="9:13" ht="12" customHeight="1">
      <c r="I1190" s="80"/>
      <c r="K1190" s="80"/>
      <c r="M1190" s="80"/>
    </row>
    <row r="1191" spans="9:13" ht="12" customHeight="1">
      <c r="I1191" s="80"/>
      <c r="K1191" s="80"/>
      <c r="M1191" s="80"/>
    </row>
    <row r="1192" spans="9:13" ht="12" customHeight="1">
      <c r="I1192" s="80"/>
      <c r="K1192" s="80"/>
      <c r="M1192" s="80"/>
    </row>
    <row r="1193" spans="9:13" ht="12" customHeight="1">
      <c r="I1193" s="80"/>
      <c r="K1193" s="80"/>
      <c r="M1193" s="80"/>
    </row>
    <row r="1194" spans="9:13" ht="12" customHeight="1">
      <c r="I1194" s="80"/>
      <c r="K1194" s="80"/>
      <c r="M1194" s="80"/>
    </row>
    <row r="1195" spans="9:13" ht="12" customHeight="1">
      <c r="I1195" s="80"/>
      <c r="K1195" s="80"/>
      <c r="M1195" s="80"/>
    </row>
    <row r="1196" spans="9:13" ht="12" customHeight="1">
      <c r="I1196" s="80"/>
      <c r="K1196" s="80"/>
      <c r="M1196" s="80"/>
    </row>
    <row r="1197" spans="9:13" ht="12" customHeight="1">
      <c r="I1197" s="80"/>
      <c r="K1197" s="80"/>
      <c r="M1197" s="80"/>
    </row>
    <row r="1198" spans="9:13" ht="12" customHeight="1">
      <c r="I1198" s="80"/>
      <c r="K1198" s="80"/>
      <c r="M1198" s="80"/>
    </row>
    <row r="1199" spans="9:13" ht="12" customHeight="1">
      <c r="I1199" s="80"/>
      <c r="K1199" s="80"/>
      <c r="M1199" s="80"/>
    </row>
    <row r="1200" spans="9:13" ht="12" customHeight="1">
      <c r="I1200" s="80"/>
      <c r="K1200" s="80"/>
      <c r="M1200" s="80"/>
    </row>
    <row r="1201" spans="9:13" ht="12" customHeight="1">
      <c r="I1201" s="80"/>
      <c r="K1201" s="80"/>
      <c r="M1201" s="80"/>
    </row>
    <row r="1202" spans="9:13" ht="12" customHeight="1">
      <c r="I1202" s="80"/>
      <c r="K1202" s="80"/>
      <c r="M1202" s="80"/>
    </row>
    <row r="1203" spans="9:13" ht="12" customHeight="1">
      <c r="I1203" s="80"/>
      <c r="K1203" s="80"/>
      <c r="M1203" s="80"/>
    </row>
    <row r="1204" spans="9:13" ht="12" customHeight="1">
      <c r="I1204" s="80"/>
      <c r="K1204" s="80"/>
      <c r="M1204" s="80"/>
    </row>
    <row r="1205" spans="9:13" ht="12" customHeight="1">
      <c r="I1205" s="80"/>
      <c r="K1205" s="80"/>
      <c r="M1205" s="80"/>
    </row>
    <row r="1206" spans="9:13" ht="12" customHeight="1">
      <c r="I1206" s="80"/>
      <c r="K1206" s="80"/>
      <c r="M1206" s="80"/>
    </row>
    <row r="1207" spans="9:13" ht="12" customHeight="1">
      <c r="I1207" s="80"/>
      <c r="K1207" s="80"/>
      <c r="M1207" s="80"/>
    </row>
    <row r="1208" spans="9:13" ht="12" customHeight="1">
      <c r="I1208" s="80"/>
      <c r="K1208" s="80"/>
      <c r="M1208" s="80"/>
    </row>
    <row r="1209" spans="9:13" ht="12" customHeight="1">
      <c r="I1209" s="80"/>
      <c r="K1209" s="80"/>
      <c r="M1209" s="80"/>
    </row>
    <row r="1210" spans="9:13" ht="12" customHeight="1">
      <c r="I1210" s="80"/>
      <c r="K1210" s="80"/>
      <c r="M1210" s="80"/>
    </row>
    <row r="1211" spans="9:13" ht="12" customHeight="1">
      <c r="I1211" s="80"/>
      <c r="K1211" s="80"/>
      <c r="M1211" s="80"/>
    </row>
    <row r="1212" spans="9:13" ht="12" customHeight="1">
      <c r="I1212" s="80"/>
      <c r="K1212" s="80"/>
      <c r="M1212" s="80"/>
    </row>
    <row r="1213" spans="9:13" ht="12" customHeight="1">
      <c r="I1213" s="80"/>
      <c r="K1213" s="80"/>
      <c r="M1213" s="80"/>
    </row>
    <row r="1214" spans="9:13" ht="12" customHeight="1">
      <c r="I1214" s="80"/>
      <c r="K1214" s="80"/>
      <c r="M1214" s="80"/>
    </row>
    <row r="1215" spans="9:13" ht="12" customHeight="1">
      <c r="I1215" s="80"/>
      <c r="K1215" s="80"/>
      <c r="M1215" s="80"/>
    </row>
    <row r="1216" spans="9:13" ht="12" customHeight="1">
      <c r="I1216" s="80"/>
      <c r="K1216" s="80"/>
      <c r="M1216" s="80"/>
    </row>
    <row r="1217" spans="9:13" ht="12" customHeight="1">
      <c r="I1217" s="80"/>
      <c r="K1217" s="80"/>
      <c r="M1217" s="80"/>
    </row>
    <row r="1218" spans="9:13" ht="12" customHeight="1">
      <c r="I1218" s="80"/>
      <c r="K1218" s="80"/>
      <c r="M1218" s="80"/>
    </row>
    <row r="1219" spans="9:13" ht="12" customHeight="1">
      <c r="I1219" s="80"/>
      <c r="K1219" s="80"/>
      <c r="M1219" s="80"/>
    </row>
    <row r="1220" spans="9:13" ht="12" customHeight="1">
      <c r="I1220" s="80"/>
      <c r="K1220" s="80"/>
      <c r="M1220" s="80"/>
    </row>
    <row r="1221" spans="9:13" ht="12" customHeight="1">
      <c r="I1221" s="80"/>
      <c r="K1221" s="80"/>
      <c r="M1221" s="80"/>
    </row>
    <row r="1222" spans="9:13" ht="12" customHeight="1">
      <c r="I1222" s="80"/>
      <c r="K1222" s="80"/>
      <c r="M1222" s="80"/>
    </row>
    <row r="1223" spans="9:13" ht="12" customHeight="1">
      <c r="I1223" s="80"/>
      <c r="K1223" s="80"/>
      <c r="M1223" s="80"/>
    </row>
    <row r="1224" spans="9:13" ht="12" customHeight="1">
      <c r="I1224" s="80"/>
      <c r="K1224" s="80"/>
      <c r="M1224" s="80"/>
    </row>
    <row r="1225" spans="9:13" ht="12" customHeight="1">
      <c r="I1225" s="80"/>
      <c r="K1225" s="80"/>
      <c r="M1225" s="80"/>
    </row>
    <row r="1226" spans="9:13" ht="12" customHeight="1">
      <c r="I1226" s="80"/>
      <c r="K1226" s="80"/>
      <c r="M1226" s="80"/>
    </row>
    <row r="1227" spans="9:13" ht="12" customHeight="1">
      <c r="I1227" s="80"/>
      <c r="K1227" s="80"/>
      <c r="M1227" s="80"/>
    </row>
    <row r="1228" spans="9:13" ht="12" customHeight="1">
      <c r="I1228" s="80"/>
      <c r="K1228" s="80"/>
      <c r="M1228" s="80"/>
    </row>
    <row r="1229" spans="9:13" ht="12" customHeight="1">
      <c r="I1229" s="80"/>
      <c r="K1229" s="80"/>
      <c r="M1229" s="80"/>
    </row>
    <row r="1230" spans="9:13" ht="12" customHeight="1">
      <c r="I1230" s="80"/>
      <c r="K1230" s="80"/>
      <c r="M1230" s="80"/>
    </row>
    <row r="1231" spans="9:13" ht="12" customHeight="1">
      <c r="I1231" s="80"/>
      <c r="K1231" s="80"/>
      <c r="M1231" s="80"/>
    </row>
    <row r="1232" spans="9:13" ht="12" customHeight="1">
      <c r="I1232" s="80"/>
      <c r="K1232" s="80"/>
      <c r="M1232" s="80"/>
    </row>
    <row r="1233" spans="9:13" ht="12" customHeight="1">
      <c r="I1233" s="80"/>
      <c r="K1233" s="80"/>
      <c r="M1233" s="80"/>
    </row>
    <row r="1234" spans="9:13" ht="12" customHeight="1">
      <c r="I1234" s="80"/>
      <c r="K1234" s="80"/>
      <c r="M1234" s="80"/>
    </row>
    <row r="1235" spans="9:13" ht="12" customHeight="1">
      <c r="I1235" s="80"/>
      <c r="K1235" s="80"/>
      <c r="M1235" s="80"/>
    </row>
    <row r="1236" spans="9:13" ht="12" customHeight="1">
      <c r="I1236" s="80"/>
      <c r="K1236" s="80"/>
      <c r="M1236" s="80"/>
    </row>
    <row r="1237" spans="9:13" ht="12" customHeight="1">
      <c r="I1237" s="80"/>
      <c r="K1237" s="80"/>
      <c r="M1237" s="80"/>
    </row>
    <row r="1238" spans="9:13" ht="12" customHeight="1">
      <c r="I1238" s="80"/>
      <c r="K1238" s="80"/>
      <c r="M1238" s="80"/>
    </row>
    <row r="1239" spans="9:13" ht="12" customHeight="1">
      <c r="I1239" s="80"/>
      <c r="K1239" s="80"/>
      <c r="M1239" s="80"/>
    </row>
    <row r="1240" spans="9:13" ht="12" customHeight="1">
      <c r="I1240" s="80"/>
      <c r="K1240" s="80"/>
      <c r="M1240" s="80"/>
    </row>
    <row r="1241" spans="9:13" ht="12" customHeight="1">
      <c r="I1241" s="80"/>
      <c r="K1241" s="80"/>
      <c r="M1241" s="80"/>
    </row>
    <row r="1242" spans="9:13" ht="12" customHeight="1">
      <c r="I1242" s="80"/>
      <c r="K1242" s="80"/>
      <c r="M1242" s="80"/>
    </row>
    <row r="1243" spans="9:13" ht="12" customHeight="1">
      <c r="I1243" s="80"/>
      <c r="K1243" s="80"/>
      <c r="M1243" s="80"/>
    </row>
    <row r="1244" spans="9:13" ht="12" customHeight="1">
      <c r="I1244" s="80"/>
      <c r="K1244" s="80"/>
      <c r="M1244" s="80"/>
    </row>
    <row r="1245" spans="9:13" ht="12" customHeight="1">
      <c r="I1245" s="80"/>
      <c r="K1245" s="80"/>
      <c r="M1245" s="80"/>
    </row>
    <row r="1246" spans="9:13" ht="12" customHeight="1">
      <c r="I1246" s="80"/>
      <c r="K1246" s="80"/>
      <c r="M1246" s="80"/>
    </row>
    <row r="1247" spans="9:13" ht="12" customHeight="1">
      <c r="I1247" s="80"/>
      <c r="K1247" s="80"/>
      <c r="M1247" s="80"/>
    </row>
    <row r="1248" spans="9:13" ht="12" customHeight="1">
      <c r="I1248" s="80"/>
      <c r="K1248" s="80"/>
      <c r="M1248" s="80"/>
    </row>
    <row r="1249" spans="9:13" ht="12" customHeight="1">
      <c r="I1249" s="80"/>
      <c r="K1249" s="80"/>
      <c r="M1249" s="80"/>
    </row>
    <row r="1250" spans="9:13" ht="12" customHeight="1">
      <c r="I1250" s="80"/>
      <c r="K1250" s="80"/>
      <c r="M1250" s="80"/>
    </row>
    <row r="1251" spans="9:13" ht="12" customHeight="1">
      <c r="I1251" s="80"/>
      <c r="K1251" s="80"/>
      <c r="M1251" s="80"/>
    </row>
    <row r="1252" spans="9:13" ht="12" customHeight="1">
      <c r="I1252" s="80"/>
      <c r="K1252" s="80"/>
      <c r="M1252" s="80"/>
    </row>
    <row r="1253" spans="9:13" ht="12" customHeight="1">
      <c r="I1253" s="80"/>
      <c r="K1253" s="80"/>
      <c r="M1253" s="80"/>
    </row>
    <row r="1254" spans="9:13" ht="12" customHeight="1">
      <c r="I1254" s="80"/>
      <c r="K1254" s="80"/>
      <c r="M1254" s="80"/>
    </row>
    <row r="1255" spans="9:13" ht="12" customHeight="1">
      <c r="I1255" s="80"/>
      <c r="K1255" s="80"/>
      <c r="M1255" s="80"/>
    </row>
    <row r="1256" spans="9:13" ht="12" customHeight="1">
      <c r="I1256" s="80"/>
      <c r="K1256" s="80"/>
      <c r="M1256" s="80"/>
    </row>
    <row r="1257" spans="9:13" ht="12" customHeight="1">
      <c r="I1257" s="80"/>
      <c r="K1257" s="80"/>
      <c r="M1257" s="80"/>
    </row>
    <row r="1258" spans="9:13" ht="12" customHeight="1">
      <c r="I1258" s="80"/>
      <c r="K1258" s="80"/>
      <c r="M1258" s="80"/>
    </row>
    <row r="1259" spans="9:13" ht="12" customHeight="1">
      <c r="I1259" s="80"/>
      <c r="K1259" s="80"/>
      <c r="M1259" s="80"/>
    </row>
    <row r="1260" spans="9:13" ht="12" customHeight="1">
      <c r="I1260" s="80"/>
      <c r="K1260" s="80"/>
      <c r="M1260" s="80"/>
    </row>
    <row r="1261" spans="9:13" ht="12" customHeight="1">
      <c r="I1261" s="80"/>
      <c r="K1261" s="80"/>
      <c r="M1261" s="80"/>
    </row>
    <row r="1262" spans="9:13" ht="12" customHeight="1">
      <c r="I1262" s="80"/>
      <c r="K1262" s="80"/>
      <c r="M1262" s="80"/>
    </row>
    <row r="1263" spans="9:13" ht="12" customHeight="1">
      <c r="I1263" s="80"/>
      <c r="K1263" s="80"/>
      <c r="M1263" s="80"/>
    </row>
    <row r="1264" spans="9:13" ht="12" customHeight="1">
      <c r="I1264" s="80"/>
      <c r="K1264" s="80"/>
      <c r="M1264" s="80"/>
    </row>
    <row r="1265" spans="9:13" ht="12" customHeight="1">
      <c r="I1265" s="80"/>
      <c r="K1265" s="80"/>
      <c r="M1265" s="80"/>
    </row>
    <row r="1266" spans="9:13" ht="12" customHeight="1">
      <c r="I1266" s="80"/>
      <c r="K1266" s="80"/>
      <c r="M1266" s="80"/>
    </row>
    <row r="1267" spans="9:13" ht="12" customHeight="1">
      <c r="I1267" s="80"/>
      <c r="K1267" s="80"/>
      <c r="M1267" s="80"/>
    </row>
    <row r="1268" spans="9:13" ht="12" customHeight="1">
      <c r="I1268" s="80"/>
      <c r="K1268" s="80"/>
      <c r="M1268" s="80"/>
    </row>
    <row r="1269" spans="9:13" ht="12" customHeight="1">
      <c r="I1269" s="80"/>
      <c r="K1269" s="80"/>
      <c r="M1269" s="80"/>
    </row>
    <row r="1270" spans="9:13" ht="12" customHeight="1">
      <c r="I1270" s="80"/>
      <c r="K1270" s="80"/>
      <c r="M1270" s="80"/>
    </row>
    <row r="1271" spans="9:13" ht="12" customHeight="1">
      <c r="I1271" s="80"/>
      <c r="K1271" s="80"/>
      <c r="M1271" s="80"/>
    </row>
    <row r="1272" spans="9:13" ht="12" customHeight="1">
      <c r="I1272" s="80"/>
      <c r="K1272" s="80"/>
      <c r="M1272" s="80"/>
    </row>
    <row r="1273" spans="9:13" ht="12" customHeight="1">
      <c r="I1273" s="80"/>
      <c r="K1273" s="80"/>
      <c r="M1273" s="80"/>
    </row>
    <row r="1274" spans="9:13" ht="12" customHeight="1">
      <c r="I1274" s="80"/>
      <c r="K1274" s="80"/>
      <c r="M1274" s="80"/>
    </row>
    <row r="1275" spans="9:13" ht="12" customHeight="1">
      <c r="I1275" s="80"/>
      <c r="K1275" s="80"/>
      <c r="M1275" s="80"/>
    </row>
    <row r="1276" spans="9:13" ht="12" customHeight="1">
      <c r="I1276" s="80"/>
      <c r="K1276" s="80"/>
      <c r="M1276" s="80"/>
    </row>
    <row r="1277" spans="9:13" ht="12" customHeight="1">
      <c r="I1277" s="80"/>
      <c r="K1277" s="80"/>
      <c r="M1277" s="80"/>
    </row>
    <row r="1278" spans="9:13" ht="12" customHeight="1">
      <c r="I1278" s="80"/>
      <c r="K1278" s="80"/>
      <c r="M1278" s="80"/>
    </row>
    <row r="1279" spans="9:13" ht="12" customHeight="1">
      <c r="I1279" s="80"/>
      <c r="K1279" s="80"/>
      <c r="M1279" s="80"/>
    </row>
    <row r="1280" spans="9:13" ht="12" customHeight="1">
      <c r="I1280" s="80"/>
      <c r="K1280" s="80"/>
      <c r="M1280" s="80"/>
    </row>
    <row r="1281" spans="9:13" ht="12" customHeight="1">
      <c r="I1281" s="80"/>
      <c r="K1281" s="80"/>
      <c r="M1281" s="80"/>
    </row>
    <row r="1282" spans="9:13" ht="12" customHeight="1">
      <c r="I1282" s="80"/>
      <c r="K1282" s="80"/>
      <c r="M1282" s="80"/>
    </row>
    <row r="1283" spans="9:13" ht="12" customHeight="1">
      <c r="I1283" s="80"/>
      <c r="K1283" s="80"/>
      <c r="M1283" s="80"/>
    </row>
    <row r="1284" spans="9:13" ht="12" customHeight="1">
      <c r="I1284" s="80"/>
      <c r="K1284" s="80"/>
      <c r="M1284" s="80"/>
    </row>
    <row r="1285" spans="9:13" ht="12" customHeight="1">
      <c r="I1285" s="80"/>
      <c r="K1285" s="80"/>
      <c r="M1285" s="80"/>
    </row>
    <row r="1286" spans="9:13" ht="12" customHeight="1">
      <c r="I1286" s="80"/>
      <c r="K1286" s="80"/>
      <c r="M1286" s="80"/>
    </row>
    <row r="1287" spans="9:13" ht="12" customHeight="1">
      <c r="I1287" s="80"/>
      <c r="K1287" s="80"/>
      <c r="M1287" s="80"/>
    </row>
    <row r="1288" spans="9:13" ht="12" customHeight="1">
      <c r="I1288" s="80"/>
      <c r="K1288" s="80"/>
      <c r="M1288" s="80"/>
    </row>
    <row r="1289" spans="9:13" ht="12" customHeight="1">
      <c r="I1289" s="80"/>
      <c r="K1289" s="80"/>
      <c r="M1289" s="80"/>
    </row>
    <row r="1290" spans="9:13" ht="12" customHeight="1">
      <c r="I1290" s="80"/>
      <c r="K1290" s="80"/>
      <c r="M1290" s="80"/>
    </row>
    <row r="1291" spans="9:13" ht="12" customHeight="1">
      <c r="I1291" s="80"/>
      <c r="K1291" s="80"/>
      <c r="M1291" s="80"/>
    </row>
    <row r="1292" spans="9:13" ht="12" customHeight="1">
      <c r="I1292" s="80"/>
      <c r="K1292" s="80"/>
      <c r="M1292" s="80"/>
    </row>
    <row r="1293" spans="9:13" ht="12" customHeight="1">
      <c r="I1293" s="80"/>
      <c r="K1293" s="80"/>
      <c r="M1293" s="80"/>
    </row>
    <row r="1294" spans="9:13" ht="12" customHeight="1">
      <c r="I1294" s="80"/>
      <c r="K1294" s="80"/>
      <c r="M1294" s="80"/>
    </row>
    <row r="1295" spans="9:13" ht="12" customHeight="1">
      <c r="I1295" s="80"/>
      <c r="K1295" s="80"/>
      <c r="M1295" s="80"/>
    </row>
    <row r="1296" spans="9:13" ht="12" customHeight="1">
      <c r="I1296" s="80"/>
      <c r="K1296" s="80"/>
      <c r="M1296" s="80"/>
    </row>
    <row r="1297" spans="9:13" ht="12" customHeight="1">
      <c r="I1297" s="80"/>
      <c r="K1297" s="80"/>
      <c r="M1297" s="80"/>
    </row>
    <row r="1298" spans="9:13" ht="12" customHeight="1">
      <c r="I1298" s="80"/>
      <c r="K1298" s="80"/>
      <c r="M1298" s="80"/>
    </row>
    <row r="1299" spans="9:13" ht="12" customHeight="1">
      <c r="I1299" s="80"/>
      <c r="K1299" s="80"/>
      <c r="M1299" s="80"/>
    </row>
    <row r="1300" spans="9:13" ht="12" customHeight="1">
      <c r="I1300" s="80"/>
      <c r="K1300" s="80"/>
      <c r="M1300" s="80"/>
    </row>
    <row r="1301" spans="9:13" ht="12" customHeight="1">
      <c r="I1301" s="80"/>
      <c r="K1301" s="80"/>
      <c r="M1301" s="80"/>
    </row>
    <row r="1302" spans="9:13" ht="12" customHeight="1">
      <c r="I1302" s="80"/>
      <c r="K1302" s="80"/>
      <c r="M1302" s="80"/>
    </row>
    <row r="1303" spans="9:13" ht="12" customHeight="1">
      <c r="I1303" s="80"/>
      <c r="K1303" s="80"/>
      <c r="M1303" s="80"/>
    </row>
    <row r="1304" spans="9:13" ht="12" customHeight="1">
      <c r="I1304" s="80"/>
      <c r="K1304" s="80"/>
      <c r="M1304" s="80"/>
    </row>
    <row r="1305" spans="9:13" ht="12" customHeight="1">
      <c r="I1305" s="80"/>
      <c r="K1305" s="80"/>
      <c r="M1305" s="80"/>
    </row>
    <row r="1306" spans="9:13" ht="12" customHeight="1">
      <c r="I1306" s="80"/>
      <c r="K1306" s="80"/>
      <c r="M1306" s="80"/>
    </row>
    <row r="1307" spans="9:13" ht="12" customHeight="1">
      <c r="I1307" s="80"/>
      <c r="K1307" s="80"/>
      <c r="M1307" s="80"/>
    </row>
    <row r="1308" spans="9:13" ht="12" customHeight="1">
      <c r="I1308" s="80"/>
      <c r="K1308" s="80"/>
      <c r="M1308" s="80"/>
    </row>
    <row r="1309" spans="9:13" ht="12" customHeight="1">
      <c r="I1309" s="80"/>
      <c r="K1309" s="80"/>
      <c r="M1309" s="80"/>
    </row>
    <row r="1310" spans="9:13" ht="12" customHeight="1">
      <c r="I1310" s="80"/>
      <c r="K1310" s="80"/>
      <c r="M1310" s="80"/>
    </row>
    <row r="1311" spans="9:13" ht="12" customHeight="1">
      <c r="I1311" s="80"/>
      <c r="K1311" s="80"/>
      <c r="M1311" s="80"/>
    </row>
    <row r="1312" spans="9:13" ht="12" customHeight="1">
      <c r="I1312" s="80"/>
      <c r="K1312" s="80"/>
      <c r="M1312" s="80"/>
    </row>
    <row r="1313" spans="9:13" ht="12" customHeight="1">
      <c r="I1313" s="80"/>
      <c r="K1313" s="80"/>
      <c r="M1313" s="80"/>
    </row>
    <row r="1314" spans="9:13" ht="12" customHeight="1">
      <c r="I1314" s="80"/>
      <c r="K1314" s="80"/>
      <c r="M1314" s="80"/>
    </row>
    <row r="1315" spans="9:13" ht="12" customHeight="1">
      <c r="I1315" s="80"/>
      <c r="K1315" s="80"/>
      <c r="M1315" s="80"/>
    </row>
    <row r="1316" spans="9:13" ht="12" customHeight="1">
      <c r="I1316" s="80"/>
      <c r="K1316" s="80"/>
      <c r="M1316" s="80"/>
    </row>
    <row r="1317" spans="9:13" ht="12" customHeight="1">
      <c r="I1317" s="80"/>
      <c r="K1317" s="80"/>
      <c r="M1317" s="80"/>
    </row>
    <row r="1318" spans="9:13" ht="12" customHeight="1">
      <c r="I1318" s="80"/>
      <c r="K1318" s="80"/>
      <c r="M1318" s="80"/>
    </row>
    <row r="1319" spans="9:13" ht="12" customHeight="1">
      <c r="I1319" s="80"/>
      <c r="K1319" s="80"/>
      <c r="M1319" s="80"/>
    </row>
    <row r="1320" spans="9:13" ht="12" customHeight="1">
      <c r="I1320" s="80"/>
      <c r="K1320" s="80"/>
      <c r="M1320" s="80"/>
    </row>
    <row r="1321" spans="9:13" ht="12" customHeight="1">
      <c r="I1321" s="80"/>
      <c r="K1321" s="80"/>
      <c r="M1321" s="80"/>
    </row>
    <row r="1322" spans="9:13" ht="12" customHeight="1">
      <c r="I1322" s="80"/>
      <c r="K1322" s="80"/>
      <c r="M1322" s="80"/>
    </row>
    <row r="1323" spans="9:13" ht="12" customHeight="1">
      <c r="I1323" s="80"/>
      <c r="K1323" s="80"/>
      <c r="M1323" s="80"/>
    </row>
    <row r="1324" spans="9:13" ht="12" customHeight="1">
      <c r="I1324" s="80"/>
      <c r="K1324" s="80"/>
      <c r="M1324" s="80"/>
    </row>
    <row r="1325" spans="9:13" ht="12" customHeight="1">
      <c r="I1325" s="80"/>
      <c r="K1325" s="80"/>
      <c r="M1325" s="80"/>
    </row>
    <row r="1326" spans="9:13" ht="12" customHeight="1">
      <c r="I1326" s="80"/>
      <c r="K1326" s="80"/>
      <c r="M1326" s="80"/>
    </row>
    <row r="1327" spans="9:13" ht="12" customHeight="1">
      <c r="I1327" s="80"/>
      <c r="K1327" s="80"/>
      <c r="M1327" s="80"/>
    </row>
    <row r="1328" spans="9:13" ht="12" customHeight="1">
      <c r="I1328" s="80"/>
      <c r="K1328" s="80"/>
      <c r="M1328" s="80"/>
    </row>
    <row r="1329" spans="9:13" ht="12" customHeight="1">
      <c r="I1329" s="80"/>
      <c r="K1329" s="80"/>
      <c r="M1329" s="80"/>
    </row>
    <row r="1330" spans="9:13" ht="12" customHeight="1">
      <c r="I1330" s="80"/>
      <c r="K1330" s="80"/>
      <c r="M1330" s="80"/>
    </row>
    <row r="1331" spans="9:13" ht="12" customHeight="1">
      <c r="I1331" s="80"/>
      <c r="K1331" s="80"/>
      <c r="M1331" s="80"/>
    </row>
    <row r="1332" spans="9:13" ht="12" customHeight="1">
      <c r="I1332" s="80"/>
      <c r="K1332" s="80"/>
      <c r="M1332" s="80"/>
    </row>
    <row r="1333" spans="9:13" ht="12" customHeight="1">
      <c r="I1333" s="80"/>
      <c r="K1333" s="80"/>
      <c r="M1333" s="80"/>
    </row>
    <row r="1334" spans="9:13" ht="12" customHeight="1">
      <c r="I1334" s="80"/>
      <c r="K1334" s="80"/>
      <c r="M1334" s="80"/>
    </row>
    <row r="1335" spans="9:13" ht="12" customHeight="1">
      <c r="I1335" s="80"/>
      <c r="K1335" s="80"/>
      <c r="M1335" s="80"/>
    </row>
    <row r="1336" spans="9:13" ht="12" customHeight="1">
      <c r="I1336" s="80"/>
      <c r="K1336" s="80"/>
      <c r="M1336" s="80"/>
    </row>
    <row r="1337" spans="9:13" ht="12" customHeight="1">
      <c r="I1337" s="80"/>
      <c r="K1337" s="80"/>
      <c r="M1337" s="80"/>
    </row>
    <row r="1338" spans="9:13" ht="12" customHeight="1">
      <c r="I1338" s="80"/>
      <c r="K1338" s="80"/>
      <c r="M1338" s="80"/>
    </row>
    <row r="1339" spans="9:13" ht="12" customHeight="1">
      <c r="I1339" s="80"/>
      <c r="K1339" s="80"/>
      <c r="M1339" s="80"/>
    </row>
    <row r="1340" spans="9:13" ht="12" customHeight="1">
      <c r="I1340" s="80"/>
      <c r="K1340" s="80"/>
      <c r="M1340" s="80"/>
    </row>
    <row r="1341" spans="9:13" ht="12" customHeight="1">
      <c r="I1341" s="80"/>
      <c r="K1341" s="80"/>
      <c r="M1341" s="80"/>
    </row>
    <row r="1342" spans="9:13" ht="12" customHeight="1">
      <c r="I1342" s="80"/>
      <c r="K1342" s="80"/>
      <c r="M1342" s="80"/>
    </row>
    <row r="1343" spans="9:13" ht="12" customHeight="1">
      <c r="I1343" s="80"/>
      <c r="K1343" s="80"/>
      <c r="M1343" s="80"/>
    </row>
    <row r="1344" spans="9:13" ht="12" customHeight="1">
      <c r="I1344" s="80"/>
      <c r="K1344" s="80"/>
      <c r="M1344" s="80"/>
    </row>
    <row r="1345" spans="9:13" ht="12" customHeight="1">
      <c r="I1345" s="80"/>
      <c r="K1345" s="80"/>
      <c r="M1345" s="80"/>
    </row>
    <row r="1346" spans="9:13" ht="12" customHeight="1">
      <c r="I1346" s="80"/>
      <c r="K1346" s="80"/>
      <c r="M1346" s="80"/>
    </row>
    <row r="1347" spans="9:13" ht="12" customHeight="1">
      <c r="I1347" s="80"/>
      <c r="K1347" s="80"/>
      <c r="M1347" s="80"/>
    </row>
    <row r="1348" spans="9:13" ht="12" customHeight="1">
      <c r="I1348" s="80"/>
      <c r="K1348" s="80"/>
      <c r="M1348" s="80"/>
    </row>
    <row r="1349" spans="9:13" ht="12" customHeight="1">
      <c r="I1349" s="80"/>
      <c r="K1349" s="80"/>
      <c r="M1349" s="80"/>
    </row>
    <row r="1350" spans="9:13" ht="12" customHeight="1">
      <c r="I1350" s="80"/>
      <c r="K1350" s="80"/>
      <c r="M1350" s="80"/>
    </row>
    <row r="1351" spans="9:13" ht="12" customHeight="1">
      <c r="I1351" s="80"/>
      <c r="K1351" s="80"/>
      <c r="M1351" s="80"/>
    </row>
    <row r="1352" spans="9:13" ht="12" customHeight="1">
      <c r="I1352" s="80"/>
      <c r="K1352" s="80"/>
      <c r="M1352" s="80"/>
    </row>
    <row r="1353" spans="9:13" ht="12" customHeight="1">
      <c r="I1353" s="80"/>
      <c r="K1353" s="80"/>
      <c r="M1353" s="80"/>
    </row>
    <row r="1354" spans="9:13" ht="12" customHeight="1">
      <c r="I1354" s="80"/>
      <c r="K1354" s="80"/>
      <c r="M1354" s="80"/>
    </row>
    <row r="1355" spans="9:13" ht="12" customHeight="1">
      <c r="I1355" s="80"/>
      <c r="K1355" s="80"/>
      <c r="M1355" s="80"/>
    </row>
    <row r="1356" spans="9:13" ht="12" customHeight="1">
      <c r="I1356" s="80"/>
      <c r="K1356" s="80"/>
      <c r="M1356" s="80"/>
    </row>
    <row r="1357" spans="9:13" ht="12" customHeight="1">
      <c r="I1357" s="80"/>
      <c r="K1357" s="80"/>
      <c r="M1357" s="80"/>
    </row>
    <row r="1358" spans="9:13" ht="12" customHeight="1">
      <c r="I1358" s="80"/>
      <c r="K1358" s="80"/>
      <c r="M1358" s="80"/>
    </row>
    <row r="1359" spans="9:13" ht="12" customHeight="1">
      <c r="I1359" s="80"/>
      <c r="K1359" s="80"/>
      <c r="M1359" s="80"/>
    </row>
    <row r="1360" spans="9:13" ht="12" customHeight="1">
      <c r="I1360" s="80"/>
      <c r="K1360" s="80"/>
      <c r="M1360" s="80"/>
    </row>
    <row r="1361" spans="9:13" ht="12" customHeight="1">
      <c r="I1361" s="80"/>
      <c r="K1361" s="80"/>
      <c r="M1361" s="80"/>
    </row>
    <row r="1362" spans="9:13" ht="12" customHeight="1">
      <c r="I1362" s="80"/>
      <c r="K1362" s="80"/>
      <c r="M1362" s="80"/>
    </row>
    <row r="1363" spans="9:13" ht="12" customHeight="1">
      <c r="I1363" s="80"/>
      <c r="K1363" s="80"/>
      <c r="M1363" s="80"/>
    </row>
    <row r="1364" spans="9:13" ht="12" customHeight="1">
      <c r="I1364" s="80"/>
      <c r="K1364" s="80"/>
      <c r="M1364" s="80"/>
    </row>
    <row r="1365" spans="9:13" ht="12" customHeight="1">
      <c r="I1365" s="80"/>
      <c r="K1365" s="80"/>
      <c r="M1365" s="80"/>
    </row>
    <row r="1366" spans="9:13" ht="12" customHeight="1">
      <c r="I1366" s="80"/>
      <c r="K1366" s="80"/>
      <c r="M1366" s="80"/>
    </row>
    <row r="1367" spans="9:13" ht="12" customHeight="1">
      <c r="I1367" s="80"/>
      <c r="K1367" s="80"/>
      <c r="M1367" s="80"/>
    </row>
    <row r="1368" spans="9:13" ht="12" customHeight="1">
      <c r="I1368" s="80"/>
      <c r="K1368" s="80"/>
      <c r="M1368" s="80"/>
    </row>
    <row r="1369" spans="9:13" ht="12" customHeight="1">
      <c r="I1369" s="80"/>
      <c r="K1369" s="80"/>
      <c r="M1369" s="80"/>
    </row>
    <row r="1370" spans="9:13" ht="12" customHeight="1">
      <c r="I1370" s="80"/>
      <c r="K1370" s="80"/>
      <c r="M1370" s="80"/>
    </row>
    <row r="1371" spans="9:13" ht="12" customHeight="1">
      <c r="I1371" s="80"/>
      <c r="K1371" s="80"/>
      <c r="M1371" s="80"/>
    </row>
    <row r="1372" spans="9:13" ht="12" customHeight="1">
      <c r="I1372" s="80"/>
      <c r="K1372" s="80"/>
      <c r="M1372" s="80"/>
    </row>
    <row r="1373" spans="9:13" ht="12" customHeight="1">
      <c r="I1373" s="80"/>
      <c r="K1373" s="80"/>
      <c r="M1373" s="80"/>
    </row>
    <row r="1374" spans="9:13" ht="12" customHeight="1">
      <c r="I1374" s="80"/>
      <c r="K1374" s="80"/>
      <c r="M1374" s="80"/>
    </row>
    <row r="1375" spans="9:13" ht="12" customHeight="1">
      <c r="I1375" s="80"/>
      <c r="K1375" s="80"/>
      <c r="M1375" s="80"/>
    </row>
    <row r="1376" spans="9:13" ht="12" customHeight="1">
      <c r="I1376" s="80"/>
      <c r="K1376" s="80"/>
      <c r="M1376" s="80"/>
    </row>
    <row r="1377" spans="9:13" ht="12" customHeight="1">
      <c r="I1377" s="80"/>
      <c r="K1377" s="80"/>
      <c r="M1377" s="80"/>
    </row>
    <row r="1378" spans="9:13" ht="12" customHeight="1">
      <c r="I1378" s="80"/>
      <c r="K1378" s="80"/>
      <c r="M1378" s="80"/>
    </row>
    <row r="1379" spans="9:13" ht="12" customHeight="1">
      <c r="I1379" s="80"/>
      <c r="K1379" s="80"/>
      <c r="M1379" s="80"/>
    </row>
    <row r="1380" spans="9:13" ht="12" customHeight="1">
      <c r="I1380" s="80"/>
      <c r="K1380" s="80"/>
      <c r="M1380" s="80"/>
    </row>
    <row r="1381" spans="9:13" ht="12" customHeight="1">
      <c r="I1381" s="80"/>
      <c r="K1381" s="80"/>
      <c r="M1381" s="80"/>
    </row>
    <row r="1382" spans="9:13" ht="12" customHeight="1">
      <c r="I1382" s="80"/>
      <c r="K1382" s="80"/>
      <c r="M1382" s="80"/>
    </row>
    <row r="1383" spans="9:13" ht="12" customHeight="1">
      <c r="I1383" s="80"/>
      <c r="K1383" s="80"/>
      <c r="M1383" s="80"/>
    </row>
    <row r="1384" spans="9:13" ht="12" customHeight="1">
      <c r="I1384" s="80"/>
      <c r="K1384" s="80"/>
      <c r="M1384" s="80"/>
    </row>
    <row r="1385" spans="9:13" ht="12" customHeight="1">
      <c r="I1385" s="80"/>
      <c r="K1385" s="80"/>
      <c r="M1385" s="80"/>
    </row>
    <row r="1386" spans="9:13" ht="12" customHeight="1">
      <c r="I1386" s="80"/>
      <c r="K1386" s="80"/>
      <c r="M1386" s="80"/>
    </row>
    <row r="1387" spans="9:13" ht="12" customHeight="1">
      <c r="I1387" s="80"/>
      <c r="K1387" s="80"/>
      <c r="M1387" s="80"/>
    </row>
    <row r="1388" spans="9:13" ht="12" customHeight="1">
      <c r="I1388" s="80"/>
      <c r="K1388" s="80"/>
      <c r="M1388" s="80"/>
    </row>
    <row r="1389" spans="9:13" ht="12" customHeight="1">
      <c r="I1389" s="80"/>
      <c r="K1389" s="80"/>
      <c r="M1389" s="80"/>
    </row>
    <row r="1390" spans="9:13" ht="12" customHeight="1">
      <c r="I1390" s="80"/>
      <c r="K1390" s="80"/>
      <c r="M1390" s="80"/>
    </row>
    <row r="1391" spans="9:13" ht="12" customHeight="1">
      <c r="I1391" s="80"/>
      <c r="K1391" s="80"/>
      <c r="M1391" s="80"/>
    </row>
    <row r="1392" spans="9:13" ht="12" customHeight="1">
      <c r="I1392" s="80"/>
      <c r="K1392" s="80"/>
      <c r="M1392" s="80"/>
    </row>
    <row r="1393" spans="9:13" ht="12" customHeight="1">
      <c r="I1393" s="80"/>
      <c r="K1393" s="80"/>
      <c r="M1393" s="80"/>
    </row>
    <row r="1394" spans="9:13" ht="12" customHeight="1">
      <c r="I1394" s="80"/>
      <c r="K1394" s="80"/>
      <c r="M1394" s="80"/>
    </row>
    <row r="1395" spans="9:13" ht="12" customHeight="1">
      <c r="I1395" s="80"/>
      <c r="K1395" s="80"/>
      <c r="M1395" s="80"/>
    </row>
    <row r="1396" spans="9:13" ht="12" customHeight="1">
      <c r="I1396" s="80"/>
      <c r="K1396" s="80"/>
      <c r="M1396" s="80"/>
    </row>
    <row r="1397" spans="9:13" ht="12" customHeight="1">
      <c r="I1397" s="80"/>
      <c r="K1397" s="80"/>
      <c r="M1397" s="80"/>
    </row>
    <row r="1398" spans="9:13" ht="12" customHeight="1">
      <c r="I1398" s="80"/>
      <c r="K1398" s="80"/>
      <c r="M1398" s="80"/>
    </row>
    <row r="1399" spans="9:13" ht="12" customHeight="1">
      <c r="I1399" s="80"/>
      <c r="K1399" s="80"/>
      <c r="M1399" s="80"/>
    </row>
    <row r="1400" spans="9:13" ht="12" customHeight="1">
      <c r="I1400" s="80"/>
      <c r="K1400" s="80"/>
      <c r="M1400" s="80"/>
    </row>
    <row r="1401" spans="9:13" ht="12" customHeight="1">
      <c r="I1401" s="80"/>
      <c r="K1401" s="80"/>
      <c r="M1401" s="80"/>
    </row>
    <row r="1402" spans="9:13" ht="12" customHeight="1">
      <c r="I1402" s="80"/>
      <c r="K1402" s="80"/>
      <c r="M1402" s="80"/>
    </row>
    <row r="1403" spans="9:13" ht="12" customHeight="1">
      <c r="I1403" s="80"/>
      <c r="K1403" s="80"/>
      <c r="M1403" s="80"/>
    </row>
    <row r="1404" spans="9:13" ht="12" customHeight="1">
      <c r="I1404" s="80"/>
      <c r="K1404" s="80"/>
      <c r="M1404" s="80"/>
    </row>
    <row r="1405" spans="9:13" ht="12" customHeight="1">
      <c r="I1405" s="80"/>
      <c r="K1405" s="80"/>
      <c r="M1405" s="80"/>
    </row>
    <row r="1406" spans="9:13" ht="12" customHeight="1">
      <c r="I1406" s="80"/>
      <c r="K1406" s="80"/>
      <c r="M1406" s="80"/>
    </row>
    <row r="1407" spans="9:13" ht="12" customHeight="1">
      <c r="I1407" s="80"/>
      <c r="K1407" s="80"/>
      <c r="M1407" s="80"/>
    </row>
    <row r="1408" spans="9:13" ht="12" customHeight="1">
      <c r="I1408" s="80"/>
      <c r="K1408" s="80"/>
      <c r="M1408" s="80"/>
    </row>
    <row r="1409" spans="9:13" ht="12" customHeight="1">
      <c r="I1409" s="80"/>
      <c r="K1409" s="80"/>
      <c r="M1409" s="80"/>
    </row>
    <row r="1410" spans="9:13" ht="12" customHeight="1">
      <c r="I1410" s="80"/>
      <c r="K1410" s="80"/>
      <c r="M1410" s="80"/>
    </row>
    <row r="1411" spans="9:13" ht="12" customHeight="1">
      <c r="I1411" s="80"/>
      <c r="K1411" s="80"/>
      <c r="M1411" s="80"/>
    </row>
    <row r="1412" spans="9:13" ht="12" customHeight="1">
      <c r="I1412" s="80"/>
      <c r="K1412" s="80"/>
      <c r="M1412" s="80"/>
    </row>
    <row r="1413" spans="9:13" ht="12" customHeight="1">
      <c r="I1413" s="80"/>
      <c r="K1413" s="80"/>
      <c r="M1413" s="80"/>
    </row>
    <row r="1414" spans="9:13" ht="12" customHeight="1">
      <c r="I1414" s="80"/>
      <c r="K1414" s="80"/>
      <c r="M1414" s="80"/>
    </row>
    <row r="1415" spans="9:13" ht="12" customHeight="1">
      <c r="I1415" s="80"/>
      <c r="K1415" s="80"/>
      <c r="M1415" s="80"/>
    </row>
    <row r="1416" spans="9:13" ht="12" customHeight="1">
      <c r="I1416" s="80"/>
      <c r="K1416" s="80"/>
      <c r="M1416" s="80"/>
    </row>
    <row r="1417" spans="9:13" ht="12" customHeight="1">
      <c r="I1417" s="80"/>
      <c r="K1417" s="80"/>
      <c r="M1417" s="80"/>
    </row>
    <row r="1418" spans="9:13" ht="12" customHeight="1">
      <c r="I1418" s="80"/>
      <c r="K1418" s="80"/>
      <c r="M1418" s="80"/>
    </row>
    <row r="1419" spans="9:13" ht="12" customHeight="1">
      <c r="I1419" s="80"/>
      <c r="K1419" s="80"/>
      <c r="M1419" s="80"/>
    </row>
    <row r="1420" spans="9:13" ht="12" customHeight="1">
      <c r="I1420" s="80"/>
      <c r="K1420" s="80"/>
      <c r="M1420" s="80"/>
    </row>
    <row r="1421" spans="9:13" ht="12" customHeight="1">
      <c r="I1421" s="80"/>
      <c r="K1421" s="80"/>
      <c r="M1421" s="80"/>
    </row>
    <row r="1422" spans="9:13" ht="12" customHeight="1">
      <c r="I1422" s="80"/>
      <c r="K1422" s="80"/>
      <c r="M1422" s="80"/>
    </row>
    <row r="1423" spans="9:13" ht="12" customHeight="1">
      <c r="I1423" s="80"/>
      <c r="K1423" s="80"/>
      <c r="M1423" s="80"/>
    </row>
    <row r="1424" spans="9:13" ht="12" customHeight="1">
      <c r="I1424" s="80"/>
      <c r="K1424" s="80"/>
      <c r="M1424" s="80"/>
    </row>
    <row r="1425" spans="9:13" ht="12" customHeight="1">
      <c r="I1425" s="80"/>
      <c r="K1425" s="80"/>
      <c r="M1425" s="80"/>
    </row>
    <row r="1426" spans="9:13" ht="12" customHeight="1">
      <c r="I1426" s="80"/>
      <c r="K1426" s="80"/>
      <c r="M1426" s="80"/>
    </row>
    <row r="1427" spans="9:13" ht="12" customHeight="1">
      <c r="I1427" s="80"/>
      <c r="K1427" s="80"/>
      <c r="M1427" s="80"/>
    </row>
    <row r="1428" spans="9:13" ht="12" customHeight="1">
      <c r="I1428" s="80"/>
      <c r="K1428" s="80"/>
      <c r="M1428" s="80"/>
    </row>
    <row r="1429" spans="9:13" ht="12" customHeight="1">
      <c r="I1429" s="80"/>
      <c r="K1429" s="80"/>
      <c r="M1429" s="80"/>
    </row>
    <row r="1430" spans="9:13" ht="12" customHeight="1">
      <c r="I1430" s="80"/>
      <c r="K1430" s="80"/>
      <c r="M1430" s="80"/>
    </row>
    <row r="1431" spans="9:13" ht="12" customHeight="1">
      <c r="I1431" s="80"/>
      <c r="K1431" s="80"/>
      <c r="M1431" s="80"/>
    </row>
    <row r="1432" spans="9:13" ht="12" customHeight="1">
      <c r="I1432" s="80"/>
      <c r="K1432" s="80"/>
      <c r="M1432" s="80"/>
    </row>
    <row r="1433" spans="9:13" ht="12" customHeight="1">
      <c r="I1433" s="80"/>
      <c r="K1433" s="80"/>
      <c r="M1433" s="80"/>
    </row>
    <row r="1434" spans="9:13" ht="12" customHeight="1">
      <c r="I1434" s="80"/>
      <c r="K1434" s="80"/>
      <c r="M1434" s="80"/>
    </row>
    <row r="1435" spans="9:13" ht="12" customHeight="1">
      <c r="I1435" s="80"/>
      <c r="K1435" s="80"/>
      <c r="M1435" s="80"/>
    </row>
    <row r="1436" spans="9:13" ht="12" customHeight="1">
      <c r="I1436" s="80"/>
      <c r="K1436" s="80"/>
      <c r="M1436" s="80"/>
    </row>
    <row r="1437" spans="9:13" ht="12" customHeight="1">
      <c r="I1437" s="80"/>
      <c r="K1437" s="80"/>
      <c r="M1437" s="80"/>
    </row>
    <row r="1438" spans="9:13" ht="12" customHeight="1">
      <c r="I1438" s="80"/>
      <c r="K1438" s="80"/>
      <c r="M1438" s="80"/>
    </row>
    <row r="1439" spans="9:13" ht="12" customHeight="1">
      <c r="I1439" s="80"/>
      <c r="K1439" s="80"/>
      <c r="M1439" s="80"/>
    </row>
    <row r="1440" spans="9:13" ht="12" customHeight="1">
      <c r="I1440" s="80"/>
      <c r="K1440" s="80"/>
      <c r="M1440" s="80"/>
    </row>
    <row r="1441" spans="9:13" ht="12" customHeight="1">
      <c r="I1441" s="80"/>
      <c r="K1441" s="80"/>
      <c r="M1441" s="80"/>
    </row>
    <row r="1442" spans="9:13" ht="12" customHeight="1">
      <c r="I1442" s="80"/>
      <c r="K1442" s="80"/>
      <c r="M1442" s="80"/>
    </row>
    <row r="1443" spans="9:13" ht="12" customHeight="1">
      <c r="I1443" s="80"/>
      <c r="K1443" s="80"/>
      <c r="M1443" s="80"/>
    </row>
    <row r="1444" spans="9:13" ht="12" customHeight="1">
      <c r="I1444" s="80"/>
      <c r="K1444" s="80"/>
      <c r="M1444" s="80"/>
    </row>
    <row r="1445" spans="9:13" ht="12" customHeight="1">
      <c r="I1445" s="80"/>
      <c r="K1445" s="80"/>
      <c r="M1445" s="80"/>
    </row>
    <row r="1446" spans="9:13" ht="12" customHeight="1">
      <c r="I1446" s="80"/>
      <c r="K1446" s="80"/>
      <c r="M1446" s="80"/>
    </row>
    <row r="1447" spans="9:13" ht="12" customHeight="1">
      <c r="I1447" s="80"/>
      <c r="K1447" s="80"/>
      <c r="M1447" s="80"/>
    </row>
    <row r="1448" spans="9:13" ht="12" customHeight="1">
      <c r="I1448" s="80"/>
      <c r="K1448" s="80"/>
      <c r="M1448" s="80"/>
    </row>
    <row r="1449" spans="9:13" ht="12" customHeight="1">
      <c r="I1449" s="80"/>
      <c r="K1449" s="80"/>
      <c r="M1449" s="80"/>
    </row>
    <row r="1450" spans="9:13" ht="12" customHeight="1">
      <c r="I1450" s="80"/>
      <c r="K1450" s="80"/>
      <c r="M1450" s="80"/>
    </row>
    <row r="1451" spans="9:13" ht="12" customHeight="1">
      <c r="I1451" s="80"/>
      <c r="K1451" s="80"/>
      <c r="M1451" s="80"/>
    </row>
    <row r="1452" spans="9:13" ht="12" customHeight="1">
      <c r="I1452" s="80"/>
      <c r="K1452" s="80"/>
      <c r="M1452" s="80"/>
    </row>
    <row r="1453" spans="9:13" ht="12" customHeight="1">
      <c r="I1453" s="80"/>
      <c r="K1453" s="80"/>
      <c r="M1453" s="80"/>
    </row>
    <row r="1454" spans="9:13" ht="12" customHeight="1">
      <c r="I1454" s="80"/>
      <c r="K1454" s="80"/>
      <c r="M1454" s="80"/>
    </row>
    <row r="1455" spans="9:13" ht="12" customHeight="1">
      <c r="I1455" s="80"/>
      <c r="K1455" s="80"/>
      <c r="M1455" s="80"/>
    </row>
    <row r="1456" spans="9:13" ht="12" customHeight="1">
      <c r="I1456" s="80"/>
      <c r="K1456" s="80"/>
      <c r="M1456" s="80"/>
    </row>
    <row r="1457" spans="9:13" ht="12" customHeight="1">
      <c r="I1457" s="80"/>
      <c r="K1457" s="80"/>
      <c r="M1457" s="80"/>
    </row>
    <row r="1458" spans="9:13" ht="12" customHeight="1">
      <c r="I1458" s="80"/>
      <c r="K1458" s="80"/>
      <c r="M1458" s="80"/>
    </row>
    <row r="1459" spans="9:13" ht="12" customHeight="1">
      <c r="I1459" s="80"/>
      <c r="K1459" s="80"/>
      <c r="M1459" s="80"/>
    </row>
    <row r="1460" spans="9:13" ht="12" customHeight="1">
      <c r="I1460" s="80"/>
      <c r="K1460" s="80"/>
      <c r="M1460" s="80"/>
    </row>
    <row r="1461" spans="9:13" ht="12" customHeight="1">
      <c r="I1461" s="80"/>
      <c r="K1461" s="80"/>
      <c r="M1461" s="80"/>
    </row>
    <row r="1462" spans="9:13" ht="12" customHeight="1">
      <c r="I1462" s="80"/>
      <c r="K1462" s="80"/>
      <c r="M1462" s="80"/>
    </row>
    <row r="1463" spans="9:13" ht="12" customHeight="1">
      <c r="I1463" s="80"/>
      <c r="K1463" s="80"/>
      <c r="M1463" s="80"/>
    </row>
    <row r="1464" spans="9:13" ht="12" customHeight="1">
      <c r="I1464" s="80"/>
      <c r="K1464" s="80"/>
      <c r="M1464" s="80"/>
    </row>
    <row r="1465" spans="9:13" ht="12" customHeight="1">
      <c r="I1465" s="80"/>
      <c r="K1465" s="80"/>
      <c r="M1465" s="80"/>
    </row>
    <row r="1466" spans="9:13" ht="12" customHeight="1">
      <c r="I1466" s="80"/>
      <c r="K1466" s="80"/>
      <c r="M1466" s="80"/>
    </row>
    <row r="1467" spans="9:13" ht="12" customHeight="1">
      <c r="I1467" s="80"/>
      <c r="K1467" s="80"/>
      <c r="M1467" s="80"/>
    </row>
    <row r="1468" spans="9:13" ht="12" customHeight="1">
      <c r="I1468" s="80"/>
      <c r="K1468" s="80"/>
      <c r="M1468" s="80"/>
    </row>
    <row r="1469" spans="9:13" ht="12" customHeight="1">
      <c r="I1469" s="80"/>
      <c r="K1469" s="80"/>
      <c r="M1469" s="80"/>
    </row>
    <row r="1470" spans="9:13" ht="12" customHeight="1">
      <c r="I1470" s="80"/>
      <c r="K1470" s="80"/>
      <c r="M1470" s="80"/>
    </row>
    <row r="1471" spans="9:13" ht="12" customHeight="1">
      <c r="I1471" s="80"/>
      <c r="K1471" s="80"/>
      <c r="M1471" s="80"/>
    </row>
    <row r="1472" spans="9:13" ht="12" customHeight="1">
      <c r="I1472" s="80"/>
      <c r="K1472" s="80"/>
      <c r="M1472" s="8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B23">
      <selection activeCell="G14" sqref="G14"/>
    </sheetView>
  </sheetViews>
  <sheetFormatPr defaultColWidth="9.140625" defaultRowHeight="10.5" customHeight="1" outlineLevelRow="1"/>
  <cols>
    <col min="1" max="1" width="16.28125" style="22" hidden="1" customWidth="1"/>
    <col min="2" max="3" width="12.28125" style="22" customWidth="1"/>
    <col min="4" max="4" width="7.421875" style="44" customWidth="1"/>
    <col min="5" max="5" width="29.28125" style="22" customWidth="1"/>
    <col min="6" max="6" width="8.7109375" style="24" customWidth="1"/>
    <col min="7" max="8" width="12.28125" style="22" customWidth="1"/>
    <col min="9" max="9" width="7.421875" style="44" customWidth="1"/>
    <col min="10" max="11" width="12.28125" style="22" customWidth="1"/>
    <col min="12" max="12" width="7.28125" style="44" customWidth="1"/>
    <col min="13" max="13" width="16.28125" style="22" hidden="1" customWidth="1"/>
    <col min="14" max="16384" width="16.28125" style="22" customWidth="1"/>
  </cols>
  <sheetData>
    <row r="1" spans="1:12" ht="10.5" customHeight="1" hidden="1">
      <c r="A1" s="22" t="s">
        <v>1638</v>
      </c>
      <c r="B1" s="22" t="s">
        <v>1763</v>
      </c>
      <c r="C1" s="22" t="s">
        <v>1764</v>
      </c>
      <c r="D1" s="44" t="s">
        <v>1765</v>
      </c>
      <c r="E1" s="22" t="s">
        <v>1639</v>
      </c>
      <c r="F1" s="24" t="s">
        <v>1767</v>
      </c>
      <c r="G1" s="22" t="s">
        <v>1768</v>
      </c>
      <c r="H1" s="22" t="s">
        <v>1769</v>
      </c>
      <c r="I1" s="44" t="s">
        <v>1765</v>
      </c>
      <c r="J1" s="22" t="s">
        <v>1770</v>
      </c>
      <c r="K1" s="22" t="s">
        <v>1771</v>
      </c>
      <c r="L1" s="44" t="s">
        <v>1765</v>
      </c>
    </row>
    <row r="2" spans="2:12" s="53" customFormat="1" ht="10.5" customHeight="1">
      <c r="B2" s="20" t="s">
        <v>1772</v>
      </c>
      <c r="C2" s="20"/>
      <c r="D2" s="45"/>
      <c r="E2" s="22"/>
      <c r="F2" s="176" t="s">
        <v>1773</v>
      </c>
      <c r="G2" s="176"/>
      <c r="H2" s="24"/>
      <c r="I2" s="45"/>
      <c r="J2" s="24"/>
      <c r="K2" s="24" t="str">
        <f>"Run: "&amp;TEXT(NvsEndTime,"MM/DD/YY at HH:MM")</f>
        <v>Run: 03/18/08 at 14:14</v>
      </c>
      <c r="L2" s="45"/>
    </row>
    <row r="3" spans="2:12" s="53" customFormat="1" ht="10.5" customHeight="1">
      <c r="B3" s="20" t="s">
        <v>1774</v>
      </c>
      <c r="C3" s="20"/>
      <c r="D3" s="45"/>
      <c r="E3" s="22"/>
      <c r="F3" s="176" t="s">
        <v>1640</v>
      </c>
      <c r="G3" s="176"/>
      <c r="H3" s="24"/>
      <c r="I3" s="45"/>
      <c r="J3" s="24"/>
      <c r="K3" s="24" t="str">
        <f>"Report ID: "&amp;RID</f>
        <v>Report ID: PUD117</v>
      </c>
      <c r="L3" s="45"/>
    </row>
    <row r="4" spans="2:12" s="53" customFormat="1" ht="10.5" customHeight="1">
      <c r="B4" s="47" t="s">
        <v>1776</v>
      </c>
      <c r="C4" s="24"/>
      <c r="D4" s="45"/>
      <c r="E4" s="22"/>
      <c r="F4" s="24"/>
      <c r="H4" s="24"/>
      <c r="I4" s="45"/>
      <c r="J4" s="24"/>
      <c r="K4" s="24"/>
      <c r="L4" s="45"/>
    </row>
    <row r="5" spans="2:12" s="53" customFormat="1" ht="4.5" customHeight="1">
      <c r="B5" s="24"/>
      <c r="C5" s="24"/>
      <c r="D5" s="45"/>
      <c r="E5" s="22"/>
      <c r="F5" s="24"/>
      <c r="H5" s="24"/>
      <c r="I5" s="45"/>
      <c r="J5" s="24"/>
      <c r="K5" s="24"/>
      <c r="L5" s="45"/>
    </row>
    <row r="6" spans="2:12" s="53" customFormat="1" ht="10.5" customHeight="1">
      <c r="B6" s="176" t="s">
        <v>1777</v>
      </c>
      <c r="C6" s="176"/>
      <c r="D6" s="49" t="s">
        <v>1778</v>
      </c>
      <c r="E6" s="22"/>
      <c r="F6" s="24"/>
      <c r="G6" s="176" t="s">
        <v>1779</v>
      </c>
      <c r="H6" s="176"/>
      <c r="I6" s="49" t="s">
        <v>1778</v>
      </c>
      <c r="J6" s="176" t="s">
        <v>1780</v>
      </c>
      <c r="K6" s="176"/>
      <c r="L6" s="49" t="s">
        <v>1778</v>
      </c>
    </row>
    <row r="7" spans="2:13" s="53" customFormat="1" ht="10.5" customHeight="1">
      <c r="B7" s="46" t="s">
        <v>1781</v>
      </c>
      <c r="C7" s="46" t="s">
        <v>1782</v>
      </c>
      <c r="D7" s="49" t="s">
        <v>1783</v>
      </c>
      <c r="E7" s="21"/>
      <c r="F7" s="20"/>
      <c r="G7" s="58" t="s">
        <v>1781</v>
      </c>
      <c r="H7" s="46" t="s">
        <v>1782</v>
      </c>
      <c r="I7" s="49" t="s">
        <v>1783</v>
      </c>
      <c r="J7" s="46" t="s">
        <v>1781</v>
      </c>
      <c r="K7" s="46" t="s">
        <v>1782</v>
      </c>
      <c r="L7" s="49" t="s">
        <v>1783</v>
      </c>
      <c r="M7" s="91" t="s">
        <v>1641</v>
      </c>
    </row>
    <row r="8" spans="4:12" s="21" customFormat="1" ht="6.75" customHeight="1">
      <c r="D8" s="44"/>
      <c r="F8" s="20"/>
      <c r="I8" s="50"/>
      <c r="L8" s="44"/>
    </row>
    <row r="9" ht="10.5" customHeight="1">
      <c r="E9" s="24" t="s">
        <v>1642</v>
      </c>
    </row>
    <row r="10" spans="1:12" ht="10.5" customHeight="1">
      <c r="A10" s="22" t="s">
        <v>1643</v>
      </c>
      <c r="B10" s="22">
        <v>334451626</v>
      </c>
      <c r="C10" s="22">
        <v>301541817</v>
      </c>
      <c r="D10" s="14">
        <f>IF(C10=0,0,IF(((B10-C10)/C10)*100&lt;-999.9,"-",IF(((B10-C10)/C10)*100&gt;999.9,"-",((B10-C10)/C10)*100)))</f>
        <v>10.913845823247792</v>
      </c>
      <c r="E10" s="15" t="s">
        <v>23</v>
      </c>
      <c r="G10" s="22">
        <v>3478709300</v>
      </c>
      <c r="H10" s="22">
        <v>3306472100</v>
      </c>
      <c r="I10" s="14">
        <f>IF(H10=0,0,IF(((G10-H10)/H10)*100&lt;-999.9,"-",IF(((G10-H10)/H10)*100&gt;999.9,"-",((G10-H10)/H10)*100)))</f>
        <v>5.2090927971235566</v>
      </c>
      <c r="J10" s="22">
        <v>3478709300</v>
      </c>
      <c r="K10" s="22">
        <v>3306472100</v>
      </c>
      <c r="L10" s="14">
        <f>IF(K10=0,0,IF(((J10-K10)/K10)*100&lt;-999.9,"-",IF(((J10-K10)/K10)*100&gt;999.9,"-",((J10-K10)/K10)*100)))</f>
        <v>5.2090927971235566</v>
      </c>
    </row>
    <row r="11" spans="1:12" ht="10.5" customHeight="1">
      <c r="A11" s="22" t="s">
        <v>1644</v>
      </c>
      <c r="B11" s="22">
        <v>222783095</v>
      </c>
      <c r="C11" s="22">
        <v>213373579</v>
      </c>
      <c r="D11" s="14">
        <f>IF(C11=0,0,IF(((B11-C11)/C11)*100&lt;-999.9,"-",IF(((B11-C11)/C11)*100&gt;999.9,"-",((B11-C11)/C11)*100)))</f>
        <v>4.409878694493848</v>
      </c>
      <c r="E11" s="15" t="s">
        <v>25</v>
      </c>
      <c r="G11" s="22">
        <v>2374925265</v>
      </c>
      <c r="H11" s="22">
        <v>2284337845</v>
      </c>
      <c r="I11" s="14">
        <f>IF(H11=0,0,IF(((G11-H11)/H11)*100&lt;-999.9,"-",IF(((G11-H11)/H11)*100&gt;999.9,"-",((G11-H11)/H11)*100)))</f>
        <v>3.9655876733942566</v>
      </c>
      <c r="J11" s="22">
        <v>2374925265</v>
      </c>
      <c r="K11" s="22">
        <v>2284337845</v>
      </c>
      <c r="L11" s="14">
        <f>IF(K11=0,0,IF(((J11-K11)/K11)*100&lt;-999.9,"-",IF(((J11-K11)/K11)*100&gt;999.9,"-",((J11-K11)/K11)*100)))</f>
        <v>3.9655876733942566</v>
      </c>
    </row>
    <row r="12" spans="1:12" ht="10.5" customHeight="1">
      <c r="A12" s="22" t="s">
        <v>1645</v>
      </c>
      <c r="B12" s="22">
        <v>74424342</v>
      </c>
      <c r="C12" s="22">
        <v>71410383</v>
      </c>
      <c r="D12" s="14">
        <f>IF(C12=0,0,IF(((B12-C12)/C12)*100&lt;-999.9,"-",IF(((B12-C12)/C12)*100&gt;999.9,"-",((B12-C12)/C12)*100)))</f>
        <v>4.220617329555563</v>
      </c>
      <c r="E12" s="15" t="s">
        <v>27</v>
      </c>
      <c r="G12" s="22">
        <v>896203276</v>
      </c>
      <c r="H12" s="22">
        <v>865568293</v>
      </c>
      <c r="I12" s="14">
        <f>IF(H12=0,0,IF(((G12-H12)/H12)*100&lt;-999.9,"-",IF(((G12-H12)/H12)*100&gt;999.9,"-",((G12-H12)/H12)*100)))</f>
        <v>3.539291266529792</v>
      </c>
      <c r="J12" s="22">
        <v>896203276</v>
      </c>
      <c r="K12" s="22">
        <v>865568293</v>
      </c>
      <c r="L12" s="14">
        <f>IF(K12=0,0,IF(((J12-K12)/K12)*100&lt;-999.9,"-",IF(((J12-K12)/K12)*100&gt;999.9,"-",((J12-K12)/K12)*100)))</f>
        <v>3.539291266529792</v>
      </c>
    </row>
    <row r="13" spans="1:12" ht="10.5" customHeight="1">
      <c r="A13" s="22" t="s">
        <v>1646</v>
      </c>
      <c r="B13" s="22">
        <v>2121206</v>
      </c>
      <c r="C13" s="22">
        <v>1902772</v>
      </c>
      <c r="D13" s="14">
        <f>IF(C13=0,0,IF(((B13-C13)/C13)*100&lt;-999.9,"-",IF(((B13-C13)/C13)*100&gt;999.9,"-",((B13-C13)/C13)*100)))</f>
        <v>11.4797779239972</v>
      </c>
      <c r="E13" s="15" t="s">
        <v>1647</v>
      </c>
      <c r="G13" s="22">
        <v>24803477</v>
      </c>
      <c r="H13" s="22">
        <v>23882693</v>
      </c>
      <c r="I13" s="14">
        <f>IF(H13=0,0,IF(((G13-H13)/H13)*100&lt;-999.9,"-",IF(((G13-H13)/H13)*100&gt;999.9,"-",((G13-H13)/H13)*100)))</f>
        <v>3.8554446100362303</v>
      </c>
      <c r="J13" s="22">
        <v>24803477</v>
      </c>
      <c r="K13" s="22">
        <v>23882693</v>
      </c>
      <c r="L13" s="14">
        <f>IF(K13=0,0,IF(((J13-K13)/K13)*100&lt;-999.9,"-",IF(((J13-K13)/K13)*100&gt;999.9,"-",((J13-K13)/K13)*100)))</f>
        <v>3.8554446100362303</v>
      </c>
    </row>
    <row r="14" spans="2:12" ht="10.5" customHeight="1">
      <c r="B14" s="33">
        <f>SUM(B10:B13)</f>
        <v>633780269</v>
      </c>
      <c r="C14" s="33">
        <f>SUM(C10:C13)</f>
        <v>588228551</v>
      </c>
      <c r="D14" s="19">
        <f>IF(C14=0,0,IF(((B14-C14)/C14)*100&lt;-999.9,"-",IF(((B14-C14)/C14)*100&gt;999.9,"-",((B14-C14)/C14)*100)))</f>
        <v>7.743880830429123</v>
      </c>
      <c r="E14" s="24" t="s">
        <v>1648</v>
      </c>
      <c r="G14" s="108">
        <f>SUM(G10:G13)</f>
        <v>6774641318</v>
      </c>
      <c r="H14" s="33">
        <f>SUM(H10:H13)</f>
        <v>6480260931</v>
      </c>
      <c r="I14" s="19">
        <f>IF(H14=0,0,IF(((G14-H14)/H14)*100&lt;-999.9,"-",IF(((G14-H14)/H14)*100&gt;999.9,"-",((G14-H14)/H14)*100)))</f>
        <v>4.542724284322495</v>
      </c>
      <c r="J14" s="33">
        <f>SUM(J10:J13)</f>
        <v>6774641318</v>
      </c>
      <c r="K14" s="33">
        <f>SUM(K10:K13)</f>
        <v>6480260931</v>
      </c>
      <c r="L14" s="19">
        <f>IF(K14=0,0,IF(((J14-K14)/K14)*100&lt;-999.9,"-",IF(((J14-K14)/K14)*100&gt;999.9,"-",((J14-K14)/K14)*100)))</f>
        <v>4.542724284322495</v>
      </c>
    </row>
    <row r="15" spans="4:12" ht="6.75" customHeight="1">
      <c r="D15" s="14" t="s">
        <v>2392</v>
      </c>
      <c r="I15" s="14" t="s">
        <v>2392</v>
      </c>
      <c r="L15" s="14" t="s">
        <v>2392</v>
      </c>
    </row>
    <row r="16" spans="4:12" ht="6.75" customHeight="1">
      <c r="D16" s="14"/>
      <c r="I16" s="14"/>
      <c r="L16" s="14"/>
    </row>
    <row r="17" spans="4:12" ht="10.5" customHeight="1">
      <c r="D17" s="14"/>
      <c r="E17" s="24" t="s">
        <v>1649</v>
      </c>
      <c r="I17" s="14"/>
      <c r="L17" s="14"/>
    </row>
    <row r="18" spans="1:12" ht="10.5" customHeight="1">
      <c r="A18" s="22" t="s">
        <v>1650</v>
      </c>
      <c r="B18" s="22">
        <v>0</v>
      </c>
      <c r="C18" s="22">
        <v>0</v>
      </c>
      <c r="D18" s="14">
        <f>IF(C18=0,0,IF(((B18-C18)/C18)*100&lt;-999.9,"-",IF(((B18-C18)/C18)*100&gt;999.9,"-",((B18-C18)/C18)*100)))</f>
        <v>0</v>
      </c>
      <c r="E18" s="15" t="s">
        <v>1807</v>
      </c>
      <c r="G18" s="22">
        <v>0</v>
      </c>
      <c r="H18" s="22">
        <v>107400</v>
      </c>
      <c r="I18" s="14">
        <f>IF(H18=0,0,IF(((G18-H18)/H18)*100&lt;-999.9,"-",IF(((G18-H18)/H18)*100&gt;999.9,"-",((G18-H18)/H18)*100)))</f>
        <v>-100</v>
      </c>
      <c r="J18" s="22">
        <v>0</v>
      </c>
      <c r="K18" s="22">
        <v>107400</v>
      </c>
      <c r="L18" s="14">
        <f>IF(K18=0,0,IF(((J18-K18)/K18)*100&lt;-999.9,"-",IF(((J18-K18)/K18)*100&gt;999.9,"-",((J18-K18)/K18)*100)))</f>
        <v>-100</v>
      </c>
    </row>
    <row r="19" spans="1:12" ht="10.5" customHeight="1">
      <c r="A19" s="22" t="s">
        <v>1651</v>
      </c>
      <c r="B19" s="22">
        <v>45556000</v>
      </c>
      <c r="C19" s="22">
        <v>60524000</v>
      </c>
      <c r="D19" s="14">
        <f>IF(C19=0,0,IF(((B19-C19)/C19)*100&lt;-999.9,"-",IF(((B19-C19)/C19)*100&gt;999.9,"-",((B19-C19)/C19)*100)))</f>
        <v>-24.73068534796114</v>
      </c>
      <c r="E19" s="15" t="s">
        <v>1810</v>
      </c>
      <c r="G19" s="22">
        <v>1203810000</v>
      </c>
      <c r="H19" s="22">
        <v>2105474000</v>
      </c>
      <c r="I19" s="14">
        <f>IF(H19=0,0,IF(((G19-H19)/H19)*100&lt;-999.9,"-",IF(((G19-H19)/H19)*100&gt;999.9,"-",((G19-H19)/H19)*100)))</f>
        <v>-42.82475110117721</v>
      </c>
      <c r="J19" s="22">
        <v>1203810000</v>
      </c>
      <c r="K19" s="22">
        <v>2105474000</v>
      </c>
      <c r="L19" s="14">
        <f>IF(K19=0,0,IF(((J19-K19)/K19)*100&lt;-999.9,"-",IF(((J19-K19)/K19)*100&gt;999.9,"-",((J19-K19)/K19)*100)))</f>
        <v>-42.82475110117721</v>
      </c>
    </row>
    <row r="20" spans="1:12" ht="10.5" customHeight="1">
      <c r="A20" s="22" t="s">
        <v>1652</v>
      </c>
      <c r="B20" s="22">
        <v>0</v>
      </c>
      <c r="C20" s="22">
        <v>19344000</v>
      </c>
      <c r="D20" s="14">
        <f>IF(C20=0,0,IF(((B20-C20)/C20)*100&lt;-999.9,"-",IF(((B20-C20)/C20)*100&gt;999.9,"-",((B20-C20)/C20)*100)))</f>
        <v>-100</v>
      </c>
      <c r="E20" s="15" t="s">
        <v>1816</v>
      </c>
      <c r="G20" s="22">
        <v>186956000</v>
      </c>
      <c r="H20" s="22">
        <v>222426000</v>
      </c>
      <c r="I20" s="14">
        <f>IF(H20=0,0,IF(((G20-H20)/H20)*100&lt;-999.9,"-",IF(((G20-H20)/H20)*100&gt;999.9,"-",((G20-H20)/H20)*100)))</f>
        <v>-15.946876714053213</v>
      </c>
      <c r="J20" s="22">
        <v>186956000</v>
      </c>
      <c r="K20" s="22">
        <v>222426000</v>
      </c>
      <c r="L20" s="14">
        <f>IF(K20=0,0,IF(((J20-K20)/K20)*100&lt;-999.9,"-",IF(((J20-K20)/K20)*100&gt;999.9,"-",((J20-K20)/K20)*100)))</f>
        <v>-15.946876714053213</v>
      </c>
    </row>
    <row r="21" spans="1:12" ht="10.5" customHeight="1">
      <c r="A21" s="22" t="s">
        <v>1653</v>
      </c>
      <c r="B21" s="22">
        <v>7552000</v>
      </c>
      <c r="C21" s="22">
        <v>7552000</v>
      </c>
      <c r="D21" s="14">
        <f>IF(C21=0,0,IF(((B21-C21)/C21)*100&lt;-999.9,"-",IF(((B21-C21)/C21)*100&gt;999.9,"-",((B21-C21)/C21)*100)))</f>
        <v>0</v>
      </c>
      <c r="E21" s="15" t="s">
        <v>38</v>
      </c>
      <c r="G21" s="22">
        <v>89728000</v>
      </c>
      <c r="H21" s="22">
        <v>89664000</v>
      </c>
      <c r="I21" s="14">
        <f>IF(H21=0,0,IF(((G21-H21)/H21)*100&lt;-999.9,"-",IF(((G21-H21)/H21)*100&gt;999.9,"-",((G21-H21)/H21)*100)))</f>
        <v>0.07137758743754462</v>
      </c>
      <c r="J21" s="22">
        <v>89728000</v>
      </c>
      <c r="K21" s="22">
        <v>89664000</v>
      </c>
      <c r="L21" s="14">
        <f>IF(K21=0,0,IF(((J21-K21)/K21)*100&lt;-999.9,"-",IF(((J21-K21)/K21)*100&gt;999.9,"-",((J21-K21)/K21)*100)))</f>
        <v>0.07137758743754462</v>
      </c>
    </row>
    <row r="22" spans="2:12" ht="10.5" customHeight="1">
      <c r="B22" s="23">
        <f>SUM(B18:B21)</f>
        <v>53108000</v>
      </c>
      <c r="C22" s="23">
        <f>SUM(C18:C21)</f>
        <v>87420000</v>
      </c>
      <c r="D22" s="19">
        <f>IF(C22=0,0,IF(((B22-C22)/C22)*100&lt;-999.9,"-",IF(((B22-C22)/C22)*100&gt;999.9,"-",((B22-C22)/C22)*100)))</f>
        <v>-39.24959963395104</v>
      </c>
      <c r="E22" s="24" t="s">
        <v>1654</v>
      </c>
      <c r="G22" s="23">
        <f>SUM(G18:G21)</f>
        <v>1480494000</v>
      </c>
      <c r="H22" s="23">
        <f>SUM(H18:H21)</f>
        <v>2417671400</v>
      </c>
      <c r="I22" s="19">
        <f>IF(H22=0,0,IF(((G22-H22)/H22)*100&lt;-999.9,"-",IF(((G22-H22)/H22)*100&gt;999.9,"-",((G22-H22)/H22)*100)))</f>
        <v>-38.763638433246136</v>
      </c>
      <c r="J22" s="23">
        <f>SUM(J18:J21)</f>
        <v>1480494000</v>
      </c>
      <c r="K22" s="23">
        <f>SUM(K18:K21)</f>
        <v>2417671400</v>
      </c>
      <c r="L22" s="19">
        <f>IF(K22=0,0,IF(((J22-K22)/K22)*100&lt;-999.9,"-",IF(((J22-K22)/K22)*100&gt;999.9,"-",((J22-K22)/K22)*100)))</f>
        <v>-38.763638433246136</v>
      </c>
    </row>
    <row r="23" spans="2:12" s="21" customFormat="1" ht="10.5" customHeight="1">
      <c r="B23" s="87"/>
      <c r="C23" s="87"/>
      <c r="D23" s="50"/>
      <c r="F23" s="20"/>
      <c r="G23" s="87"/>
      <c r="H23" s="87"/>
      <c r="I23" s="50"/>
      <c r="J23" s="87"/>
      <c r="K23" s="87"/>
      <c r="L23" s="50"/>
    </row>
    <row r="24" spans="2:12" s="21" customFormat="1" ht="10.5" customHeight="1">
      <c r="B24" s="28">
        <f>+B14+B22</f>
        <v>686888269</v>
      </c>
      <c r="C24" s="28">
        <f>+C14+C22</f>
        <v>675648551</v>
      </c>
      <c r="D24" s="17">
        <f>IF(C24=0,0,IF(((B24-C24)/C24)*100&lt;-999.9,"-",IF(((B24-C24)/C24)*100&gt;999.9,"-",((B24-C24)/C24)*100)))</f>
        <v>1.6635450462173789</v>
      </c>
      <c r="E24" s="20" t="s">
        <v>1655</v>
      </c>
      <c r="F24" s="20"/>
      <c r="G24" s="28">
        <f>+G14+G22</f>
        <v>8255135318</v>
      </c>
      <c r="H24" s="28">
        <f>+H14+H22</f>
        <v>8897932331</v>
      </c>
      <c r="I24" s="17">
        <f>IF(H24=0,0,IF(((G24-H24)/H24)*100&lt;-999.9,"-",IF(((G24-H24)/H24)*100&gt;999.9,"-",((G24-H24)/H24)*100)))</f>
        <v>-7.2241166721455485</v>
      </c>
      <c r="J24" s="28">
        <f>+J14+J22</f>
        <v>8255135318</v>
      </c>
      <c r="K24" s="28">
        <f>+K14+K22</f>
        <v>8897932331</v>
      </c>
      <c r="L24" s="17">
        <f>IF(K24=0,0,IF(((J24-K24)/K24)*100&lt;-999.9,"-",IF(((J24-K24)/K24)*100&gt;999.9,"-",((J24-K24)/K24)*100)))</f>
        <v>-7.2241166721455485</v>
      </c>
    </row>
    <row r="25" spans="4:12" s="21" customFormat="1" ht="6.75" customHeight="1">
      <c r="D25" s="44"/>
      <c r="F25" s="20"/>
      <c r="I25" s="50"/>
      <c r="L25" s="44"/>
    </row>
    <row r="26" ht="10.5" customHeight="1">
      <c r="E26" s="24" t="s">
        <v>1656</v>
      </c>
    </row>
    <row r="27" spans="1:12" ht="10.5" customHeight="1">
      <c r="A27" s="22" t="s">
        <v>1657</v>
      </c>
      <c r="B27" s="22">
        <v>29000</v>
      </c>
      <c r="C27" s="22">
        <v>426000</v>
      </c>
      <c r="D27" s="14">
        <f>IF(C27=0,0,IF(((B27-C27)/C27)*100&lt;-999.9,"-",IF(((B27-C27)/C27)*100&gt;999.9,"-",((B27-C27)/C27)*100)))</f>
        <v>-93.1924882629108</v>
      </c>
      <c r="E27" s="15" t="s">
        <v>1658</v>
      </c>
      <c r="G27" s="22">
        <v>5682000</v>
      </c>
      <c r="H27" s="22">
        <v>4960000</v>
      </c>
      <c r="I27" s="14">
        <f>IF(H27=0,0,IF(((G27-H27)/H27)*100&lt;-999.9,"-",IF(((G27-H27)/H27)*100&gt;999.9,"-",((G27-H27)/H27)*100)))</f>
        <v>14.556451612903226</v>
      </c>
      <c r="J27" s="22">
        <v>5682000</v>
      </c>
      <c r="K27" s="22">
        <v>4960000</v>
      </c>
      <c r="L27" s="14">
        <f>IF(K27=0,0,IF(((J27-K27)/K27)*100&lt;-999.9,"-",IF(((J27-K27)/K27)*100&gt;999.9,"-",((J27-K27)/K27)*100)))</f>
        <v>14.556451612903226</v>
      </c>
    </row>
    <row r="28" spans="1:12" ht="10.5" customHeight="1">
      <c r="A28" s="22" t="s">
        <v>1659</v>
      </c>
      <c r="B28" s="27">
        <v>1765650</v>
      </c>
      <c r="C28" s="27">
        <v>1793306</v>
      </c>
      <c r="D28" s="14">
        <f>IF(C28=0,0,IF(((B28-C28)/C28)*100&lt;-999.9,"-",IF(((B28-C28)/C28)*100&gt;999.9,"-",((B28-C28)/C28)*100)))</f>
        <v>-1.5421796391692215</v>
      </c>
      <c r="E28" s="15" t="s">
        <v>1660</v>
      </c>
      <c r="G28" s="27">
        <v>19315046</v>
      </c>
      <c r="H28" s="27">
        <v>18378390</v>
      </c>
      <c r="I28" s="14">
        <f>IF(H28=0,0,IF(((G28-H28)/H28)*100&lt;-999.9,"-",IF(((G28-H28)/H28)*100&gt;999.9,"-",((G28-H28)/H28)*100)))</f>
        <v>5.0965073654438715</v>
      </c>
      <c r="J28" s="27">
        <v>19315046</v>
      </c>
      <c r="K28" s="27">
        <v>18378390</v>
      </c>
      <c r="L28" s="14">
        <f>IF(K28=0,0,IF(((J28-K28)/K28)*100&lt;-999.9,"-",IF(((J28-K28)/K28)*100&gt;999.9,"-",((J28-K28)/K28)*100)))</f>
        <v>5.0965073654438715</v>
      </c>
    </row>
    <row r="29" spans="1:12" ht="10.5" customHeight="1">
      <c r="A29" s="22" t="s">
        <v>1661</v>
      </c>
      <c r="B29" s="37">
        <v>241619</v>
      </c>
      <c r="C29" s="37">
        <v>223269</v>
      </c>
      <c r="D29" s="17">
        <f>IF(C29=0,0,IF(((B29-C29)/C29)*100&lt;-999.9,"-",IF(((B29-C29)/C29)*100&gt;999.9,"-",((B29-C29)/C29)*100)))</f>
        <v>8.218785411319978</v>
      </c>
      <c r="E29" s="15" t="s">
        <v>1662</v>
      </c>
      <c r="G29" s="37">
        <v>4453591</v>
      </c>
      <c r="H29" s="37">
        <v>3118627</v>
      </c>
      <c r="I29" s="17">
        <f>IF(H29=0,0,IF(((G29-H29)/H29)*100&lt;-999.9,"-",IF(((G29-H29)/H29)*100&gt;999.9,"-",((G29-H29)/H29)*100)))</f>
        <v>42.80614514015302</v>
      </c>
      <c r="J29" s="37">
        <v>4453591</v>
      </c>
      <c r="K29" s="37">
        <v>3118627</v>
      </c>
      <c r="L29" s="17">
        <f>IF(K29=0,0,IF(((J29-K29)/K29)*100&lt;-999.9,"-",IF(((J29-K29)/K29)*100&gt;999.9,"-",((J29-K29)/K29)*100)))</f>
        <v>42.80614514015302</v>
      </c>
    </row>
    <row r="30" spans="2:12" ht="10.5" customHeight="1">
      <c r="B30" s="33">
        <f>SUM(B27:B29)</f>
        <v>2036269</v>
      </c>
      <c r="C30" s="33">
        <f>SUM(C27:C29)</f>
        <v>2442575</v>
      </c>
      <c r="D30" s="19">
        <f>IF(C30=0,0,IF(((B30-C30)/C30)*100&lt;-999.9,"-",IF(((B30-C30)/C30)*100&gt;999.9,"-",((B30-C30)/C30)*100)))</f>
        <v>-16.634330573267967</v>
      </c>
      <c r="E30" s="24" t="s">
        <v>1663</v>
      </c>
      <c r="G30" s="33">
        <f>SUM(G27:G29)</f>
        <v>29450637</v>
      </c>
      <c r="H30" s="33">
        <f>SUM(H27:H29)</f>
        <v>26457017</v>
      </c>
      <c r="I30" s="19">
        <f>IF(H30=0,0,IF(((G30-H30)/H30)*100&lt;-999.9,"-",IF(((G30-H30)/H30)*100&gt;999.9,"-",((G30-H30)/H30)*100)))</f>
        <v>11.315032227556115</v>
      </c>
      <c r="J30" s="33">
        <f>SUM(J27:J29)</f>
        <v>29450637</v>
      </c>
      <c r="K30" s="33">
        <f>SUM(K27:K29)</f>
        <v>26457017</v>
      </c>
      <c r="L30" s="19">
        <f>IF(K30=0,0,IF(((J30-K30)/K30)*100&lt;-999.9,"-",IF(((J30-K30)/K30)*100&gt;999.9,"-",((J30-K30)/K30)*100)))</f>
        <v>11.315032227556115</v>
      </c>
    </row>
    <row r="31" spans="2:12" s="21" customFormat="1" ht="6.75" customHeight="1">
      <c r="B31" s="87"/>
      <c r="C31" s="87"/>
      <c r="D31" s="50"/>
      <c r="F31" s="20"/>
      <c r="G31" s="87"/>
      <c r="H31" s="87"/>
      <c r="I31" s="50"/>
      <c r="J31" s="87"/>
      <c r="K31" s="87"/>
      <c r="L31" s="50"/>
    </row>
    <row r="32" spans="2:12" ht="10.5" customHeight="1" thickBot="1">
      <c r="B32" s="31">
        <f>SUM(B24,B30)</f>
        <v>688924538</v>
      </c>
      <c r="C32" s="31">
        <f>SUM(C24,C30)</f>
        <v>678091126</v>
      </c>
      <c r="D32" s="32">
        <f>IF(C32=0,0,IF(((B32-C32)/C32)*100&lt;-999.9,"-",IF(((B32-C32)/C32)*100&gt;999.9,"-",((B32-C32)/C32)*100)))</f>
        <v>1.5976336490207954</v>
      </c>
      <c r="E32" s="30" t="s">
        <v>1664</v>
      </c>
      <c r="G32" s="31">
        <f>SUM(G24,G30)</f>
        <v>8284585955</v>
      </c>
      <c r="H32" s="31">
        <f>SUM(H24,H30)</f>
        <v>8924389348</v>
      </c>
      <c r="I32" s="32">
        <f>IF(H32=0,0,IF(((G32-H32)/H32)*100&lt;-999.9,"-",IF(((G32-H32)/H32)*100&gt;999.9,"-",((G32-H32)/H32)*100)))</f>
        <v>-7.169155984250991</v>
      </c>
      <c r="J32" s="31">
        <f>SUM(J24,J30)</f>
        <v>8284585955</v>
      </c>
      <c r="K32" s="31">
        <f>SUM(K24,K30)</f>
        <v>8924389348</v>
      </c>
      <c r="L32" s="32">
        <f>IF(K32=0,0,IF(((J32-K32)/K32)*100&lt;-999.9,"-",IF(((J32-K32)/K32)*100&gt;999.9,"-",((J32-K32)/K32)*100)))</f>
        <v>-7.169155984250991</v>
      </c>
    </row>
    <row r="33" spans="4:12" s="21" customFormat="1" ht="6.75" customHeight="1" thickTop="1">
      <c r="D33" s="44"/>
      <c r="F33" s="20"/>
      <c r="I33" s="50"/>
      <c r="L33" s="44"/>
    </row>
    <row r="34" spans="4:12" s="21" customFormat="1" ht="6.75" customHeight="1">
      <c r="D34" s="44"/>
      <c r="F34" s="20"/>
      <c r="I34" s="50"/>
      <c r="L34" s="44"/>
    </row>
    <row r="35" spans="4:12" s="21" customFormat="1" ht="6.75" customHeight="1">
      <c r="D35" s="44"/>
      <c r="F35" s="20"/>
      <c r="I35" s="50"/>
      <c r="L35" s="44"/>
    </row>
    <row r="36" spans="2:12" s="20" customFormat="1" ht="10.5" customHeight="1">
      <c r="B36" s="21"/>
      <c r="C36" s="21"/>
      <c r="D36" s="44"/>
      <c r="E36" s="20" t="s">
        <v>1665</v>
      </c>
      <c r="G36" s="21"/>
      <c r="H36" s="21"/>
      <c r="I36" s="44"/>
      <c r="J36" s="21"/>
      <c r="K36" s="21"/>
      <c r="L36" s="44"/>
    </row>
    <row r="37" spans="1:12" s="20" customFormat="1" ht="10.5" customHeight="1">
      <c r="A37" s="20" t="s">
        <v>1666</v>
      </c>
      <c r="B37" s="21">
        <v>339264000</v>
      </c>
      <c r="C37" s="21">
        <v>339264000</v>
      </c>
      <c r="D37" s="14">
        <f aca="true" t="shared" si="0" ref="D37:D49">IF(C37=0,0,IF(((B37-C37)/C37)*100&lt;-999.9,"-",IF(((B37-C37)/C37)*100&gt;999.9,"-",((B37-C37)/C37)*100)))</f>
        <v>0</v>
      </c>
      <c r="E37" s="15" t="s">
        <v>57</v>
      </c>
      <c r="F37" s="15"/>
      <c r="G37" s="21">
        <v>3093561000</v>
      </c>
      <c r="H37" s="21">
        <v>3093567000</v>
      </c>
      <c r="I37" s="14">
        <f aca="true" t="shared" si="1" ref="I37:I49">IF(H37=0,0,IF(((G37-H37)/H37)*100&lt;-999.9,"-",IF(((G37-H37)/H37)*100&gt;999.9,"-",((G37-H37)/H37)*100)))</f>
        <v>-0.00019395086642700807</v>
      </c>
      <c r="J37" s="21">
        <v>3093561000</v>
      </c>
      <c r="K37" s="21">
        <v>3093567000</v>
      </c>
      <c r="L37" s="14">
        <f aca="true" t="shared" si="2" ref="L37:L49">IF(K37=0,0,IF(((J37-K37)/K37)*100&lt;-999.9,"-",IF(((J37-K37)/K37)*100&gt;999.9,"-",((J37-K37)/K37)*100)))</f>
        <v>-0.00019395086642700807</v>
      </c>
    </row>
    <row r="38" spans="1:12" s="20" customFormat="1" ht="10.5" customHeight="1">
      <c r="A38" s="20" t="s">
        <v>1667</v>
      </c>
      <c r="B38" s="21">
        <v>302870000</v>
      </c>
      <c r="C38" s="21">
        <v>315485000</v>
      </c>
      <c r="D38" s="14">
        <f t="shared" si="0"/>
        <v>-3.998605321964594</v>
      </c>
      <c r="E38" s="15" t="s">
        <v>59</v>
      </c>
      <c r="F38" s="15"/>
      <c r="G38" s="21">
        <v>3714430000</v>
      </c>
      <c r="H38" s="21">
        <v>4123581000</v>
      </c>
      <c r="I38" s="14">
        <f t="shared" si="1"/>
        <v>-9.92222536673828</v>
      </c>
      <c r="J38" s="21">
        <v>3714430000</v>
      </c>
      <c r="K38" s="21">
        <v>4123581000</v>
      </c>
      <c r="L38" s="14">
        <f t="shared" si="2"/>
        <v>-9.92222536673828</v>
      </c>
    </row>
    <row r="39" spans="1:12" ht="10.5" customHeight="1">
      <c r="A39" s="22" t="s">
        <v>1668</v>
      </c>
      <c r="B39" s="22">
        <v>18600000</v>
      </c>
      <c r="C39" s="22">
        <v>18600000</v>
      </c>
      <c r="D39" s="14">
        <f t="shared" si="0"/>
        <v>0</v>
      </c>
      <c r="E39" s="15" t="s">
        <v>61</v>
      </c>
      <c r="F39" s="15"/>
      <c r="G39" s="22">
        <v>219000000</v>
      </c>
      <c r="H39" s="22">
        <v>219000000</v>
      </c>
      <c r="I39" s="14">
        <f t="shared" si="1"/>
        <v>0</v>
      </c>
      <c r="J39" s="22">
        <v>219000000</v>
      </c>
      <c r="K39" s="22">
        <v>219000000</v>
      </c>
      <c r="L39" s="14">
        <f t="shared" si="2"/>
        <v>0</v>
      </c>
    </row>
    <row r="40" spans="1:12" ht="10.5" customHeight="1">
      <c r="A40" s="22" t="s">
        <v>1669</v>
      </c>
      <c r="B40" s="22">
        <v>0</v>
      </c>
      <c r="C40" s="22">
        <v>18600000</v>
      </c>
      <c r="D40" s="14">
        <f t="shared" si="0"/>
        <v>-100</v>
      </c>
      <c r="E40" s="15" t="s">
        <v>65</v>
      </c>
      <c r="F40" s="15"/>
      <c r="G40" s="22">
        <v>0</v>
      </c>
      <c r="H40" s="22">
        <v>219000000</v>
      </c>
      <c r="I40" s="14">
        <f t="shared" si="1"/>
        <v>-100</v>
      </c>
      <c r="J40" s="22">
        <v>0</v>
      </c>
      <c r="K40" s="22">
        <v>219000000</v>
      </c>
      <c r="L40" s="14">
        <f t="shared" si="2"/>
        <v>-100</v>
      </c>
    </row>
    <row r="41" spans="1:12" ht="10.5" customHeight="1">
      <c r="A41" s="22" t="s">
        <v>1670</v>
      </c>
      <c r="B41" s="22">
        <v>47220480</v>
      </c>
      <c r="C41" s="22">
        <v>59166040</v>
      </c>
      <c r="D41" s="14">
        <f t="shared" si="0"/>
        <v>-20.18989271548341</v>
      </c>
      <c r="E41" s="15" t="s">
        <v>69</v>
      </c>
      <c r="F41" s="15"/>
      <c r="G41" s="22">
        <v>431341200</v>
      </c>
      <c r="H41" s="22">
        <v>416571520</v>
      </c>
      <c r="I41" s="14">
        <f t="shared" si="1"/>
        <v>3.545532829512685</v>
      </c>
      <c r="J41" s="22">
        <v>431341200</v>
      </c>
      <c r="K41" s="22">
        <v>416571520</v>
      </c>
      <c r="L41" s="14">
        <f t="shared" si="2"/>
        <v>3.545532829512685</v>
      </c>
    </row>
    <row r="42" spans="1:12" s="20" customFormat="1" ht="10.5" customHeight="1">
      <c r="A42" s="20" t="s">
        <v>1688</v>
      </c>
      <c r="B42" s="21">
        <v>21121335</v>
      </c>
      <c r="C42" s="21">
        <v>21255696</v>
      </c>
      <c r="D42" s="14">
        <f t="shared" si="0"/>
        <v>-0.6321176215542412</v>
      </c>
      <c r="E42" s="15" t="s">
        <v>71</v>
      </c>
      <c r="F42" s="15"/>
      <c r="G42" s="21">
        <v>175883040</v>
      </c>
      <c r="H42" s="21">
        <v>278896617</v>
      </c>
      <c r="I42" s="14">
        <f t="shared" si="1"/>
        <v>-36.93611565033792</v>
      </c>
      <c r="J42" s="21">
        <v>175883040</v>
      </c>
      <c r="K42" s="21">
        <v>278896617</v>
      </c>
      <c r="L42" s="14">
        <f t="shared" si="2"/>
        <v>-36.93611565033792</v>
      </c>
    </row>
    <row r="43" spans="1:12" ht="11.25" hidden="1" outlineLevel="1">
      <c r="A43" s="22" t="s">
        <v>1689</v>
      </c>
      <c r="B43" s="22">
        <v>85354000</v>
      </c>
      <c r="C43" s="22">
        <v>39641000</v>
      </c>
      <c r="D43" s="44">
        <f t="shared" si="0"/>
        <v>115.31747433213087</v>
      </c>
      <c r="E43" s="22" t="s">
        <v>1690</v>
      </c>
      <c r="F43" s="24" t="s">
        <v>1691</v>
      </c>
      <c r="G43" s="22">
        <v>881262000</v>
      </c>
      <c r="H43" s="22">
        <v>838509000</v>
      </c>
      <c r="I43" s="44">
        <f t="shared" si="1"/>
        <v>5.098693037284036</v>
      </c>
      <c r="J43" s="22">
        <v>881262000</v>
      </c>
      <c r="K43" s="22">
        <v>838509000</v>
      </c>
      <c r="L43" s="44">
        <f t="shared" si="2"/>
        <v>5.098693037284036</v>
      </c>
    </row>
    <row r="44" spans="1:12" ht="11.25" hidden="1" outlineLevel="1">
      <c r="A44" s="22" t="s">
        <v>1692</v>
      </c>
      <c r="B44" s="22">
        <v>300000</v>
      </c>
      <c r="C44" s="22">
        <v>800000</v>
      </c>
      <c r="D44" s="44">
        <f t="shared" si="0"/>
        <v>-62.5</v>
      </c>
      <c r="E44" s="22" t="s">
        <v>1693</v>
      </c>
      <c r="F44" s="24" t="s">
        <v>1694</v>
      </c>
      <c r="G44" s="22">
        <v>8090000</v>
      </c>
      <c r="H44" s="22">
        <v>13600000</v>
      </c>
      <c r="I44" s="44">
        <f t="shared" si="1"/>
        <v>-40.51470588235294</v>
      </c>
      <c r="J44" s="22">
        <v>8090000</v>
      </c>
      <c r="K44" s="22">
        <v>13600000</v>
      </c>
      <c r="L44" s="44">
        <f t="shared" si="2"/>
        <v>-40.51470588235294</v>
      </c>
    </row>
    <row r="45" spans="1:12" ht="10.5" customHeight="1" collapsed="1">
      <c r="A45" s="22" t="s">
        <v>1695</v>
      </c>
      <c r="B45" s="22">
        <v>85654000</v>
      </c>
      <c r="C45" s="22">
        <v>40441000</v>
      </c>
      <c r="D45" s="14">
        <f t="shared" si="0"/>
        <v>111.79990603595363</v>
      </c>
      <c r="E45" s="15" t="s">
        <v>75</v>
      </c>
      <c r="F45" s="15"/>
      <c r="G45" s="22">
        <v>889352000</v>
      </c>
      <c r="H45" s="22">
        <v>852109000</v>
      </c>
      <c r="I45" s="14">
        <f t="shared" si="1"/>
        <v>4.370684971054173</v>
      </c>
      <c r="J45" s="22">
        <v>889352000</v>
      </c>
      <c r="K45" s="22">
        <v>852109000</v>
      </c>
      <c r="L45" s="14">
        <f t="shared" si="2"/>
        <v>4.370684971054173</v>
      </c>
    </row>
    <row r="46" spans="1:12" ht="10.5" customHeight="1">
      <c r="A46" s="22" t="s">
        <v>1696</v>
      </c>
      <c r="B46" s="22">
        <v>140114</v>
      </c>
      <c r="C46" s="22">
        <v>253697</v>
      </c>
      <c r="D46" s="14">
        <f t="shared" si="0"/>
        <v>-44.771124609278</v>
      </c>
      <c r="E46" s="15" t="s">
        <v>77</v>
      </c>
      <c r="F46" s="15"/>
      <c r="G46" s="22">
        <v>873258</v>
      </c>
      <c r="H46" s="22">
        <v>639459</v>
      </c>
      <c r="I46" s="14">
        <f t="shared" si="1"/>
        <v>36.56200006568052</v>
      </c>
      <c r="J46" s="22">
        <v>873258</v>
      </c>
      <c r="K46" s="22">
        <v>639459</v>
      </c>
      <c r="L46" s="14">
        <f t="shared" si="2"/>
        <v>36.56200006568052</v>
      </c>
    </row>
    <row r="47" spans="1:12" ht="10.5" customHeight="1">
      <c r="A47" s="22" t="s">
        <v>1697</v>
      </c>
      <c r="B47" s="22">
        <v>3720000</v>
      </c>
      <c r="C47" s="22">
        <v>3720000</v>
      </c>
      <c r="D47" s="14">
        <f t="shared" si="0"/>
        <v>0</v>
      </c>
      <c r="E47" s="92" t="s">
        <v>79</v>
      </c>
      <c r="F47" s="15"/>
      <c r="G47" s="22">
        <v>43800000</v>
      </c>
      <c r="H47" s="22">
        <v>43800000</v>
      </c>
      <c r="I47" s="14">
        <f t="shared" si="1"/>
        <v>0</v>
      </c>
      <c r="J47" s="22">
        <v>43800000</v>
      </c>
      <c r="K47" s="22">
        <v>43800000</v>
      </c>
      <c r="L47" s="14">
        <f t="shared" si="2"/>
        <v>0</v>
      </c>
    </row>
    <row r="48" spans="1:12" ht="10.5" customHeight="1">
      <c r="A48" s="22" t="s">
        <v>1698</v>
      </c>
      <c r="B48" s="22">
        <v>1018681</v>
      </c>
      <c r="C48" s="22">
        <v>0</v>
      </c>
      <c r="D48" s="14">
        <f t="shared" si="0"/>
        <v>0</v>
      </c>
      <c r="E48" s="15" t="s">
        <v>81</v>
      </c>
      <c r="G48" s="22">
        <v>14225915</v>
      </c>
      <c r="H48" s="22">
        <v>0</v>
      </c>
      <c r="I48" s="14">
        <f t="shared" si="1"/>
        <v>0</v>
      </c>
      <c r="J48" s="22">
        <v>14225915</v>
      </c>
      <c r="K48" s="22">
        <v>0</v>
      </c>
      <c r="L48" s="14">
        <f t="shared" si="2"/>
        <v>0</v>
      </c>
    </row>
    <row r="49" spans="2:12" ht="10.5" customHeight="1" thickBot="1">
      <c r="B49" s="93">
        <f>SUM(+B37+B38+B47+B39+B40+B41+B42+B46+B45+B48)</f>
        <v>819608610</v>
      </c>
      <c r="C49" s="93">
        <f>SUM(+C37+C38+C47+C39+C40+C41+C42+C46+C45+C48)</f>
        <v>816785433</v>
      </c>
      <c r="D49" s="38">
        <f t="shared" si="0"/>
        <v>0.3456448763576321</v>
      </c>
      <c r="E49" s="24" t="s">
        <v>1699</v>
      </c>
      <c r="G49" s="93">
        <f>SUM(+G37+G38+G47+G39+G40+G41+G42+G46+G45+G48)</f>
        <v>8582466413</v>
      </c>
      <c r="H49" s="93">
        <f>SUM(+H37+H38+H47+H39+H40+H41+H42+H46+H45+H48)</f>
        <v>9247164596</v>
      </c>
      <c r="I49" s="38">
        <f t="shared" si="1"/>
        <v>-7.188129681259542</v>
      </c>
      <c r="J49" s="93">
        <f>SUM(+J37+J38+J47+J39+J40+J41+J42+J46+J45+J48)</f>
        <v>8582466413</v>
      </c>
      <c r="K49" s="93">
        <f>SUM(+K37+K38+K47+K39+K40+K41+K42+K46+K45+K48)</f>
        <v>9247164596</v>
      </c>
      <c r="L49" s="38">
        <f t="shared" si="2"/>
        <v>-7.188129681259542</v>
      </c>
    </row>
    <row r="50" ht="6.75" customHeight="1" thickTop="1"/>
    <row r="51" spans="4:12" ht="10.5" customHeight="1">
      <c r="D51" s="14" t="s">
        <v>2392</v>
      </c>
      <c r="I51" s="14" t="s">
        <v>2392</v>
      </c>
      <c r="L51" s="14" t="s">
        <v>2392</v>
      </c>
    </row>
    <row r="52" spans="1:12" ht="10.5" customHeight="1" thickBot="1">
      <c r="A52" s="22" t="s">
        <v>2392</v>
      </c>
      <c r="B52" s="34">
        <f>SUM(B49-B32)</f>
        <v>130684072</v>
      </c>
      <c r="C52" s="34">
        <f>SUM(C49-C32)</f>
        <v>138694307</v>
      </c>
      <c r="D52" s="32">
        <f>IF(C52=0,0,IF(((B52-C52)/C52)*100&lt;-999.9,"-",IF(((B52-C52)/C52)*100&gt;999.9,"-",((B52-C52)/C52)*100)))</f>
        <v>-5.775460560180022</v>
      </c>
      <c r="E52" s="30" t="s">
        <v>1700</v>
      </c>
      <c r="G52" s="34">
        <f>SUM(G49-G32)</f>
        <v>297880458</v>
      </c>
      <c r="H52" s="34">
        <f>SUM(H49-H32)</f>
        <v>322775248</v>
      </c>
      <c r="I52" s="32">
        <f>IF(H52=0,0,IF(((G52-H52)/H52)*100&lt;-999.9,"-",IF(((G52-H52)/H52)*100&gt;999.9,"-",((G52-H52)/H52)*100)))</f>
        <v>-7.712732049391842</v>
      </c>
      <c r="J52" s="34">
        <f>SUM(J49-J32)</f>
        <v>297880458</v>
      </c>
      <c r="K52" s="34">
        <f>SUM(K49-K32)</f>
        <v>322775248</v>
      </c>
      <c r="L52" s="32">
        <f>IF(K52=0,0,IF(((J52-K52)/K52)*100&lt;-999.9,"-",IF(((J52-K52)/K52)*100&gt;999.9,"-",((J52-K52)/K52)*100)))</f>
        <v>-7.712732049391842</v>
      </c>
    </row>
    <row r="53" spans="2:12" ht="5.25" customHeight="1" thickTop="1">
      <c r="B53" s="27"/>
      <c r="C53" s="27"/>
      <c r="D53" s="14"/>
      <c r="E53" s="30"/>
      <c r="G53" s="27"/>
      <c r="H53" s="27"/>
      <c r="I53" s="14"/>
      <c r="J53" s="27"/>
      <c r="K53" s="27"/>
      <c r="L53" s="14"/>
    </row>
    <row r="54" spans="2:11" ht="10.5" customHeight="1">
      <c r="B54" s="94">
        <f>B52/B32</f>
        <v>0.18969286880009492</v>
      </c>
      <c r="C54" s="94">
        <f>C52/C32</f>
        <v>0.20453638409655284</v>
      </c>
      <c r="E54" s="22" t="s">
        <v>1701</v>
      </c>
      <c r="G54" s="94">
        <f>G52/G32</f>
        <v>0.03595598616732561</v>
      </c>
      <c r="H54" s="94">
        <f>H52/H32</f>
        <v>0.03616776850646208</v>
      </c>
      <c r="J54" s="94">
        <f>J52/J32</f>
        <v>0.03595598616732561</v>
      </c>
      <c r="K54" s="94">
        <f>K52/K32</f>
        <v>0.03616776850646208</v>
      </c>
    </row>
    <row r="55" spans="1:6" ht="10.5" customHeight="1">
      <c r="A55" s="22" t="s">
        <v>32</v>
      </c>
      <c r="B55" s="22" t="s">
        <v>2392</v>
      </c>
      <c r="C55" s="22" t="s">
        <v>2392</v>
      </c>
      <c r="D55" s="14" t="s">
        <v>2392</v>
      </c>
      <c r="E55" s="22" t="s">
        <v>2392</v>
      </c>
      <c r="F55" s="24" t="s">
        <v>2392</v>
      </c>
    </row>
    <row r="59" ht="10.5" customHeight="1">
      <c r="E59" s="24" t="s">
        <v>1702</v>
      </c>
    </row>
    <row r="60" spans="2:5" ht="10.5" customHeight="1">
      <c r="B60" s="27">
        <v>-5627</v>
      </c>
      <c r="C60" s="27">
        <v>-6418</v>
      </c>
      <c r="D60" s="14">
        <f>IF(C60=0,0,IF(((B60-C60)/C60)*100&lt;-999.9,"-",IF(((B60-C60)/C60)*100&gt;999.9,"-",((B60-C60)/C60)*100)))</f>
        <v>-12.324711748208165</v>
      </c>
      <c r="E60" s="15" t="s">
        <v>1703</v>
      </c>
    </row>
    <row r="61" spans="2:5" ht="10.5" customHeight="1">
      <c r="B61" s="27">
        <v>858</v>
      </c>
      <c r="C61" s="27">
        <v>28044</v>
      </c>
      <c r="D61" s="14">
        <f>IF(C61=0,0,IF(((B61-C61)/C61)*100&lt;-999.9,"-",IF(((B61-C61)/C61)*100&gt;999.9,"-",((B61-C61)/C61)*100)))</f>
        <v>-96.94052203679931</v>
      </c>
      <c r="E61" s="15" t="s">
        <v>1704</v>
      </c>
    </row>
    <row r="62" spans="2:5" ht="10.5" customHeight="1">
      <c r="B62" s="33">
        <f>SUM(+B60+B61)</f>
        <v>-4769</v>
      </c>
      <c r="C62" s="33">
        <f>SUM(+C60+C61)</f>
        <v>21626</v>
      </c>
      <c r="D62" s="19">
        <f>IF(C62=0,0,IF(((B62-C62)/C62)*100&lt;-999.9,"-",IF(((B62-C62)/C62)*100&gt;999.9,"-",((B62-C62)/C62)*100)))</f>
        <v>-122.05215943771385</v>
      </c>
      <c r="E62" s="24" t="s">
        <v>1705</v>
      </c>
    </row>
    <row r="64" spans="2:5" ht="10.5" customHeight="1">
      <c r="B64" s="27">
        <v>-12297536</v>
      </c>
      <c r="C64" s="27">
        <v>-14915489</v>
      </c>
      <c r="D64" s="14">
        <f>IF(C64=0,0,IF(((B64-C64)/C64)*100&lt;-999.9,"-",IF(((B64-C64)/C64)*100&gt;999.9,"-",((B64-C64)/C64)*100)))</f>
        <v>-17.551908623310975</v>
      </c>
      <c r="E64" s="15" t="s">
        <v>1706</v>
      </c>
    </row>
    <row r="65" spans="2:5" ht="10.5" customHeight="1">
      <c r="B65" s="27">
        <v>43832351</v>
      </c>
      <c r="C65" s="27">
        <v>88976967</v>
      </c>
      <c r="D65" s="14">
        <f>IF(C65=0,0,IF(((B65-C65)/C65)*100&lt;-999.9,"-",IF(((B65-C65)/C65)*100&gt;999.9,"-",((B65-C65)/C65)*100)))</f>
        <v>-50.73741837030701</v>
      </c>
      <c r="E65" s="15" t="s">
        <v>1707</v>
      </c>
    </row>
    <row r="66" spans="2:5" ht="10.5" customHeight="1">
      <c r="B66" s="33">
        <f>SUM(+B64+B65)</f>
        <v>31534815</v>
      </c>
      <c r="C66" s="33">
        <f>SUM(+C64+C65)</f>
        <v>74061478</v>
      </c>
      <c r="D66" s="19">
        <f>IF(C66=0,0,IF(((B66-C66)/C66)*100&lt;-999.9,"-",IF(((B66-C66)/C66)*100&gt;999.9,"-",((B66-C66)/C66)*100)))</f>
        <v>-57.420759277852916</v>
      </c>
      <c r="E66" s="24" t="s">
        <v>1708</v>
      </c>
    </row>
    <row r="68" spans="2:5" ht="10.5" customHeight="1">
      <c r="B68" s="27">
        <v>-965507</v>
      </c>
      <c r="C68" s="27">
        <v>-1174368</v>
      </c>
      <c r="D68" s="14">
        <f>IF(C68=0,0,IF(((B68-C68)/C68)*100&lt;-999.9,"-",IF(((B68-C68)/C68)*100&gt;999.9,"-",((B68-C68)/C68)*100)))</f>
        <v>-17.784970298918225</v>
      </c>
      <c r="E68" s="15" t="s">
        <v>1709</v>
      </c>
    </row>
    <row r="69" spans="2:5" ht="10.5" customHeight="1">
      <c r="B69" s="27">
        <v>3483947</v>
      </c>
      <c r="C69" s="27">
        <v>7055007</v>
      </c>
      <c r="D69" s="14">
        <f>IF(C69=0,0,IF(((B69-C69)/C69)*100&lt;-999.9,"-",IF(((B69-C69)/C69)*100&gt;999.9,"-",((B69-C69)/C69)*100)))</f>
        <v>-50.61738422088029</v>
      </c>
      <c r="E69" s="15" t="s">
        <v>1710</v>
      </c>
    </row>
    <row r="70" spans="2:5" ht="10.5" customHeight="1">
      <c r="B70" s="33">
        <f>SUM(+B68+B69)</f>
        <v>2518440</v>
      </c>
      <c r="C70" s="33">
        <f>SUM(+C68+C69)</f>
        <v>5880639</v>
      </c>
      <c r="D70" s="19">
        <f>IF(C70=0,0,IF(((B70-C70)/C70)*100&lt;-999.9,"-",IF(((B70-C70)/C70)*100&gt;999.9,"-",((B70-C70)/C70)*100)))</f>
        <v>-57.17404180055943</v>
      </c>
      <c r="E70" s="24" t="s">
        <v>1711</v>
      </c>
    </row>
    <row r="72" spans="2:5" ht="10.5" customHeight="1">
      <c r="B72" s="27">
        <v>827</v>
      </c>
      <c r="C72" s="27">
        <v>762</v>
      </c>
      <c r="D72" s="14">
        <f>IF(C72=0,0,IF(((B72-C72)/C72)*100&lt;-999.9,"-",IF(((B72-C72)/C72)*100&gt;999.9,"-",((B72-C72)/C72)*100)))</f>
        <v>8.530183727034121</v>
      </c>
      <c r="E72" s="20" t="s">
        <v>1712</v>
      </c>
    </row>
    <row r="74" spans="1:6" ht="10.5" customHeight="1">
      <c r="A74" s="22" t="s">
        <v>32</v>
      </c>
      <c r="B74" s="22">
        <v>1393100</v>
      </c>
      <c r="C74" s="22">
        <v>1304700</v>
      </c>
      <c r="D74" s="14">
        <f>IF(C74=0,0,IF(((B74-C74)/C74)*100&lt;-999.9,"-",IF(((B74-C74)/C74)*100&gt;999.9,"-",((B74-C74)/C74)*100)))</f>
        <v>6.775503947267571</v>
      </c>
      <c r="E74" s="24" t="s">
        <v>1713</v>
      </c>
      <c r="F74" s="24" t="s">
        <v>2392</v>
      </c>
    </row>
    <row r="76" ht="10.5" customHeight="1">
      <c r="E76" s="24" t="s">
        <v>1714</v>
      </c>
    </row>
    <row r="77" spans="2:5" ht="10.5" customHeight="1">
      <c r="B77" s="27">
        <v>286313</v>
      </c>
      <c r="C77" s="27">
        <v>281749</v>
      </c>
      <c r="D77" s="14">
        <f>IF(C77=0,0,IF(((B77-C77)/C77)*100&lt;-999.9,"-",IF(((B77-C77)/C77)*100&gt;999.9,"-",((B77-C77)/C77)*100)))</f>
        <v>1.6198815257551933</v>
      </c>
      <c r="E77" s="15" t="s">
        <v>23</v>
      </c>
    </row>
    <row r="78" spans="2:5" ht="10.5" customHeight="1">
      <c r="B78" s="27">
        <v>28729</v>
      </c>
      <c r="C78" s="27">
        <v>28157</v>
      </c>
      <c r="D78" s="14">
        <f>IF(C78=0,0,IF(((B78-C78)/C78)*100&lt;-999.9,"-",IF(((B78-C78)/C78)*100&gt;999.9,"-",((B78-C78)/C78)*100)))</f>
        <v>2.0314664204283126</v>
      </c>
      <c r="E78" s="15" t="s">
        <v>25</v>
      </c>
    </row>
    <row r="79" spans="2:5" ht="10.5" customHeight="1">
      <c r="B79" s="27">
        <v>78</v>
      </c>
      <c r="C79" s="27">
        <v>79</v>
      </c>
      <c r="D79" s="14">
        <f>IF(C79=0,0,IF(((B79-C79)/C79)*100&lt;-999.9,"-",IF(((B79-C79)/C79)*100&gt;999.9,"-",((B79-C79)/C79)*100)))</f>
        <v>-1.2658227848101267</v>
      </c>
      <c r="E79" s="15" t="s">
        <v>27</v>
      </c>
    </row>
    <row r="80" spans="2:5" ht="10.5" customHeight="1">
      <c r="B80" s="27">
        <v>317</v>
      </c>
      <c r="C80" s="27">
        <v>314</v>
      </c>
      <c r="D80" s="14">
        <f>IF(C80=0,0,IF(((B80-C80)/C80)*100&lt;-999.9,"-",IF(((B80-C80)/C80)*100&gt;999.9,"-",((B80-C80)/C80)*100)))</f>
        <v>0.9554140127388535</v>
      </c>
      <c r="E80" s="15" t="s">
        <v>84</v>
      </c>
    </row>
    <row r="81" spans="2:5" ht="10.5" customHeight="1">
      <c r="B81" s="33">
        <f>SUM(+B77+B78+B79+B80)</f>
        <v>315437</v>
      </c>
      <c r="C81" s="33">
        <f>SUM(+C77+C78+C79+C80)</f>
        <v>310299</v>
      </c>
      <c r="D81" s="19">
        <f>IF(C81=0,0,IF(((B81-C81)/C81)*100&lt;-999.9,"-",IF(((B81-C81)/C81)*100&gt;999.9,"-",((B81-C81)/C81)*100)))</f>
        <v>1.6558222875355706</v>
      </c>
      <c r="E81" s="24" t="s">
        <v>1714</v>
      </c>
    </row>
    <row r="82" spans="2:5" ht="10.5" customHeight="1">
      <c r="B82" s="27"/>
      <c r="C82" s="27"/>
      <c r="D82" s="14"/>
      <c r="E82" s="24"/>
    </row>
    <row r="83" spans="2:5" ht="10.5" customHeight="1">
      <c r="B83" s="27"/>
      <c r="C83" s="27"/>
      <c r="D83" s="14"/>
      <c r="E83" s="24"/>
    </row>
    <row r="84" spans="2:5" ht="10.5" customHeight="1" hidden="1">
      <c r="B84" s="27">
        <v>315437</v>
      </c>
      <c r="C84" s="27">
        <v>310299</v>
      </c>
      <c r="D84" s="14">
        <f>IF(C84=0,0,IF(((B84-C84)/C84)*100&lt;-999.9,"-",IF(((B84-C84)/C84)*100&gt;999.9,"-",((B84-C84)/C84)*100)))</f>
        <v>1.6558222875355706</v>
      </c>
      <c r="E84" s="24" t="s">
        <v>1715</v>
      </c>
    </row>
  </sheetData>
  <mergeCells count="5">
    <mergeCell ref="J6:K6"/>
    <mergeCell ref="F2:G2"/>
    <mergeCell ref="F3:G3"/>
    <mergeCell ref="B6:C6"/>
    <mergeCell ref="G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79">
      <selection activeCell="F7" sqref="F7"/>
    </sheetView>
  </sheetViews>
  <sheetFormatPr defaultColWidth="9.140625" defaultRowHeight="12.75" outlineLevelRow="2"/>
  <cols>
    <col min="1" max="1" width="7.8515625" style="0" customWidth="1"/>
    <col min="2" max="2" width="16.8515625" style="102" bestFit="1" customWidth="1"/>
    <col min="3" max="3" width="14.8515625" style="0" customWidth="1"/>
    <col min="4" max="4" width="9.421875" style="0" customWidth="1"/>
    <col min="5" max="5" width="17.8515625" style="0" customWidth="1"/>
    <col min="6" max="6" width="13.00390625" style="0" customWidth="1"/>
    <col min="7" max="7" width="7.28125" style="0" bestFit="1" customWidth="1"/>
    <col min="8" max="8" width="14.7109375" style="0" customWidth="1"/>
  </cols>
  <sheetData>
    <row r="1" spans="1:5" s="95" customFormat="1" ht="15">
      <c r="A1" s="95" t="s">
        <v>1716</v>
      </c>
      <c r="B1" s="101" t="s">
        <v>1717</v>
      </c>
      <c r="C1" s="95" t="s">
        <v>1718</v>
      </c>
      <c r="D1" s="95" t="s">
        <v>1719</v>
      </c>
      <c r="E1" s="95" t="s">
        <v>1735</v>
      </c>
    </row>
    <row r="2" spans="1:5" ht="12.75" outlineLevel="2">
      <c r="A2">
        <v>2007</v>
      </c>
      <c r="B2" s="102">
        <v>1162683.78</v>
      </c>
      <c r="C2" t="s">
        <v>758</v>
      </c>
      <c r="D2" t="s">
        <v>1720</v>
      </c>
      <c r="E2" t="s">
        <v>1722</v>
      </c>
    </row>
    <row r="3" spans="1:8" ht="12.75" outlineLevel="2">
      <c r="A3">
        <v>2007</v>
      </c>
      <c r="B3" s="102">
        <v>1625308.11</v>
      </c>
      <c r="C3" t="s">
        <v>1723</v>
      </c>
      <c r="D3" t="s">
        <v>1720</v>
      </c>
      <c r="E3" t="s">
        <v>1722</v>
      </c>
      <c r="H3" t="s">
        <v>2378</v>
      </c>
    </row>
    <row r="4" spans="1:9" ht="12.75" outlineLevel="2">
      <c r="A4">
        <v>2007</v>
      </c>
      <c r="B4" s="102">
        <v>199021.15</v>
      </c>
      <c r="C4" t="s">
        <v>856</v>
      </c>
      <c r="D4" t="s">
        <v>1720</v>
      </c>
      <c r="E4" t="s">
        <v>1722</v>
      </c>
      <c r="H4" t="s">
        <v>1717</v>
      </c>
      <c r="I4" t="s">
        <v>1718</v>
      </c>
    </row>
    <row r="5" spans="1:9" ht="12.75" outlineLevel="2">
      <c r="A5">
        <v>2007</v>
      </c>
      <c r="B5" s="102">
        <v>453498</v>
      </c>
      <c r="C5" t="s">
        <v>859</v>
      </c>
      <c r="D5" t="s">
        <v>1720</v>
      </c>
      <c r="E5" t="s">
        <v>1722</v>
      </c>
      <c r="H5" s="130">
        <v>1715.7</v>
      </c>
      <c r="I5" t="s">
        <v>2335</v>
      </c>
    </row>
    <row r="6" spans="1:9" ht="12.75" outlineLevel="2">
      <c r="A6">
        <v>2007</v>
      </c>
      <c r="B6" s="102">
        <v>11944922.82</v>
      </c>
      <c r="C6" t="s">
        <v>2175</v>
      </c>
      <c r="D6" t="s">
        <v>1720</v>
      </c>
      <c r="E6" t="s">
        <v>1722</v>
      </c>
      <c r="F6" s="96">
        <f>-H11</f>
        <v>-5498.58</v>
      </c>
      <c r="H6" s="130">
        <v>24990.75</v>
      </c>
      <c r="I6" t="s">
        <v>2032</v>
      </c>
    </row>
    <row r="7" spans="1:9" ht="12.75" outlineLevel="2">
      <c r="A7">
        <v>2007</v>
      </c>
      <c r="B7" s="102">
        <v>41964.6</v>
      </c>
      <c r="C7" t="s">
        <v>2178</v>
      </c>
      <c r="D7" t="s">
        <v>1720</v>
      </c>
      <c r="E7" t="s">
        <v>1722</v>
      </c>
      <c r="H7" s="130">
        <v>2615.84</v>
      </c>
      <c r="I7" t="s">
        <v>2038</v>
      </c>
    </row>
    <row r="8" spans="1:9" ht="12.75" outlineLevel="2">
      <c r="A8">
        <v>2007</v>
      </c>
      <c r="B8" s="102">
        <v>514.36</v>
      </c>
      <c r="C8" t="s">
        <v>2181</v>
      </c>
      <c r="D8" t="s">
        <v>1720</v>
      </c>
      <c r="E8" t="s">
        <v>1722</v>
      </c>
      <c r="H8" s="130">
        <v>621.09</v>
      </c>
      <c r="I8" t="s">
        <v>2053</v>
      </c>
    </row>
    <row r="9" spans="1:9" ht="12.75" outlineLevel="2">
      <c r="A9">
        <v>2007</v>
      </c>
      <c r="B9" s="102">
        <v>448.96</v>
      </c>
      <c r="C9" t="s">
        <v>2187</v>
      </c>
      <c r="D9" t="s">
        <v>1720</v>
      </c>
      <c r="E9" t="s">
        <v>1722</v>
      </c>
      <c r="H9" s="130">
        <v>107468.43</v>
      </c>
      <c r="I9" t="s">
        <v>2151</v>
      </c>
    </row>
    <row r="10" spans="1:9" ht="12.75" outlineLevel="2">
      <c r="A10">
        <v>2007</v>
      </c>
      <c r="B10" s="102">
        <v>752693.68</v>
      </c>
      <c r="C10" t="s">
        <v>2193</v>
      </c>
      <c r="D10" t="s">
        <v>1720</v>
      </c>
      <c r="E10" t="s">
        <v>1722</v>
      </c>
      <c r="H10" s="130">
        <v>961785.61</v>
      </c>
      <c r="I10" t="s">
        <v>2157</v>
      </c>
    </row>
    <row r="11" spans="1:9" ht="12.75" outlineLevel="2">
      <c r="A11">
        <v>2007</v>
      </c>
      <c r="B11" s="102">
        <v>818.99</v>
      </c>
      <c r="C11" t="s">
        <v>2196</v>
      </c>
      <c r="D11" t="s">
        <v>1720</v>
      </c>
      <c r="E11" t="s">
        <v>1722</v>
      </c>
      <c r="H11" s="130">
        <v>5498.58</v>
      </c>
      <c r="I11" t="s">
        <v>2175</v>
      </c>
    </row>
    <row r="12" spans="1:8" ht="12.75" outlineLevel="2">
      <c r="A12">
        <v>2007</v>
      </c>
      <c r="B12" s="102">
        <v>328111.01</v>
      </c>
      <c r="C12" t="s">
        <v>2199</v>
      </c>
      <c r="D12" t="s">
        <v>1720</v>
      </c>
      <c r="E12" t="s">
        <v>1722</v>
      </c>
      <c r="H12" s="130">
        <f>SUM(H5:H11)</f>
        <v>1104696</v>
      </c>
    </row>
    <row r="13" spans="1:5" ht="12.75" outlineLevel="2">
      <c r="A13">
        <v>2007</v>
      </c>
      <c r="B13" s="102">
        <v>22422.78</v>
      </c>
      <c r="C13" t="s">
        <v>2202</v>
      </c>
      <c r="D13" t="s">
        <v>1720</v>
      </c>
      <c r="E13" t="s">
        <v>1722</v>
      </c>
    </row>
    <row r="14" spans="1:5" ht="12.75" outlineLevel="2">
      <c r="A14">
        <v>2007</v>
      </c>
      <c r="B14" s="102">
        <v>68899.57</v>
      </c>
      <c r="C14" t="s">
        <v>2205</v>
      </c>
      <c r="D14" t="s">
        <v>1720</v>
      </c>
      <c r="E14" t="s">
        <v>1722</v>
      </c>
    </row>
    <row r="15" spans="1:5" ht="12.75" outlineLevel="2">
      <c r="A15">
        <v>2007</v>
      </c>
      <c r="B15" s="102">
        <v>9000</v>
      </c>
      <c r="C15" t="s">
        <v>2208</v>
      </c>
      <c r="D15" t="s">
        <v>1720</v>
      </c>
      <c r="E15" t="s">
        <v>1722</v>
      </c>
    </row>
    <row r="16" spans="1:5" ht="12.75" outlineLevel="2">
      <c r="A16">
        <v>2007</v>
      </c>
      <c r="B16" s="102">
        <v>6557</v>
      </c>
      <c r="C16" t="s">
        <v>2220</v>
      </c>
      <c r="D16" t="s">
        <v>1720</v>
      </c>
      <c r="E16" t="s">
        <v>1722</v>
      </c>
    </row>
    <row r="17" spans="1:5" ht="12.75" outlineLevel="2">
      <c r="A17">
        <v>2007</v>
      </c>
      <c r="B17" s="102">
        <v>282423.7</v>
      </c>
      <c r="C17" t="s">
        <v>2229</v>
      </c>
      <c r="D17" t="s">
        <v>1720</v>
      </c>
      <c r="E17" t="s">
        <v>1722</v>
      </c>
    </row>
    <row r="18" spans="1:5" ht="12.75" outlineLevel="2">
      <c r="A18">
        <v>2007</v>
      </c>
      <c r="B18" s="102">
        <v>1026518.35</v>
      </c>
      <c r="C18" t="s">
        <v>2235</v>
      </c>
      <c r="D18" t="s">
        <v>1720</v>
      </c>
      <c r="E18" t="s">
        <v>1722</v>
      </c>
    </row>
    <row r="19" spans="1:5" ht="12.75" outlineLevel="2">
      <c r="A19">
        <v>2007</v>
      </c>
      <c r="B19" s="102">
        <v>2686.26</v>
      </c>
      <c r="C19" t="s">
        <v>2238</v>
      </c>
      <c r="D19" t="s">
        <v>1720</v>
      </c>
      <c r="E19" t="s">
        <v>1722</v>
      </c>
    </row>
    <row r="20" spans="1:5" ht="12.75" outlineLevel="2">
      <c r="A20">
        <v>2007</v>
      </c>
      <c r="B20" s="102">
        <v>251423.38</v>
      </c>
      <c r="C20" t="s">
        <v>2241</v>
      </c>
      <c r="D20" t="s">
        <v>1720</v>
      </c>
      <c r="E20" t="s">
        <v>1722</v>
      </c>
    </row>
    <row r="21" spans="2:6" s="98" customFormat="1" ht="12.75" outlineLevel="1">
      <c r="B21" s="103">
        <f>SUBTOTAL(9,B2:B20)</f>
        <v>18179916.5</v>
      </c>
      <c r="E21" s="99" t="s">
        <v>1736</v>
      </c>
      <c r="F21" s="99">
        <f>-H5</f>
        <v>-1715.7</v>
      </c>
    </row>
    <row r="22" spans="1:5" ht="12.75" outlineLevel="2">
      <c r="A22">
        <v>2007</v>
      </c>
      <c r="B22" s="102">
        <v>558422.51</v>
      </c>
      <c r="C22" t="s">
        <v>2047</v>
      </c>
      <c r="D22" t="s">
        <v>1720</v>
      </c>
      <c r="E22" t="s">
        <v>1732</v>
      </c>
    </row>
    <row r="23" spans="1:5" ht="14.25" customHeight="1" outlineLevel="2">
      <c r="A23">
        <v>2007</v>
      </c>
      <c r="B23" s="102">
        <v>1115230.8</v>
      </c>
      <c r="C23" t="s">
        <v>2050</v>
      </c>
      <c r="D23" t="s">
        <v>1720</v>
      </c>
      <c r="E23" t="s">
        <v>1732</v>
      </c>
    </row>
    <row r="24" spans="1:6" ht="14.25" customHeight="1" outlineLevel="2">
      <c r="A24">
        <v>2007</v>
      </c>
      <c r="B24" s="102">
        <v>5817402.26</v>
      </c>
      <c r="C24" t="s">
        <v>2053</v>
      </c>
      <c r="D24" t="s">
        <v>1720</v>
      </c>
      <c r="E24" t="s">
        <v>1732</v>
      </c>
      <c r="F24" s="96">
        <f>-H8</f>
        <v>-621.09</v>
      </c>
    </row>
    <row r="25" spans="2:5" s="98" customFormat="1" ht="14.25" customHeight="1" outlineLevel="1">
      <c r="B25" s="103">
        <f>SUBTOTAL(9,B22:B24)</f>
        <v>7491055.57</v>
      </c>
      <c r="E25" s="98" t="s">
        <v>1737</v>
      </c>
    </row>
    <row r="26" spans="1:6" ht="14.25" customHeight="1" outlineLevel="2">
      <c r="A26">
        <v>2007</v>
      </c>
      <c r="B26" s="102">
        <v>107468.43</v>
      </c>
      <c r="C26" t="s">
        <v>2151</v>
      </c>
      <c r="D26" t="s">
        <v>1720</v>
      </c>
      <c r="E26" t="s">
        <v>1733</v>
      </c>
      <c r="F26" s="96">
        <f>-H9</f>
        <v>-107468.43</v>
      </c>
    </row>
    <row r="27" spans="1:6" ht="14.25" customHeight="1" outlineLevel="2">
      <c r="A27">
        <v>2007</v>
      </c>
      <c r="B27" s="102">
        <v>1219613.78</v>
      </c>
      <c r="C27" t="s">
        <v>2157</v>
      </c>
      <c r="D27" t="s">
        <v>1720</v>
      </c>
      <c r="E27" t="s">
        <v>1733</v>
      </c>
      <c r="F27" s="96">
        <f>-H10</f>
        <v>-961785.61</v>
      </c>
    </row>
    <row r="28" spans="1:5" ht="14.25" customHeight="1" outlineLevel="2">
      <c r="A28">
        <v>2007</v>
      </c>
      <c r="B28" s="102">
        <v>82673.41</v>
      </c>
      <c r="C28" t="s">
        <v>2160</v>
      </c>
      <c r="D28" t="s">
        <v>1720</v>
      </c>
      <c r="E28" t="s">
        <v>1733</v>
      </c>
    </row>
    <row r="29" spans="1:5" ht="12.75" outlineLevel="2">
      <c r="A29">
        <v>2007</v>
      </c>
      <c r="B29" s="102">
        <v>3346.65</v>
      </c>
      <c r="C29" t="s">
        <v>2163</v>
      </c>
      <c r="D29" t="s">
        <v>1720</v>
      </c>
      <c r="E29" t="s">
        <v>1733</v>
      </c>
    </row>
    <row r="30" spans="2:5" s="98" customFormat="1" ht="12.75" outlineLevel="1">
      <c r="B30" s="103">
        <f>SUBTOTAL(9,B26:B29)</f>
        <v>1413102.2699999998</v>
      </c>
      <c r="E30" s="98" t="s">
        <v>1738</v>
      </c>
    </row>
    <row r="31" spans="1:5" ht="12.75" outlineLevel="2">
      <c r="A31">
        <v>2007</v>
      </c>
      <c r="B31" s="102">
        <v>197205.92</v>
      </c>
      <c r="C31" t="s">
        <v>2258</v>
      </c>
      <c r="D31" t="s">
        <v>1720</v>
      </c>
      <c r="E31" t="s">
        <v>1731</v>
      </c>
    </row>
    <row r="32" spans="1:5" ht="12.75" outlineLevel="2">
      <c r="A32">
        <v>2007</v>
      </c>
      <c r="B32" s="102">
        <v>860574.85</v>
      </c>
      <c r="C32" t="s">
        <v>2261</v>
      </c>
      <c r="D32" t="s">
        <v>1720</v>
      </c>
      <c r="E32" t="s">
        <v>1731</v>
      </c>
    </row>
    <row r="33" spans="1:5" ht="12.75" outlineLevel="2">
      <c r="A33">
        <v>2007</v>
      </c>
      <c r="B33" s="102">
        <v>4042892.26</v>
      </c>
      <c r="C33" t="s">
        <v>2264</v>
      </c>
      <c r="D33" t="s">
        <v>1720</v>
      </c>
      <c r="E33" t="s">
        <v>1731</v>
      </c>
    </row>
    <row r="34" spans="1:5" ht="12.75" outlineLevel="2">
      <c r="A34">
        <v>2007</v>
      </c>
      <c r="B34" s="102">
        <v>54864</v>
      </c>
      <c r="C34" t="s">
        <v>2267</v>
      </c>
      <c r="D34" t="s">
        <v>1720</v>
      </c>
      <c r="E34" t="s">
        <v>1731</v>
      </c>
    </row>
    <row r="35" spans="1:5" ht="12.75" outlineLevel="2">
      <c r="A35">
        <v>2007</v>
      </c>
      <c r="B35" s="102">
        <v>769004.14</v>
      </c>
      <c r="C35" t="s">
        <v>2270</v>
      </c>
      <c r="D35" t="s">
        <v>1720</v>
      </c>
      <c r="E35" t="s">
        <v>1731</v>
      </c>
    </row>
    <row r="36" spans="1:5" ht="12.75" outlineLevel="2">
      <c r="A36">
        <v>2007</v>
      </c>
      <c r="B36" s="102">
        <v>929310.85</v>
      </c>
      <c r="C36" t="s">
        <v>2273</v>
      </c>
      <c r="D36" t="s">
        <v>1720</v>
      </c>
      <c r="E36" t="s">
        <v>1731</v>
      </c>
    </row>
    <row r="37" spans="1:8" ht="12.75" outlineLevel="2">
      <c r="A37">
        <v>2007</v>
      </c>
      <c r="B37" s="102">
        <v>129245.29</v>
      </c>
      <c r="C37" t="s">
        <v>2276</v>
      </c>
      <c r="D37" t="s">
        <v>1720</v>
      </c>
      <c r="E37" t="s">
        <v>1731</v>
      </c>
      <c r="G37" s="97"/>
      <c r="H37" s="96"/>
    </row>
    <row r="38" spans="1:5" ht="12.75" outlineLevel="2">
      <c r="A38">
        <v>2007</v>
      </c>
      <c r="B38" s="102">
        <v>56412.62</v>
      </c>
      <c r="C38" t="s">
        <v>2279</v>
      </c>
      <c r="D38" t="s">
        <v>1720</v>
      </c>
      <c r="E38" t="s">
        <v>1731</v>
      </c>
    </row>
    <row r="39" spans="1:5" ht="12.75" outlineLevel="2">
      <c r="A39">
        <v>2007</v>
      </c>
      <c r="B39" s="102">
        <v>202603.54</v>
      </c>
      <c r="C39" t="s">
        <v>2282</v>
      </c>
      <c r="D39" t="s">
        <v>1720</v>
      </c>
      <c r="E39" t="s">
        <v>1731</v>
      </c>
    </row>
    <row r="40" spans="1:5" ht="12.75" outlineLevel="2">
      <c r="A40">
        <v>2007</v>
      </c>
      <c r="B40" s="102">
        <v>682.3</v>
      </c>
      <c r="C40" t="s">
        <v>2285</v>
      </c>
      <c r="D40" t="s">
        <v>1720</v>
      </c>
      <c r="E40" t="s">
        <v>1731</v>
      </c>
    </row>
    <row r="41" spans="1:5" ht="12.75" outlineLevel="2">
      <c r="A41">
        <v>2007</v>
      </c>
      <c r="B41" s="102">
        <v>26442.32</v>
      </c>
      <c r="C41" t="s">
        <v>2288</v>
      </c>
      <c r="D41" t="s">
        <v>1720</v>
      </c>
      <c r="E41" t="s">
        <v>1731</v>
      </c>
    </row>
    <row r="42" spans="2:5" s="98" customFormat="1" ht="12.75" outlineLevel="1">
      <c r="B42" s="103">
        <f>SUBTOTAL(9,B31:B41)</f>
        <v>7269238.089999999</v>
      </c>
      <c r="E42" s="98" t="s">
        <v>1739</v>
      </c>
    </row>
    <row r="43" spans="1:5" ht="12.75" outlineLevel="2">
      <c r="A43">
        <v>2007</v>
      </c>
      <c r="B43" s="102">
        <v>356976.47</v>
      </c>
      <c r="C43" t="s">
        <v>2008</v>
      </c>
      <c r="D43" t="s">
        <v>1720</v>
      </c>
      <c r="E43" t="s">
        <v>1730</v>
      </c>
    </row>
    <row r="44" spans="1:5" ht="12.75" outlineLevel="2">
      <c r="A44">
        <v>2007</v>
      </c>
      <c r="B44" s="102">
        <v>1354422.49</v>
      </c>
      <c r="C44" t="s">
        <v>2011</v>
      </c>
      <c r="D44" t="s">
        <v>1720</v>
      </c>
      <c r="E44" t="s">
        <v>1730</v>
      </c>
    </row>
    <row r="45" spans="1:5" ht="12.75" outlineLevel="2">
      <c r="A45">
        <v>2007</v>
      </c>
      <c r="B45" s="102">
        <v>521749.44</v>
      </c>
      <c r="C45" t="s">
        <v>2014</v>
      </c>
      <c r="D45" t="s">
        <v>1720</v>
      </c>
      <c r="E45" t="s">
        <v>1730</v>
      </c>
    </row>
    <row r="46" spans="1:5" ht="12.75" outlineLevel="2">
      <c r="A46">
        <v>2007</v>
      </c>
      <c r="B46" s="102">
        <v>2024139.95</v>
      </c>
      <c r="C46" t="s">
        <v>2017</v>
      </c>
      <c r="D46" t="s">
        <v>1720</v>
      </c>
      <c r="E46" t="s">
        <v>1730</v>
      </c>
    </row>
    <row r="47" spans="1:5" ht="12.75" outlineLevel="2">
      <c r="A47">
        <v>2007</v>
      </c>
      <c r="B47" s="102">
        <v>259786.43</v>
      </c>
      <c r="C47" t="s">
        <v>2020</v>
      </c>
      <c r="D47" t="s">
        <v>1720</v>
      </c>
      <c r="E47" t="s">
        <v>1730</v>
      </c>
    </row>
    <row r="48" spans="1:5" ht="12.75" outlineLevel="2">
      <c r="A48">
        <v>2007</v>
      </c>
      <c r="B48" s="102">
        <v>-69451.16</v>
      </c>
      <c r="C48" t="s">
        <v>2023</v>
      </c>
      <c r="D48" t="s">
        <v>1720</v>
      </c>
      <c r="E48" t="s">
        <v>1730</v>
      </c>
    </row>
    <row r="49" spans="1:5" ht="12.75" outlineLevel="2">
      <c r="A49">
        <v>2007</v>
      </c>
      <c r="B49" s="102">
        <v>174814.33</v>
      </c>
      <c r="C49" t="s">
        <v>2026</v>
      </c>
      <c r="D49" t="s">
        <v>1720</v>
      </c>
      <c r="E49" t="s">
        <v>1730</v>
      </c>
    </row>
    <row r="50" spans="1:5" ht="12.75" outlineLevel="2">
      <c r="A50">
        <v>2007</v>
      </c>
      <c r="B50" s="102">
        <v>62880.74</v>
      </c>
      <c r="C50" t="s">
        <v>2029</v>
      </c>
      <c r="D50" t="s">
        <v>1720</v>
      </c>
      <c r="E50" t="s">
        <v>1730</v>
      </c>
    </row>
    <row r="51" spans="1:6" ht="12.75" outlineLevel="2">
      <c r="A51">
        <v>2007</v>
      </c>
      <c r="B51" s="102">
        <v>949388.7</v>
      </c>
      <c r="C51" t="s">
        <v>2032</v>
      </c>
      <c r="D51" t="s">
        <v>1720</v>
      </c>
      <c r="E51" t="s">
        <v>1730</v>
      </c>
      <c r="F51" s="96">
        <f>-H6</f>
        <v>-24990.75</v>
      </c>
    </row>
    <row r="52" spans="1:5" ht="12.75" outlineLevel="2">
      <c r="A52">
        <v>2007</v>
      </c>
      <c r="B52" s="102">
        <v>30984.31</v>
      </c>
      <c r="C52" t="s">
        <v>2035</v>
      </c>
      <c r="D52" t="s">
        <v>1720</v>
      </c>
      <c r="E52" t="s">
        <v>1730</v>
      </c>
    </row>
    <row r="53" spans="1:6" ht="12.75" outlineLevel="2">
      <c r="A53">
        <v>2007</v>
      </c>
      <c r="B53" s="102">
        <v>4275984.7</v>
      </c>
      <c r="C53" t="s">
        <v>2038</v>
      </c>
      <c r="D53" t="s">
        <v>1720</v>
      </c>
      <c r="E53" t="s">
        <v>1730</v>
      </c>
      <c r="F53" s="96">
        <f>-H7</f>
        <v>-2615.84</v>
      </c>
    </row>
    <row r="54" spans="2:5" s="98" customFormat="1" ht="12.75" outlineLevel="1">
      <c r="B54" s="103">
        <f>SUBTOTAL(9,B43:B53)</f>
        <v>9941676.399999999</v>
      </c>
      <c r="E54" s="98" t="s">
        <v>1740</v>
      </c>
    </row>
    <row r="55" spans="1:5" ht="12.75" outlineLevel="2">
      <c r="A55">
        <v>2007</v>
      </c>
      <c r="B55" s="102">
        <v>21109.43</v>
      </c>
      <c r="C55" t="s">
        <v>1723</v>
      </c>
      <c r="D55" t="s">
        <v>1721</v>
      </c>
      <c r="E55" t="s">
        <v>1727</v>
      </c>
    </row>
    <row r="56" spans="1:5" ht="12.75" outlineLevel="2">
      <c r="A56">
        <v>2007</v>
      </c>
      <c r="B56" s="102">
        <v>370000.45</v>
      </c>
      <c r="C56" t="s">
        <v>1501</v>
      </c>
      <c r="D56" t="s">
        <v>1721</v>
      </c>
      <c r="E56" t="s">
        <v>1727</v>
      </c>
    </row>
    <row r="57" spans="1:5" ht="12.75" outlineLevel="2">
      <c r="A57">
        <v>2007</v>
      </c>
      <c r="B57" s="102">
        <v>12650.54</v>
      </c>
      <c r="C57" t="s">
        <v>1178</v>
      </c>
      <c r="D57" t="s">
        <v>1721</v>
      </c>
      <c r="E57" t="s">
        <v>1727</v>
      </c>
    </row>
    <row r="58" spans="1:5" ht="12.75" outlineLevel="2">
      <c r="A58">
        <v>2007</v>
      </c>
      <c r="B58" s="102">
        <v>1088.91</v>
      </c>
      <c r="C58" t="s">
        <v>1181</v>
      </c>
      <c r="D58" t="s">
        <v>1721</v>
      </c>
      <c r="E58" t="s">
        <v>1727</v>
      </c>
    </row>
    <row r="59" spans="1:5" ht="12.75" outlineLevel="2">
      <c r="A59">
        <v>2007</v>
      </c>
      <c r="B59" s="102">
        <v>16859.54</v>
      </c>
      <c r="C59" t="s">
        <v>1199</v>
      </c>
      <c r="D59" t="s">
        <v>1721</v>
      </c>
      <c r="E59" t="s">
        <v>1727</v>
      </c>
    </row>
    <row r="60" spans="1:5" ht="12.75" outlineLevel="2">
      <c r="A60">
        <v>2007</v>
      </c>
      <c r="B60" s="102">
        <v>225294.23</v>
      </c>
      <c r="C60" t="s">
        <v>224</v>
      </c>
      <c r="D60" t="s">
        <v>1721</v>
      </c>
      <c r="E60" t="s">
        <v>1727</v>
      </c>
    </row>
    <row r="61" spans="1:5" ht="12.75" outlineLevel="2">
      <c r="A61">
        <v>2007</v>
      </c>
      <c r="B61" s="102">
        <v>2187.65</v>
      </c>
      <c r="C61" t="s">
        <v>227</v>
      </c>
      <c r="D61" t="s">
        <v>1721</v>
      </c>
      <c r="E61" t="s">
        <v>1727</v>
      </c>
    </row>
    <row r="62" spans="1:5" ht="12.75" outlineLevel="2">
      <c r="A62">
        <v>2007</v>
      </c>
      <c r="B62" s="102">
        <v>101075.96</v>
      </c>
      <c r="C62" t="s">
        <v>230</v>
      </c>
      <c r="D62" t="s">
        <v>1721</v>
      </c>
      <c r="E62" t="s">
        <v>1727</v>
      </c>
    </row>
    <row r="63" spans="1:5" ht="12.75" outlineLevel="2">
      <c r="A63">
        <v>2007</v>
      </c>
      <c r="B63" s="102">
        <v>89036.46</v>
      </c>
      <c r="C63" t="s">
        <v>234</v>
      </c>
      <c r="D63" t="s">
        <v>1721</v>
      </c>
      <c r="E63" t="s">
        <v>1727</v>
      </c>
    </row>
    <row r="64" spans="1:5" ht="12.75" outlineLevel="2">
      <c r="A64">
        <v>2007</v>
      </c>
      <c r="B64" s="102">
        <v>61845.42</v>
      </c>
      <c r="C64" t="s">
        <v>240</v>
      </c>
      <c r="D64" t="s">
        <v>1721</v>
      </c>
      <c r="E64" t="s">
        <v>1727</v>
      </c>
    </row>
    <row r="65" spans="1:5" ht="12.75" outlineLevel="2">
      <c r="A65">
        <v>2007</v>
      </c>
      <c r="B65" s="102">
        <v>170170.4</v>
      </c>
      <c r="C65" t="s">
        <v>243</v>
      </c>
      <c r="D65" t="s">
        <v>1721</v>
      </c>
      <c r="E65" t="s">
        <v>1727</v>
      </c>
    </row>
    <row r="66" spans="1:5" ht="12.75" outlineLevel="2">
      <c r="A66">
        <v>2007</v>
      </c>
      <c r="B66" s="102">
        <v>115505.07</v>
      </c>
      <c r="C66" t="s">
        <v>246</v>
      </c>
      <c r="D66" t="s">
        <v>1721</v>
      </c>
      <c r="E66" t="s">
        <v>1727</v>
      </c>
    </row>
    <row r="67" spans="1:5" ht="12.75" outlineLevel="2">
      <c r="A67">
        <v>2007</v>
      </c>
      <c r="B67" s="102">
        <v>1027782.13</v>
      </c>
      <c r="C67" t="s">
        <v>1967</v>
      </c>
      <c r="D67" t="s">
        <v>1720</v>
      </c>
      <c r="E67" t="s">
        <v>1727</v>
      </c>
    </row>
    <row r="68" spans="1:5" ht="12.75" outlineLevel="2">
      <c r="A68">
        <v>2007</v>
      </c>
      <c r="B68" s="102">
        <v>117730.85</v>
      </c>
      <c r="C68" t="s">
        <v>1982</v>
      </c>
      <c r="D68" t="s">
        <v>1720</v>
      </c>
      <c r="E68" t="s">
        <v>1727</v>
      </c>
    </row>
    <row r="69" spans="1:5" ht="12.75" outlineLevel="2">
      <c r="A69">
        <v>2007</v>
      </c>
      <c r="B69" s="102">
        <v>12952.5</v>
      </c>
      <c r="C69" t="s">
        <v>2175</v>
      </c>
      <c r="D69" t="s">
        <v>1725</v>
      </c>
      <c r="E69" t="s">
        <v>1727</v>
      </c>
    </row>
    <row r="70" spans="1:5" ht="12.75" outlineLevel="2">
      <c r="A70">
        <v>2007</v>
      </c>
      <c r="B70" s="102">
        <v>37839.94</v>
      </c>
      <c r="C70" t="s">
        <v>2175</v>
      </c>
      <c r="D70" t="s">
        <v>1721</v>
      </c>
      <c r="E70" t="s">
        <v>1727</v>
      </c>
    </row>
    <row r="71" spans="1:5" ht="12.75" outlineLevel="2">
      <c r="A71">
        <v>2007</v>
      </c>
      <c r="B71" s="102">
        <v>143.72</v>
      </c>
      <c r="C71" t="s">
        <v>2178</v>
      </c>
      <c r="D71" t="s">
        <v>1721</v>
      </c>
      <c r="E71" t="s">
        <v>1727</v>
      </c>
    </row>
    <row r="72" spans="1:5" ht="12.75" outlineLevel="2">
      <c r="A72">
        <v>2007</v>
      </c>
      <c r="B72" s="102">
        <v>1156.22</v>
      </c>
      <c r="C72" t="s">
        <v>2193</v>
      </c>
      <c r="D72" t="s">
        <v>1721</v>
      </c>
      <c r="E72" t="s">
        <v>1727</v>
      </c>
    </row>
    <row r="73" spans="1:5" ht="12.75" outlineLevel="2">
      <c r="A73">
        <v>2007</v>
      </c>
      <c r="B73" s="102">
        <v>623.08</v>
      </c>
      <c r="C73" t="s">
        <v>2202</v>
      </c>
      <c r="D73" t="s">
        <v>1721</v>
      </c>
      <c r="E73" t="s">
        <v>1727</v>
      </c>
    </row>
    <row r="74" spans="1:5" ht="12.75" outlineLevel="2">
      <c r="A74">
        <v>2007</v>
      </c>
      <c r="B74" s="102">
        <v>4100.1</v>
      </c>
      <c r="C74" t="s">
        <v>2235</v>
      </c>
      <c r="D74" t="s">
        <v>1721</v>
      </c>
      <c r="E74" t="s">
        <v>1727</v>
      </c>
    </row>
    <row r="75" spans="1:5" ht="12.75" outlineLevel="2">
      <c r="A75">
        <v>2007</v>
      </c>
      <c r="B75" s="102">
        <v>183.45</v>
      </c>
      <c r="C75" t="s">
        <v>2241</v>
      </c>
      <c r="D75" t="s">
        <v>1721</v>
      </c>
      <c r="E75" t="s">
        <v>1727</v>
      </c>
    </row>
    <row r="76" spans="2:5" s="98" customFormat="1" ht="12.75" outlineLevel="1">
      <c r="B76" s="103">
        <f>SUBTOTAL(9,B55:B75)</f>
        <v>2389336.0500000007</v>
      </c>
      <c r="E76" s="98" t="s">
        <v>1741</v>
      </c>
    </row>
    <row r="77" spans="1:5" ht="12.75" outlineLevel="2">
      <c r="A77">
        <v>2007</v>
      </c>
      <c r="B77" s="102">
        <v>4660128.27</v>
      </c>
      <c r="C77" t="s">
        <v>1178</v>
      </c>
      <c r="D77" t="s">
        <v>1720</v>
      </c>
      <c r="E77" t="s">
        <v>1724</v>
      </c>
    </row>
    <row r="78" spans="1:5" ht="12.75" outlineLevel="2">
      <c r="A78">
        <v>2007</v>
      </c>
      <c r="B78" s="102">
        <v>956670.02</v>
      </c>
      <c r="C78" t="s">
        <v>1181</v>
      </c>
      <c r="D78" t="s">
        <v>1720</v>
      </c>
      <c r="E78" t="s">
        <v>1724</v>
      </c>
    </row>
    <row r="79" spans="1:9" ht="12.75" outlineLevel="2">
      <c r="A79">
        <v>2007</v>
      </c>
      <c r="B79" s="102">
        <v>2359553.32</v>
      </c>
      <c r="C79" t="s">
        <v>1190</v>
      </c>
      <c r="D79" t="s">
        <v>1720</v>
      </c>
      <c r="E79" t="s">
        <v>1724</v>
      </c>
      <c r="F79">
        <v>582101</v>
      </c>
      <c r="G79" s="97">
        <v>0.0326</v>
      </c>
      <c r="H79" s="106">
        <f>$B$88*G79</f>
        <v>325698.18202799995</v>
      </c>
      <c r="I79" t="s">
        <v>1746</v>
      </c>
    </row>
    <row r="80" spans="1:9" ht="12.75" outlineLevel="2">
      <c r="A80">
        <v>2007</v>
      </c>
      <c r="B80" s="102">
        <v>40063.58</v>
      </c>
      <c r="C80" t="s">
        <v>1196</v>
      </c>
      <c r="D80" t="s">
        <v>1720</v>
      </c>
      <c r="E80" t="s">
        <v>1724</v>
      </c>
      <c r="F80">
        <v>583101</v>
      </c>
      <c r="G80" s="97">
        <v>0.0946</v>
      </c>
      <c r="H80" s="106">
        <f aca="true" t="shared" si="0" ref="H80:H85">$B$88*G80</f>
        <v>945124.172388</v>
      </c>
      <c r="I80" t="s">
        <v>1746</v>
      </c>
    </row>
    <row r="81" spans="1:9" ht="12.75" outlineLevel="2">
      <c r="A81">
        <v>2007</v>
      </c>
      <c r="B81" s="102">
        <v>1015506.02</v>
      </c>
      <c r="C81" t="s">
        <v>1199</v>
      </c>
      <c r="D81" t="s">
        <v>1720</v>
      </c>
      <c r="E81" t="s">
        <v>1724</v>
      </c>
      <c r="F81">
        <v>588101</v>
      </c>
      <c r="G81" s="97">
        <v>0.1665</v>
      </c>
      <c r="H81" s="106">
        <f t="shared" si="0"/>
        <v>1663458.50637</v>
      </c>
      <c r="I81" t="s">
        <v>1746</v>
      </c>
    </row>
    <row r="82" spans="1:9" ht="12.75" outlineLevel="2">
      <c r="A82">
        <v>2007</v>
      </c>
      <c r="B82" s="102">
        <v>506573.49</v>
      </c>
      <c r="C82" t="s">
        <v>1208</v>
      </c>
      <c r="D82" t="s">
        <v>1720</v>
      </c>
      <c r="E82" t="s">
        <v>1724</v>
      </c>
      <c r="F82">
        <v>593101</v>
      </c>
      <c r="G82" s="97">
        <v>0.0887</v>
      </c>
      <c r="H82" s="106">
        <f t="shared" si="0"/>
        <v>886178.7958859999</v>
      </c>
      <c r="I82" t="s">
        <v>1731</v>
      </c>
    </row>
    <row r="83" spans="1:9" ht="12.75" outlineLevel="2">
      <c r="A83">
        <v>2007</v>
      </c>
      <c r="B83" s="102">
        <v>47035.59</v>
      </c>
      <c r="C83" t="s">
        <v>1211</v>
      </c>
      <c r="D83" t="s">
        <v>1720</v>
      </c>
      <c r="E83" t="s">
        <v>1724</v>
      </c>
      <c r="F83">
        <v>903101</v>
      </c>
      <c r="G83" s="97">
        <v>0.2414</v>
      </c>
      <c r="H83" s="106">
        <f t="shared" si="0"/>
        <v>2411765.065692</v>
      </c>
      <c r="I83" t="s">
        <v>1732</v>
      </c>
    </row>
    <row r="84" spans="1:9" ht="12.75" outlineLevel="2">
      <c r="A84">
        <v>2007</v>
      </c>
      <c r="B84" s="102">
        <v>214199.86</v>
      </c>
      <c r="C84" t="s">
        <v>1229</v>
      </c>
      <c r="D84" t="s">
        <v>1720</v>
      </c>
      <c r="E84" t="s">
        <v>1724</v>
      </c>
      <c r="F84">
        <v>908101</v>
      </c>
      <c r="G84" s="97">
        <v>0.2059</v>
      </c>
      <c r="H84" s="106">
        <f t="shared" si="0"/>
        <v>2057093.732502</v>
      </c>
      <c r="I84" t="s">
        <v>1733</v>
      </c>
    </row>
    <row r="85" spans="1:9" ht="12.75" outlineLevel="2">
      <c r="A85">
        <v>2007</v>
      </c>
      <c r="B85" s="102">
        <v>-144.68</v>
      </c>
      <c r="C85" t="s">
        <v>2327</v>
      </c>
      <c r="D85" t="s">
        <v>1720</v>
      </c>
      <c r="E85" t="s">
        <v>1724</v>
      </c>
      <c r="F85">
        <v>920101</v>
      </c>
      <c r="G85" s="97">
        <v>0.1703</v>
      </c>
      <c r="H85" s="106">
        <f t="shared" si="0"/>
        <v>1701423.325134</v>
      </c>
      <c r="I85" t="s">
        <v>1722</v>
      </c>
    </row>
    <row r="86" spans="1:8" ht="15" outlineLevel="2">
      <c r="A86">
        <v>2007</v>
      </c>
      <c r="B86" s="102">
        <v>190711.88</v>
      </c>
      <c r="C86" t="s">
        <v>2335</v>
      </c>
      <c r="D86" t="s">
        <v>1720</v>
      </c>
      <c r="E86" t="s">
        <v>1724</v>
      </c>
      <c r="H86" s="107">
        <f>SUM(H79:H85)</f>
        <v>9990741.78</v>
      </c>
    </row>
    <row r="87" spans="1:8" ht="12.75" outlineLevel="2">
      <c r="A87">
        <v>2007</v>
      </c>
      <c r="B87" s="102">
        <v>444.43</v>
      </c>
      <c r="C87" t="s">
        <v>2338</v>
      </c>
      <c r="D87" t="s">
        <v>1720</v>
      </c>
      <c r="E87" t="s">
        <v>1724</v>
      </c>
      <c r="G87" s="97"/>
      <c r="H87" s="96"/>
    </row>
    <row r="88" spans="2:8" s="98" customFormat="1" ht="12.75" outlineLevel="1">
      <c r="B88" s="104">
        <f>SUBTOTAL(9,B77:B87)</f>
        <v>9990741.78</v>
      </c>
      <c r="E88" s="98" t="s">
        <v>1742</v>
      </c>
      <c r="F88" s="99"/>
      <c r="G88" s="100"/>
      <c r="H88" s="99"/>
    </row>
    <row r="89" spans="1:8" ht="12.75" outlineLevel="2">
      <c r="A89">
        <v>2007</v>
      </c>
      <c r="B89" s="102">
        <v>25295.17</v>
      </c>
      <c r="C89" t="s">
        <v>2169</v>
      </c>
      <c r="D89" t="s">
        <v>1720</v>
      </c>
      <c r="E89" t="s">
        <v>1734</v>
      </c>
      <c r="F89" s="96"/>
      <c r="G89" s="97"/>
      <c r="H89" s="96"/>
    </row>
    <row r="90" spans="1:5" ht="12.75" outlineLevel="2">
      <c r="A90">
        <v>2007</v>
      </c>
      <c r="B90" s="102">
        <v>41397.73</v>
      </c>
      <c r="C90" t="s">
        <v>2172</v>
      </c>
      <c r="D90" t="s">
        <v>1720</v>
      </c>
      <c r="E90" t="s">
        <v>1734</v>
      </c>
    </row>
    <row r="91" spans="2:5" s="98" customFormat="1" ht="12.75" outlineLevel="1">
      <c r="B91" s="103">
        <f>SUBTOTAL(9,B89:B90)</f>
        <v>66692.9</v>
      </c>
      <c r="E91" s="98" t="s">
        <v>1743</v>
      </c>
    </row>
    <row r="92" spans="1:5" ht="12.75" outlineLevel="2">
      <c r="A92">
        <v>2007</v>
      </c>
      <c r="B92" s="102">
        <v>79537.52</v>
      </c>
      <c r="C92" t="s">
        <v>2246</v>
      </c>
      <c r="D92" t="s">
        <v>1720</v>
      </c>
      <c r="E92" t="s">
        <v>1729</v>
      </c>
    </row>
    <row r="93" spans="1:5" ht="12.75" outlineLevel="2">
      <c r="A93">
        <v>2007</v>
      </c>
      <c r="B93" s="102">
        <v>197310.01</v>
      </c>
      <c r="C93" t="s">
        <v>2252</v>
      </c>
      <c r="D93" t="s">
        <v>1720</v>
      </c>
      <c r="E93" t="s">
        <v>1729</v>
      </c>
    </row>
    <row r="94" spans="2:5" s="98" customFormat="1" ht="12.75" outlineLevel="1">
      <c r="B94" s="103">
        <f>SUBTOTAL(9,B92:B93)</f>
        <v>276847.53</v>
      </c>
      <c r="E94" s="98" t="s">
        <v>1744</v>
      </c>
    </row>
    <row r="95" spans="1:5" ht="12.75" outlineLevel="2">
      <c r="A95">
        <v>2007</v>
      </c>
      <c r="B95" s="102">
        <v>9872.83</v>
      </c>
      <c r="C95" t="s">
        <v>1987</v>
      </c>
      <c r="D95" t="s">
        <v>1720</v>
      </c>
      <c r="E95" t="s">
        <v>1728</v>
      </c>
    </row>
    <row r="96" spans="1:5" ht="12.75" outlineLevel="2">
      <c r="A96">
        <v>2007</v>
      </c>
      <c r="B96" s="102">
        <v>11795.48</v>
      </c>
      <c r="C96" t="s">
        <v>1990</v>
      </c>
      <c r="D96" t="s">
        <v>1720</v>
      </c>
      <c r="E96" t="s">
        <v>1728</v>
      </c>
    </row>
    <row r="97" spans="1:5" ht="12.75" outlineLevel="2">
      <c r="A97">
        <v>2007</v>
      </c>
      <c r="B97" s="102">
        <v>7366.36</v>
      </c>
      <c r="C97" t="s">
        <v>2002</v>
      </c>
      <c r="D97" t="s">
        <v>1720</v>
      </c>
      <c r="E97" t="s">
        <v>1728</v>
      </c>
    </row>
    <row r="98" spans="2:5" s="98" customFormat="1" ht="12.75" outlineLevel="1">
      <c r="B98" s="103">
        <f>SUBTOTAL(9,B95:B97)</f>
        <v>29034.67</v>
      </c>
      <c r="E98" s="98" t="s">
        <v>1745</v>
      </c>
    </row>
    <row r="99" spans="2:5" s="98" customFormat="1" ht="12.75">
      <c r="B99" s="105">
        <f>SUBTOTAL(9,B2:B97)</f>
        <v>57047641.76000001</v>
      </c>
      <c r="E99" s="98" t="s">
        <v>1726</v>
      </c>
    </row>
    <row r="100" ht="12.75">
      <c r="H100" s="96"/>
    </row>
    <row r="101" ht="12.75">
      <c r="H101" s="96"/>
    </row>
    <row r="102" ht="12.75">
      <c r="H102" s="96"/>
    </row>
    <row r="103" ht="12.75">
      <c r="H103" s="96"/>
    </row>
    <row r="104" ht="12.75">
      <c r="H104" s="96"/>
    </row>
  </sheetData>
  <printOptions/>
  <pageMargins left="0.22" right="0.35" top="0.45" bottom="0.43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cp:lastPrinted>2008-10-15T17:36:17Z</cp:lastPrinted>
  <dcterms:created xsi:type="dcterms:W3CDTF">1996-10-14T23:33:28Z</dcterms:created>
  <dcterms:modified xsi:type="dcterms:W3CDTF">2008-10-15T21:33:09Z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Document</vt:lpwstr>
  </property>
  <property fmtid="{D5CDD505-2E9C-101B-9397-08002B2CF9AE}" pid="4" name="Utility">
    <vt:lpwstr>Snohomish</vt:lpwstr>
  </property>
  <property fmtid="{D5CDD505-2E9C-101B-9397-08002B2CF9AE}" pid="5" name="Fiscal Year">
    <vt:lpwstr>FY 10-11</vt:lpwstr>
  </property>
</Properties>
</file>