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0" yWindow="5880" windowWidth="21180" windowHeight="8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<sst xmlns="http://schemas.openxmlformats.org/spreadsheetml/2006/main" count="90" uniqueCount="87">
  <si>
    <t>NPRA Assessment Form-2001</t>
  </si>
  <si>
    <t>PLAY:</t>
  </si>
  <si>
    <t>Beaufortian Upper Jurassic Topset SE</t>
  </si>
  <si>
    <t>SubArea B (eastcentral) SE</t>
  </si>
  <si>
    <t>Play area:</t>
  </si>
  <si>
    <r>
      <t>10</t>
    </r>
    <r>
      <rPr>
        <vertAlign val="superscript"/>
        <sz val="10"/>
        <rFont val="Arial"/>
        <family val="2"/>
      </rPr>
      <t>3</t>
    </r>
    <r>
      <rPr>
        <sz val="9"/>
        <rFont val="Geneva"/>
        <family val="0"/>
      </rPr>
      <t xml:space="preserve"> Acres</t>
    </r>
  </si>
  <si>
    <t>OIL ACCUMULATION VOLUME PARAMETERS</t>
  </si>
  <si>
    <t>Est Shape</t>
  </si>
  <si>
    <t>PROB OF AND GREATER THAN</t>
  </si>
  <si>
    <t>Knowledge</t>
  </si>
  <si>
    <t>ATTRIBUTES</t>
  </si>
  <si>
    <t>(1 to 5)</t>
  </si>
  <si>
    <t>LTP</t>
  </si>
  <si>
    <t>Max</t>
  </si>
  <si>
    <r>
      <t>Level 1-3</t>
    </r>
    <r>
      <rPr>
        <vertAlign val="superscript"/>
        <sz val="10"/>
        <rFont val="Arial"/>
        <family val="2"/>
      </rPr>
      <t>5</t>
    </r>
  </si>
  <si>
    <t>verified by DWH Nov 10</t>
  </si>
  <si>
    <r>
      <t>NET RESERVOIR THICKNESS</t>
    </r>
    <r>
      <rPr>
        <vertAlign val="superscript"/>
        <sz val="8"/>
        <rFont val="Arial"/>
        <family val="2"/>
      </rPr>
      <t>1</t>
    </r>
  </si>
  <si>
    <t>More distal</t>
  </si>
  <si>
    <r>
      <t>AREA OF CLOSURE</t>
    </r>
    <r>
      <rPr>
        <vertAlign val="superscript"/>
        <sz val="9"/>
        <rFont val="Arial"/>
        <family val="2"/>
      </rPr>
      <t>2</t>
    </r>
  </si>
  <si>
    <t>Alpine ~28,000 acres</t>
  </si>
  <si>
    <r>
      <t>POROSITY</t>
    </r>
    <r>
      <rPr>
        <vertAlign val="superscript"/>
        <sz val="10"/>
        <rFont val="Arial"/>
        <family val="2"/>
      </rPr>
      <t>3,4</t>
    </r>
  </si>
  <si>
    <t>Deeper</t>
  </si>
  <si>
    <t>Left Skewed</t>
  </si>
  <si>
    <r>
      <t>TRAP FILL</t>
    </r>
    <r>
      <rPr>
        <vertAlign val="superscript"/>
        <sz val="10"/>
        <rFont val="Arial"/>
        <family val="2"/>
      </rPr>
      <t>3</t>
    </r>
  </si>
  <si>
    <t>Enter POR*Sw</t>
  </si>
  <si>
    <r>
      <t>HYDROCARBON PORE VOL</t>
    </r>
    <r>
      <rPr>
        <vertAlign val="superscript"/>
        <sz val="8"/>
        <rFont val="Arial"/>
        <family val="2"/>
      </rPr>
      <t>3,4</t>
    </r>
  </si>
  <si>
    <t xml:space="preserve">  Approx mm bbl (fvf=1)</t>
  </si>
  <si>
    <t xml:space="preserve">  Recov mm bbl at surface</t>
  </si>
  <si>
    <t xml:space="preserve">   1-thickness in feet, 2-thousands of acres, 3-percent, 4-correlation between Porosity and Water Saturation = -1.0</t>
  </si>
  <si>
    <r>
      <t xml:space="preserve"> </t>
    </r>
    <r>
      <rPr>
        <sz val="8"/>
        <rFont val="Arial"/>
        <family val="2"/>
      </rPr>
      <t xml:space="preserve"> 5-Knowledge Level: 1=High, 2=Medium, 3=Low;  LTP=Left Truncation Point</t>
    </r>
  </si>
  <si>
    <t>TRAP DEPTH (in 1000 ft)</t>
  </si>
  <si>
    <t>See SubAreas Tab</t>
  </si>
  <si>
    <r>
      <t xml:space="preserve"> </t>
    </r>
    <r>
      <rPr>
        <sz val="10"/>
        <rFont val="Arial"/>
        <family val="2"/>
      </rPr>
      <t>(from</t>
    </r>
    <r>
      <rPr>
        <sz val="9"/>
        <rFont val="Geneva"/>
        <family val="0"/>
      </rPr>
      <t xml:space="preserve"> sea level)</t>
    </r>
  </si>
  <si>
    <r>
      <t xml:space="preserve">  </t>
    </r>
    <r>
      <rPr>
        <sz val="10"/>
        <rFont val="Arial"/>
        <family val="2"/>
      </rPr>
      <t>Surface to sea level correction (1000 ft):</t>
    </r>
  </si>
  <si>
    <t>modified Nov 10 - DWH</t>
  </si>
  <si>
    <t>definitely a right-skewed distribution</t>
  </si>
  <si>
    <t>OIL ACCUMULATION CHARACTERISTICS</t>
  </si>
  <si>
    <t>Oil recovery factor %</t>
  </si>
  <si>
    <t>Type of reservoir-drive (check any that apply):</t>
  </si>
  <si>
    <t>Water:</t>
  </si>
  <si>
    <t>Depletion:</t>
  </si>
  <si>
    <t>x</t>
  </si>
  <si>
    <t>Gas expansion:</t>
  </si>
  <si>
    <t>FVF (Formation volume factor, rb/stb):</t>
  </si>
  <si>
    <t>(at median depth)</t>
  </si>
  <si>
    <t>FVF=0.972+0.000147*F^1.175</t>
  </si>
  <si>
    <t>Pressure(psi)</t>
  </si>
  <si>
    <t>P=TD*0.5*1000</t>
  </si>
  <si>
    <t>TD=trap depth (thous ft), P=pressure (psi)</t>
  </si>
  <si>
    <t>temp(deg F)</t>
  </si>
  <si>
    <t>T=19*TD+30</t>
  </si>
  <si>
    <t>T=temp deg F</t>
  </si>
  <si>
    <t>LN is log base e</t>
  </si>
  <si>
    <t>SolGasGr</t>
  </si>
  <si>
    <t>SGG=((0.1402*LN(C27+14.7)-0.4227)+(0.1369*LN(C28)+0.0156)+(0.1704*LN(E37)+0.1469))/3</t>
  </si>
  <si>
    <t>AG=API gravity</t>
  </si>
  <si>
    <t>F</t>
  </si>
  <si>
    <t>Uncorrected GOR=SGG*((P+14.7)*10^(0.0125*AG)/(18*10^(0.00091*T)))^(1/0.83)</t>
  </si>
  <si>
    <t>F= Final GOR*(SGG/OG)^0.5+1.25*T</t>
  </si>
  <si>
    <t>OG=141.5/(131.5+AG)</t>
  </si>
  <si>
    <t>GOR (Associated gas to oil ratio, cu.ft./bbl, at stp):</t>
  </si>
  <si>
    <t>Final GOR at median depth</t>
  </si>
  <si>
    <t>Uncorrected GOR</t>
  </si>
  <si>
    <t>NGLR (Natural gas liquids to associated gas ratio, bbls/million cu.ft., at stp)= 4.5985*exp(.1711*TD)</t>
  </si>
  <si>
    <t>(median depth)</t>
  </si>
  <si>
    <t>Oil quality parameters:</t>
  </si>
  <si>
    <t>API gravity</t>
  </si>
  <si>
    <t>Oil Grav (ratio)</t>
  </si>
  <si>
    <t>Sulfur content of oil</t>
  </si>
  <si>
    <t>Associated gas quality parameters:</t>
  </si>
  <si>
    <t>Hydrogen sulfide %</t>
  </si>
  <si>
    <t>CO2 contamination %</t>
  </si>
  <si>
    <t>Other inert gases:</t>
  </si>
  <si>
    <t>Name:</t>
  </si>
  <si>
    <t>Percent:</t>
  </si>
  <si>
    <t>TIME OF TRAP DEVELOPMENT</t>
  </si>
  <si>
    <t>BEGIN</t>
  </si>
  <si>
    <t>PEAK</t>
  </si>
  <si>
    <t>END</t>
  </si>
  <si>
    <t xml:space="preserve">     STRATIGRAPHIC COMPONENT (Ma)</t>
  </si>
  <si>
    <t xml:space="preserve">     STRUCTURAL COMPONENT (Ma)</t>
  </si>
  <si>
    <t>Assessor's Name:</t>
  </si>
  <si>
    <t>Dave Houseknecht</t>
  </si>
  <si>
    <t>Date of Data Entry MM/DD/YYYY:</t>
  </si>
  <si>
    <t>Date of Simulation Run MM/DD/YYYY:</t>
  </si>
  <si>
    <t>Note: only enter play name and assessor's name on Oil worksheet</t>
  </si>
  <si>
    <t>Table 15a: Input values for oil accumulations in the Beaufortian Upper Jurassic Topset SE Play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</si>
</sst>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sz val="12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Fill="1" applyAlignment="1">
      <alignment horizontal="left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right"/>
    </xf>
    <xf numFmtId="1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5" xfId="0" applyFill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9" fillId="2" borderId="0" xfId="0" applyFont="1" applyFill="1" applyAlignment="1">
      <alignment/>
    </xf>
    <xf numFmtId="1" fontId="0" fillId="2" borderId="0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5" xfId="0" applyNumberFormat="1" applyBorder="1" applyAlignment="1">
      <alignment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3" fillId="0" borderId="4" xfId="0" applyFont="1" applyBorder="1" applyAlignment="1">
      <alignment horizontal="right"/>
    </xf>
    <xf numFmtId="0" fontId="0" fillId="0" borderId="0" xfId="0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0" fillId="2" borderId="1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Alignment="1">
      <alignment horizontal="left"/>
    </xf>
    <xf numFmtId="165" fontId="0" fillId="2" borderId="14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" fontId="0" fillId="0" borderId="5" xfId="0" applyNumberFormat="1" applyBorder="1" applyAlignment="1">
      <alignment/>
    </xf>
    <xf numFmtId="164" fontId="0" fillId="0" borderId="5" xfId="0" applyNumberFormat="1" applyFill="1" applyBorder="1" applyAlignment="1">
      <alignment/>
    </xf>
    <xf numFmtId="11" fontId="0" fillId="0" borderId="0" xfId="0" applyNumberFormat="1" applyAlignment="1">
      <alignment/>
    </xf>
    <xf numFmtId="165" fontId="0" fillId="2" borderId="5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Alignment="1">
      <alignment/>
    </xf>
    <xf numFmtId="14" fontId="0" fillId="0" borderId="5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workbookViewId="0" topLeftCell="A28">
      <selection activeCell="F53" sqref="F53"/>
    </sheetView>
  </sheetViews>
  <sheetFormatPr defaultColWidth="11.00390625" defaultRowHeight="12"/>
  <cols>
    <col min="1" max="1" width="8.625" style="0" customWidth="1"/>
    <col min="2" max="2" width="12.375" style="0" customWidth="1"/>
    <col min="3" max="3" width="9.375" style="0" customWidth="1"/>
    <col min="4" max="4" width="8.625" style="0" customWidth="1"/>
    <col min="5" max="5" width="10.625" style="0" customWidth="1"/>
    <col min="6" max="7" width="8.625" style="0" customWidth="1"/>
    <col min="8" max="8" width="9.50390625" style="0" customWidth="1"/>
    <col min="9" max="9" width="8.875" style="0" customWidth="1"/>
    <col min="10" max="16384" width="8.625" style="0" customWidth="1"/>
  </cols>
  <sheetData>
    <row r="1" ht="15.75">
      <c r="A1" s="70" t="s">
        <v>86</v>
      </c>
    </row>
    <row r="2" spans="1:9" ht="16.5">
      <c r="A2" s="1" t="s">
        <v>0</v>
      </c>
      <c r="B2" s="2"/>
      <c r="C2" s="2"/>
      <c r="D2" s="2"/>
      <c r="E2" s="3"/>
      <c r="H2" s="4"/>
      <c r="I2" s="5"/>
    </row>
    <row r="3" spans="2:10" ht="15">
      <c r="B3" s="6" t="s">
        <v>1</v>
      </c>
      <c r="C3" s="7" t="s">
        <v>2</v>
      </c>
      <c r="D3" s="8"/>
      <c r="E3" s="8"/>
      <c r="F3" s="9"/>
      <c r="H3" s="10" t="s">
        <v>3</v>
      </c>
      <c r="I3" s="11"/>
      <c r="J3" s="12"/>
    </row>
    <row r="4" spans="2:6" ht="12.75">
      <c r="B4" s="13" t="s">
        <v>4</v>
      </c>
      <c r="C4" s="14">
        <v>1794.885353</v>
      </c>
      <c r="D4" s="15" t="s">
        <v>5</v>
      </c>
      <c r="F4" s="16"/>
    </row>
    <row r="6" ht="15">
      <c r="A6" s="17" t="s">
        <v>6</v>
      </c>
    </row>
    <row r="7" spans="8:9" ht="12.75">
      <c r="H7" s="18"/>
      <c r="I7" s="18"/>
    </row>
    <row r="8" spans="2:8" ht="12.75">
      <c r="B8" s="19"/>
      <c r="C8" s="20" t="s">
        <v>7</v>
      </c>
      <c r="D8" s="71" t="s">
        <v>8</v>
      </c>
      <c r="E8" s="72"/>
      <c r="F8" s="72"/>
      <c r="G8" s="73"/>
      <c r="H8" s="20" t="s">
        <v>9</v>
      </c>
    </row>
    <row r="9" spans="1:16" ht="14.25" customHeight="1">
      <c r="A9" s="21" t="s">
        <v>10</v>
      </c>
      <c r="B9" s="22"/>
      <c r="C9" s="23" t="s">
        <v>11</v>
      </c>
      <c r="D9" s="24" t="s">
        <v>12</v>
      </c>
      <c r="E9" s="25">
        <v>0.5</v>
      </c>
      <c r="F9" s="25">
        <v>0.05</v>
      </c>
      <c r="G9" s="24" t="s">
        <v>13</v>
      </c>
      <c r="H9" s="23" t="s">
        <v>14</v>
      </c>
      <c r="I9" s="12" t="s">
        <v>15</v>
      </c>
      <c r="J9" s="26"/>
      <c r="K9" s="26"/>
      <c r="L9" s="16"/>
      <c r="M9" s="16"/>
      <c r="N9" s="16"/>
      <c r="O9" s="16"/>
      <c r="P9" s="16"/>
    </row>
    <row r="10" spans="1:18" ht="14.25" customHeight="1">
      <c r="A10" s="27" t="s">
        <v>16</v>
      </c>
      <c r="B10" s="28"/>
      <c r="C10" s="29">
        <v>2</v>
      </c>
      <c r="D10" s="30">
        <v>20</v>
      </c>
      <c r="E10" s="30">
        <v>40</v>
      </c>
      <c r="F10" s="30">
        <v>75</v>
      </c>
      <c r="G10" s="30">
        <v>150</v>
      </c>
      <c r="H10" s="29">
        <v>2</v>
      </c>
      <c r="I10" s="12" t="s">
        <v>17</v>
      </c>
      <c r="J10" s="26"/>
      <c r="K10" s="26"/>
      <c r="L10" s="31"/>
      <c r="M10" s="31"/>
      <c r="N10" s="31"/>
      <c r="O10" s="31"/>
      <c r="P10" s="26"/>
      <c r="Q10" s="26"/>
      <c r="R10" s="26"/>
    </row>
    <row r="11" spans="1:18" ht="14.25" customHeight="1">
      <c r="A11" s="32" t="s">
        <v>18</v>
      </c>
      <c r="C11" s="29">
        <v>2</v>
      </c>
      <c r="D11" s="30">
        <v>4</v>
      </c>
      <c r="E11" s="30">
        <v>10</v>
      </c>
      <c r="F11" s="30">
        <v>25</v>
      </c>
      <c r="G11" s="30">
        <v>40</v>
      </c>
      <c r="H11" s="29">
        <v>3</v>
      </c>
      <c r="I11" s="12" t="s">
        <v>19</v>
      </c>
      <c r="J11" s="26"/>
      <c r="K11" s="26"/>
      <c r="L11" s="31"/>
      <c r="M11" s="31"/>
      <c r="N11" s="31"/>
      <c r="O11" s="31"/>
      <c r="P11" s="26"/>
      <c r="Q11" s="26"/>
      <c r="R11" s="26"/>
    </row>
    <row r="12" spans="1:18" ht="14.25" customHeight="1">
      <c r="A12" t="s">
        <v>20</v>
      </c>
      <c r="C12" s="29">
        <v>4</v>
      </c>
      <c r="D12" s="30">
        <v>10</v>
      </c>
      <c r="E12" s="30">
        <v>15</v>
      </c>
      <c r="F12" s="30">
        <v>19</v>
      </c>
      <c r="G12" s="30">
        <v>20</v>
      </c>
      <c r="H12" s="29">
        <v>2</v>
      </c>
      <c r="I12" s="12" t="s">
        <v>21</v>
      </c>
      <c r="J12" s="26" t="s">
        <v>22</v>
      </c>
      <c r="K12" s="26"/>
      <c r="L12" s="31"/>
      <c r="M12" s="31"/>
      <c r="N12" s="31"/>
      <c r="O12" s="31"/>
      <c r="P12" s="26"/>
      <c r="Q12" s="26"/>
      <c r="R12" s="26"/>
    </row>
    <row r="13" spans="1:18" ht="14.25" customHeight="1" thickBot="1">
      <c r="A13" t="s">
        <v>23</v>
      </c>
      <c r="C13" s="29">
        <v>7</v>
      </c>
      <c r="D13" s="30">
        <v>80</v>
      </c>
      <c r="E13" s="30">
        <v>100</v>
      </c>
      <c r="F13" s="30">
        <v>100</v>
      </c>
      <c r="G13" s="30">
        <v>100</v>
      </c>
      <c r="H13" s="29">
        <v>2</v>
      </c>
      <c r="I13" s="12" t="s">
        <v>24</v>
      </c>
      <c r="J13" s="26"/>
      <c r="K13" s="26"/>
      <c r="L13" s="31"/>
      <c r="M13" s="31"/>
      <c r="N13" s="31"/>
      <c r="O13" s="31"/>
      <c r="P13" s="26"/>
      <c r="Q13" s="26"/>
      <c r="R13" s="26"/>
    </row>
    <row r="14" spans="1:18" ht="15" customHeight="1" thickBot="1">
      <c r="A14" s="33" t="s">
        <v>25</v>
      </c>
      <c r="B14" s="3"/>
      <c r="C14" s="34">
        <v>4</v>
      </c>
      <c r="D14" s="35">
        <f>D12-$I14</f>
        <v>6</v>
      </c>
      <c r="E14" s="35">
        <f>E12-$I14</f>
        <v>11</v>
      </c>
      <c r="F14" s="35">
        <f>F12-$I14</f>
        <v>15</v>
      </c>
      <c r="G14" s="35">
        <f>G12-$I14</f>
        <v>16</v>
      </c>
      <c r="I14" s="36">
        <v>4</v>
      </c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2.75" customHeight="1">
      <c r="A15" t="s">
        <v>26</v>
      </c>
      <c r="D15" s="37">
        <f>7.758*D10*D11*D13*D14*10^(-4)</f>
        <v>29.790719999999997</v>
      </c>
      <c r="E15" s="37">
        <f>7.758*E10*E11*E13*E14*10^(-4)</f>
        <v>341.35200000000003</v>
      </c>
      <c r="F15" s="37">
        <f>7.758*F10*F11*F13*F14*10^(-4)</f>
        <v>2181.9375</v>
      </c>
      <c r="G15" s="37">
        <f>7.758*G10*G11*G13*G14*10^(-4)</f>
        <v>7447.68</v>
      </c>
      <c r="I15" s="12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2.75" customHeight="1">
      <c r="A16" t="s">
        <v>27</v>
      </c>
      <c r="D16" s="37">
        <f>D15*$C$24*0.01/$E$27</f>
        <v>8.029599245274827</v>
      </c>
      <c r="E16" s="37">
        <f>E15*$C$24*0.01/$E$27</f>
        <v>92.00582468544074</v>
      </c>
      <c r="F16" s="37">
        <f>F15*$C$24*0.01/$E$27</f>
        <v>588.1054134722774</v>
      </c>
      <c r="G16" s="37">
        <f>G15*$C$24*0.01/$E$27</f>
        <v>2007.3998113187072</v>
      </c>
      <c r="I16" s="12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12.75" customHeight="1">
      <c r="A17" s="38" t="s">
        <v>28</v>
      </c>
      <c r="I17" s="12"/>
      <c r="J17" s="12"/>
      <c r="K17" s="12"/>
      <c r="L17" s="26"/>
      <c r="M17" s="26"/>
      <c r="N17" s="26"/>
      <c r="O17" s="26"/>
      <c r="P17" s="26"/>
      <c r="Q17" s="26"/>
      <c r="R17" s="26"/>
    </row>
    <row r="18" spans="1:18" ht="12.75">
      <c r="A18" t="s">
        <v>29</v>
      </c>
      <c r="I18" s="12"/>
      <c r="J18" s="12"/>
      <c r="K18" s="12"/>
      <c r="L18" s="26"/>
      <c r="M18" s="26"/>
      <c r="N18" s="26"/>
      <c r="O18" s="26"/>
      <c r="P18" s="26"/>
      <c r="Q18" s="26"/>
      <c r="R18" s="26"/>
    </row>
    <row r="19" spans="1:18" ht="12.75">
      <c r="A19" s="39" t="s">
        <v>30</v>
      </c>
      <c r="B19" s="40"/>
      <c r="C19" s="29">
        <v>2</v>
      </c>
      <c r="D19" s="29">
        <v>10</v>
      </c>
      <c r="E19" s="29">
        <v>11</v>
      </c>
      <c r="F19" s="29">
        <v>12</v>
      </c>
      <c r="G19" s="29">
        <v>14</v>
      </c>
      <c r="H19" s="12">
        <v>1</v>
      </c>
      <c r="I19" s="12" t="s">
        <v>31</v>
      </c>
      <c r="J19" s="12"/>
      <c r="K19" s="12"/>
      <c r="L19" s="26"/>
      <c r="M19" s="26"/>
      <c r="N19" s="26"/>
      <c r="O19" s="26"/>
      <c r="P19" s="26"/>
      <c r="Q19" s="26"/>
      <c r="R19" s="26"/>
    </row>
    <row r="20" spans="1:11" ht="12.75">
      <c r="A20" s="41" t="s">
        <v>32</v>
      </c>
      <c r="B20" s="42"/>
      <c r="C20" s="43"/>
      <c r="D20" s="8"/>
      <c r="E20" s="8"/>
      <c r="F20" s="44" t="s">
        <v>33</v>
      </c>
      <c r="G20" s="29">
        <v>0.246</v>
      </c>
      <c r="I20" s="12" t="s">
        <v>34</v>
      </c>
      <c r="J20" s="12"/>
      <c r="K20" s="12"/>
    </row>
    <row r="21" spans="3:12" ht="12.75">
      <c r="C21" s="12"/>
      <c r="D21" s="12"/>
      <c r="E21" s="12"/>
      <c r="F21" s="12"/>
      <c r="G21" s="12"/>
      <c r="H21" s="26"/>
      <c r="I21" s="12" t="s">
        <v>35</v>
      </c>
      <c r="J21" s="12"/>
      <c r="K21" s="12"/>
      <c r="L21" s="12"/>
    </row>
    <row r="22" spans="1:11" ht="15">
      <c r="A22" s="17" t="s">
        <v>36</v>
      </c>
      <c r="G22" s="16"/>
      <c r="H22" s="16"/>
      <c r="I22" s="12"/>
      <c r="J22" s="12"/>
      <c r="K22" s="12"/>
    </row>
    <row r="23" spans="7:8" ht="12.75">
      <c r="G23" s="16"/>
      <c r="H23" s="16"/>
    </row>
    <row r="24" spans="1:3" ht="12.75">
      <c r="A24" t="s">
        <v>37</v>
      </c>
      <c r="C24" s="15">
        <v>50</v>
      </c>
    </row>
    <row r="25" spans="1:9" ht="12.75">
      <c r="A25" t="s">
        <v>38</v>
      </c>
      <c r="D25" s="16"/>
      <c r="E25" s="16"/>
      <c r="I25" s="16"/>
    </row>
    <row r="26" spans="3:9" ht="12.75">
      <c r="C26" s="45" t="s">
        <v>39</v>
      </c>
      <c r="D26" s="15"/>
      <c r="E26" s="45" t="s">
        <v>40</v>
      </c>
      <c r="F26" s="15" t="s">
        <v>41</v>
      </c>
      <c r="H26" s="45" t="s">
        <v>42</v>
      </c>
      <c r="I26" s="15" t="s">
        <v>41</v>
      </c>
    </row>
    <row r="27" spans="1:9" ht="12.75">
      <c r="A27" t="s">
        <v>43</v>
      </c>
      <c r="C27" s="45"/>
      <c r="D27" s="16"/>
      <c r="E27" s="46">
        <f>0.972+0.000147*C31^1.175</f>
        <v>1.8550564660827202</v>
      </c>
      <c r="F27" s="16" t="s">
        <v>44</v>
      </c>
      <c r="G27" s="4"/>
      <c r="H27" s="47" t="s">
        <v>45</v>
      </c>
      <c r="I27" s="16"/>
    </row>
    <row r="28" spans="2:9" ht="12.75">
      <c r="B28" s="48" t="s">
        <v>46</v>
      </c>
      <c r="C28" s="49">
        <f>E19*0.5*1000</f>
        <v>5500</v>
      </c>
      <c r="D28" s="50"/>
      <c r="E28" s="47" t="s">
        <v>47</v>
      </c>
      <c r="G28" t="s">
        <v>48</v>
      </c>
      <c r="H28" s="47"/>
      <c r="I28" s="16"/>
    </row>
    <row r="29" spans="2:9" ht="12.75">
      <c r="B29" s="51" t="s">
        <v>49</v>
      </c>
      <c r="C29" s="52">
        <f>19*E19+30</f>
        <v>239</v>
      </c>
      <c r="E29" s="53" t="s">
        <v>50</v>
      </c>
      <c r="G29" s="5" t="s">
        <v>51</v>
      </c>
      <c r="H29" s="45"/>
      <c r="I29" t="s">
        <v>52</v>
      </c>
    </row>
    <row r="30" spans="2:12" ht="12.75">
      <c r="B30" s="51" t="s">
        <v>53</v>
      </c>
      <c r="C30" s="54">
        <f>((0.1402*LN(C28+14.7)-0.4227)+(0.1369*LN(C29)+0.0156)+(0.1704*LN(E38)+0.1469))/3</f>
        <v>0.7738819846339421</v>
      </c>
      <c r="E30" s="53" t="s">
        <v>54</v>
      </c>
      <c r="H30" s="45"/>
      <c r="L30" t="s">
        <v>55</v>
      </c>
    </row>
    <row r="31" spans="2:8" ht="12.75">
      <c r="B31" s="41" t="s">
        <v>56</v>
      </c>
      <c r="C31" s="55">
        <f>F33*(C30/H38)^0.5+1.25*C29</f>
        <v>1643.9565393880448</v>
      </c>
      <c r="E31" s="53" t="s">
        <v>57</v>
      </c>
      <c r="H31" s="45"/>
    </row>
    <row r="32" spans="5:9" ht="12.75">
      <c r="E32" s="53" t="s">
        <v>58</v>
      </c>
      <c r="I32" s="56" t="s">
        <v>59</v>
      </c>
    </row>
    <row r="33" spans="1:7" ht="12.75">
      <c r="A33" s="57" t="s">
        <v>60</v>
      </c>
      <c r="F33" s="35">
        <f>IF(F34&lt;=1800,0.86*F34,F34)</f>
        <v>1393.0529675412522</v>
      </c>
      <c r="G33" t="s">
        <v>61</v>
      </c>
    </row>
    <row r="34" spans="1:8" ht="12.75">
      <c r="A34" s="57"/>
      <c r="E34" s="4"/>
      <c r="F34" s="58">
        <f>C30*((C28+14.7)*10^(0.0125*E38)/(18*10^(0.00091*C29)))^(1/0.83)</f>
        <v>1619.829032024712</v>
      </c>
      <c r="G34" s="53" t="s">
        <v>62</v>
      </c>
      <c r="H34" s="16"/>
    </row>
    <row r="35" spans="1:11" ht="12.75">
      <c r="A35" t="s">
        <v>63</v>
      </c>
      <c r="J35" s="59">
        <f>4.5985*EXP(0.1711*E19)</f>
        <v>30.199644819278344</v>
      </c>
      <c r="K35" t="s">
        <v>64</v>
      </c>
    </row>
    <row r="36" spans="2:8" ht="12.75">
      <c r="B36" s="32"/>
      <c r="C36" s="60"/>
      <c r="D36" s="50"/>
      <c r="H36" s="16"/>
    </row>
    <row r="37" spans="1:8" ht="12.75">
      <c r="A37" t="s">
        <v>65</v>
      </c>
      <c r="H37" s="16"/>
    </row>
    <row r="38" spans="2:8" ht="12.75">
      <c r="B38" t="s">
        <v>66</v>
      </c>
      <c r="E38" s="15">
        <v>39</v>
      </c>
      <c r="G38" s="4" t="s">
        <v>67</v>
      </c>
      <c r="H38" s="61">
        <f>141.5/(131.5+E38)</f>
        <v>0.8299120234604106</v>
      </c>
    </row>
    <row r="39" spans="2:5" ht="12.75">
      <c r="B39" t="s">
        <v>68</v>
      </c>
      <c r="E39" s="15">
        <v>0.3</v>
      </c>
    </row>
    <row r="40" ht="12.75">
      <c r="A40" t="s">
        <v>69</v>
      </c>
    </row>
    <row r="41" spans="2:5" ht="12.75">
      <c r="B41" t="s">
        <v>70</v>
      </c>
      <c r="E41" s="15">
        <v>0</v>
      </c>
    </row>
    <row r="42" spans="2:5" ht="12.75">
      <c r="B42" t="s">
        <v>71</v>
      </c>
      <c r="E42" s="15">
        <v>0</v>
      </c>
    </row>
    <row r="43" ht="12.75">
      <c r="B43" t="s">
        <v>72</v>
      </c>
    </row>
    <row r="44" spans="3:7" ht="12.75">
      <c r="C44" t="s">
        <v>73</v>
      </c>
      <c r="D44" s="15"/>
      <c r="F44" t="s">
        <v>74</v>
      </c>
      <c r="G44" s="15"/>
    </row>
    <row r="45" spans="3:7" ht="12.75">
      <c r="C45" t="s">
        <v>73</v>
      </c>
      <c r="D45" s="15"/>
      <c r="F45" t="s">
        <v>74</v>
      </c>
      <c r="G45" s="15"/>
    </row>
    <row r="46" spans="1:5" ht="12.75">
      <c r="A46" s="16"/>
      <c r="B46" s="62"/>
      <c r="C46" s="26"/>
      <c r="D46" s="16"/>
      <c r="E46" s="16"/>
    </row>
    <row r="47" spans="1:7" ht="12.75">
      <c r="A47" s="63" t="s">
        <v>75</v>
      </c>
      <c r="B47" s="64"/>
      <c r="C47" s="64"/>
      <c r="E47" s="65" t="s">
        <v>76</v>
      </c>
      <c r="F47" s="65" t="s">
        <v>77</v>
      </c>
      <c r="G47" s="65" t="s">
        <v>78</v>
      </c>
    </row>
    <row r="48" spans="1:7" ht="12.75">
      <c r="A48" s="57" t="s">
        <v>79</v>
      </c>
      <c r="B48" s="64"/>
      <c r="C48" s="64"/>
      <c r="E48" s="66">
        <v>159</v>
      </c>
      <c r="F48" s="66">
        <v>154</v>
      </c>
      <c r="G48" s="66">
        <v>151</v>
      </c>
    </row>
    <row r="49" spans="1:7" ht="12.75">
      <c r="A49" s="57" t="s">
        <v>80</v>
      </c>
      <c r="B49" s="64"/>
      <c r="C49" s="64"/>
      <c r="E49" s="66"/>
      <c r="F49" s="66"/>
      <c r="G49" s="66"/>
    </row>
    <row r="50" spans="2:5" ht="12.75">
      <c r="B50" s="16"/>
      <c r="C50" s="16"/>
      <c r="D50" s="16"/>
      <c r="E50" s="16"/>
    </row>
    <row r="51" spans="1:6" ht="12.75">
      <c r="A51" s="63" t="s">
        <v>81</v>
      </c>
      <c r="C51" s="43" t="s">
        <v>82</v>
      </c>
      <c r="D51" s="8"/>
      <c r="E51" s="8"/>
      <c r="F51" s="9"/>
    </row>
    <row r="52" spans="1:10" ht="12.75">
      <c r="A52" s="67" t="s">
        <v>83</v>
      </c>
      <c r="E52" s="68">
        <v>35721</v>
      </c>
      <c r="F52" s="16"/>
      <c r="I52" s="16"/>
      <c r="J52" s="16"/>
    </row>
    <row r="53" spans="1:10" ht="12.75">
      <c r="A53" s="69" t="s">
        <v>84</v>
      </c>
      <c r="B53" s="16"/>
      <c r="C53" s="16"/>
      <c r="D53" s="16"/>
      <c r="E53" s="68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t="s">
        <v>85</v>
      </c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8" ht="12.75">
      <c r="A57" s="16"/>
      <c r="B57" s="16"/>
      <c r="C57" s="16"/>
      <c r="D57" s="16"/>
      <c r="E57" s="16"/>
      <c r="F57" s="16"/>
      <c r="G57" s="16"/>
      <c r="H57" s="16"/>
    </row>
  </sheetData>
  <mergeCells count="1">
    <mergeCell ref="D8:G8"/>
  </mergeCells>
  <printOptions/>
  <pageMargins left="0.75" right="0.75" top="1" bottom="1" header="0.5" footer="0.5"/>
  <pageSetup fitToHeight="1" fitToWidth="1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cmg</dc:creator>
  <cp:keywords/>
  <dc:description/>
  <cp:lastModifiedBy>cmg</cp:lastModifiedBy>
  <cp:lastPrinted>2003-07-31T23:33:51Z</cp:lastPrinted>
  <dcterms:created xsi:type="dcterms:W3CDTF">2003-07-31T23:32:13Z</dcterms:created>
  <cp:category/>
  <cp:version/>
  <cp:contentType/>
  <cp:contentStatus/>
</cp:coreProperties>
</file>