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8355" tabRatio="607" activeTab="0"/>
  </bookViews>
  <sheets>
    <sheet name="Elect-History" sheetId="1" r:id="rId1"/>
    <sheet name="Electricit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<sst xmlns="http://schemas.openxmlformats.org/spreadsheetml/2006/main" count="95" uniqueCount="39">
  <si>
    <t>May</t>
  </si>
  <si>
    <t>June</t>
  </si>
  <si>
    <t>July</t>
  </si>
  <si>
    <t>Georgia</t>
  </si>
  <si>
    <t>Feb</t>
  </si>
  <si>
    <t>Mar</t>
  </si>
  <si>
    <t>Dec</t>
  </si>
  <si>
    <t>Nov</t>
  </si>
  <si>
    <t>Oct</t>
  </si>
  <si>
    <t>Sept</t>
  </si>
  <si>
    <t>Aug</t>
  </si>
  <si>
    <t>Santa Ana</t>
  </si>
  <si>
    <t>Tustin 1 &amp; 2 on the same meter.</t>
  </si>
  <si>
    <t xml:space="preserve">Santa Ana 1, 2 &amp; 3 on the same meter </t>
  </si>
  <si>
    <t xml:space="preserve"> KWh</t>
  </si>
  <si>
    <t>CO2</t>
  </si>
  <si>
    <t>Irvine 1 (Pullman)</t>
  </si>
  <si>
    <t>Irvine 2  (McGaw)</t>
  </si>
  <si>
    <t>FY 2001</t>
  </si>
  <si>
    <t>Total</t>
  </si>
  <si>
    <t xml:space="preserve">Santa Ana </t>
  </si>
  <si>
    <t xml:space="preserve">FY 2002 </t>
  </si>
  <si>
    <t>FY 2000</t>
  </si>
  <si>
    <t>00 - 02</t>
  </si>
  <si>
    <t>00 - 01</t>
  </si>
  <si>
    <t>01 - 02</t>
  </si>
  <si>
    <t>FY 2002</t>
  </si>
  <si>
    <t>Irvine-1</t>
  </si>
  <si>
    <t>Irvine-2</t>
  </si>
  <si>
    <t xml:space="preserve">FY 2003 </t>
  </si>
  <si>
    <t>FY 2003</t>
  </si>
  <si>
    <t>CO2 (metric tons)  Emission Factors                 US Avg = 0.606 metric tons /MWh</t>
  </si>
  <si>
    <t>2003-I Term</t>
  </si>
  <si>
    <t>00 - 03</t>
  </si>
  <si>
    <t>2002-II Term</t>
  </si>
  <si>
    <t>2002-I Term</t>
  </si>
  <si>
    <t xml:space="preserve">2002-I Term </t>
  </si>
  <si>
    <t>Tustin / OMG</t>
  </si>
  <si>
    <t>Tustin  / OMG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</si>
</sst>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-yy"/>
    <numFmt numFmtId="166" formatCode="#,##0.000"/>
    <numFmt numFmtId="167" formatCode="#,##0.0000"/>
    <numFmt numFmtId="168" formatCode="#,##0.0"/>
    <numFmt numFmtId="169" formatCode="#,##0.0_);\(#,##0.0\)"/>
    <numFmt numFmtId="170" formatCode="0.000"/>
    <numFmt numFmtId="171" formatCode="0.0"/>
    <numFmt numFmtId="172" formatCode="_(* #,##0.0_);_(* \(#,##0.0\);_(* &quot;-&quot;??_);_(@_)"/>
    <numFmt numFmtId="173" formatCode="_(* #,##0_);_(* \(#,##0\);_(* &quot;-&quot;??_);_(@_)"/>
    <numFmt numFmtId="174" formatCode="&quot;$&quot;#,##0.0"/>
    <numFmt numFmtId="175" formatCode="&quot;$&quot;#,##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%"/>
    <numFmt numFmtId="179" formatCode="&quot;\&quot;#,##0;&quot;\&quot;\-#,##0"/>
    <numFmt numFmtId="180" formatCode="&quot;\&quot;#,##0;[Red]&quot;\&quot;\-#,##0"/>
    <numFmt numFmtId="181" formatCode="&quot;\&quot;#,##0.00;&quot;\&quot;\-#,##0.00"/>
    <numFmt numFmtId="182" formatCode="&quot;\&quot;#,##0.00;[Red]&quot;\&quot;\-#,##0.00"/>
    <numFmt numFmtId="183" formatCode="_ &quot;\&quot;* #,##0_ ;_ &quot;\&quot;* \-#,##0_ ;_ &quot;\&quot;* &quot;-&quot;_ ;_ @_ "/>
    <numFmt numFmtId="184" formatCode="_ * #,##0_ ;_ * \-#,##0_ ;_ * &quot;-&quot;_ ;_ @_ "/>
    <numFmt numFmtId="185" formatCode="_ &quot;\&quot;* #,##0.00_ ;_ &quot;\&quot;* \-#,##0.00_ ;_ &quot;\&quot;* &quot;-&quot;??_ ;_ @_ "/>
    <numFmt numFmtId="186" formatCode="_ * #,##0.00_ ;_ * \-#,##0.00_ ;_ * &quot;-&quot;??_ ;_ @_ 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mm/dd/yy"/>
    <numFmt numFmtId="192" formatCode="&quot;\&quot;#,##0"/>
    <numFmt numFmtId="193" formatCode="\$#,##0;[Red]\-\$#,##0"/>
    <numFmt numFmtId="194" formatCode="\$#,##0;\-\$#,##0"/>
    <numFmt numFmtId="195" formatCode="#,##0_ "/>
    <numFmt numFmtId="196" formatCode="_ * #,##0.000_ ;_ * \-#,##0.000_ ;_ * &quot;-&quot;??_ ;_ @_ "/>
    <numFmt numFmtId="197" formatCode="_ * #,##0.0000_ ;_ * \-#,##0.0000_ ;_ * &quot;-&quot;??_ ;_ @_ "/>
    <numFmt numFmtId="198" formatCode="_ * #,##0.0_ ;_ * \-#,##0.0_ ;_ * &quot;-&quot;??_ ;_ @_ "/>
    <numFmt numFmtId="199" formatCode="_ * #,##0_ ;_ * \-#,##0_ ;_ * &quot;-&quot;??_ ;_ @_ "/>
    <numFmt numFmtId="200" formatCode="_ &quot;\&quot;* #,##0.0_ ;_ &quot;\&quot;* \-#,##0.0_ ;_ &quot;\&quot;* &quot;-&quot;??_ ;_ @_ "/>
    <numFmt numFmtId="201" formatCode="_ &quot;\&quot;* #,##0_ ;_ &quot;\&quot;* \-#,##0_ ;_ &quot;\&quot;* &quot;-&quot;??_ ;_ @_ "/>
    <numFmt numFmtId="202" formatCode="0.00_);[Red]\(0.00\)"/>
    <numFmt numFmtId="203" formatCode="0.0_);[Red]\(0.0\)"/>
    <numFmt numFmtId="204" formatCode="0_);[Red]\(0\)"/>
  </numFmts>
  <fonts count="38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6.75"/>
      <name val="Times New Roman"/>
      <family val="1"/>
    </font>
    <font>
      <sz val="2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ＭＳ Ｐ "/>
      <family val="3"/>
    </font>
    <font>
      <sz val="14"/>
      <color indexed="12"/>
      <name val="Times New Roman"/>
      <family val="1"/>
    </font>
    <font>
      <sz val="21"/>
      <name val="Times New Roman"/>
      <family val="1"/>
    </font>
    <font>
      <sz val="18.25"/>
      <name val="Times New Roman"/>
      <family val="1"/>
    </font>
    <font>
      <b/>
      <sz val="8.75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8.25"/>
      <name val="Times New Roman"/>
      <family val="1"/>
    </font>
    <font>
      <b/>
      <sz val="10.25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double"/>
      <bottom style="thin"/>
    </border>
    <border>
      <left style="thick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ck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double"/>
    </border>
    <border>
      <left style="thick"/>
      <right style="thin"/>
      <top style="thick"/>
      <bottom style="double"/>
    </border>
    <border>
      <left style="double"/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4" fontId="2" fillId="0" borderId="0" xfId="21" applyFont="1" applyAlignment="1">
      <alignment/>
    </xf>
    <xf numFmtId="0" fontId="4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173" fontId="13" fillId="0" borderId="7" xfId="15" applyNumberFormat="1" applyFont="1" applyBorder="1" applyAlignment="1">
      <alignment/>
    </xf>
    <xf numFmtId="17" fontId="3" fillId="2" borderId="8" xfId="0" applyNumberFormat="1" applyFont="1" applyFill="1" applyBorder="1" applyAlignment="1">
      <alignment horizontal="center"/>
    </xf>
    <xf numFmtId="17" fontId="3" fillId="2" borderId="9" xfId="0" applyNumberFormat="1" applyFont="1" applyFill="1" applyBorder="1" applyAlignment="1">
      <alignment horizontal="center"/>
    </xf>
    <xf numFmtId="173" fontId="11" fillId="0" borderId="0" xfId="15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3" fontId="21" fillId="0" borderId="11" xfId="0" applyNumberFormat="1" applyFont="1" applyBorder="1" applyAlignment="1">
      <alignment/>
    </xf>
    <xf numFmtId="173" fontId="21" fillId="0" borderId="12" xfId="15" applyNumberFormat="1" applyFont="1" applyBorder="1" applyAlignment="1">
      <alignment horizontal="right"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173" fontId="21" fillId="0" borderId="16" xfId="15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173" fontId="23" fillId="0" borderId="11" xfId="15" applyNumberFormat="1" applyFont="1" applyBorder="1" applyAlignment="1">
      <alignment horizontal="right"/>
    </xf>
    <xf numFmtId="173" fontId="23" fillId="0" borderId="12" xfId="15" applyNumberFormat="1" applyFont="1" applyBorder="1" applyAlignment="1">
      <alignment horizontal="right"/>
    </xf>
    <xf numFmtId="3" fontId="22" fillId="0" borderId="0" xfId="21" applyNumberFormat="1" applyFont="1" applyBorder="1" applyAlignment="1">
      <alignment/>
    </xf>
    <xf numFmtId="173" fontId="25" fillId="0" borderId="0" xfId="15" applyNumberFormat="1" applyFont="1" applyBorder="1" applyAlignment="1">
      <alignment/>
    </xf>
    <xf numFmtId="3" fontId="21" fillId="0" borderId="7" xfId="0" applyNumberFormat="1" applyFont="1" applyBorder="1" applyAlignment="1">
      <alignment/>
    </xf>
    <xf numFmtId="0" fontId="3" fillId="2" borderId="19" xfId="0" applyFont="1" applyFill="1" applyBorder="1" applyAlignment="1">
      <alignment horizontal="center"/>
    </xf>
    <xf numFmtId="173" fontId="21" fillId="0" borderId="11" xfId="15" applyNumberFormat="1" applyFont="1" applyFill="1" applyBorder="1" applyAlignment="1">
      <alignment horizontal="right"/>
    </xf>
    <xf numFmtId="3" fontId="21" fillId="0" borderId="1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73" fontId="2" fillId="0" borderId="11" xfId="15" applyNumberFormat="1" applyFont="1" applyBorder="1" applyAlignment="1">
      <alignment/>
    </xf>
    <xf numFmtId="173" fontId="2" fillId="0" borderId="21" xfId="15" applyNumberFormat="1" applyFont="1" applyBorder="1" applyAlignment="1">
      <alignment/>
    </xf>
    <xf numFmtId="0" fontId="3" fillId="2" borderId="22" xfId="0" applyFont="1" applyFill="1" applyBorder="1" applyAlignment="1">
      <alignment horizontal="center"/>
    </xf>
    <xf numFmtId="173" fontId="21" fillId="0" borderId="12" xfId="15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3" fontId="21" fillId="0" borderId="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1" fillId="0" borderId="12" xfId="0" applyNumberFormat="1" applyFont="1" applyFill="1" applyBorder="1" applyAlignment="1">
      <alignment horizontal="right"/>
    </xf>
    <xf numFmtId="173" fontId="2" fillId="0" borderId="0" xfId="15" applyNumberFormat="1" applyFont="1" applyBorder="1" applyAlignment="1">
      <alignment/>
    </xf>
    <xf numFmtId="0" fontId="2" fillId="0" borderId="3" xfId="27" applyFont="1" applyBorder="1">
      <alignment/>
      <protection/>
    </xf>
    <xf numFmtId="0" fontId="3" fillId="2" borderId="8" xfId="27" applyFont="1" applyFill="1" applyBorder="1" applyAlignment="1">
      <alignment horizontal="center"/>
      <protection/>
    </xf>
    <xf numFmtId="0" fontId="3" fillId="2" borderId="23" xfId="27" applyFont="1" applyFill="1" applyBorder="1" applyAlignment="1">
      <alignment horizontal="center"/>
      <protection/>
    </xf>
    <xf numFmtId="0" fontId="3" fillId="2" borderId="22" xfId="27" applyFont="1" applyFill="1" applyBorder="1" applyAlignment="1">
      <alignment horizontal="center"/>
      <protection/>
    </xf>
    <xf numFmtId="0" fontId="20" fillId="0" borderId="1" xfId="27" applyFont="1" applyBorder="1" applyAlignment="1">
      <alignment horizontal="center"/>
      <protection/>
    </xf>
    <xf numFmtId="3" fontId="13" fillId="0" borderId="11" xfId="27" applyNumberFormat="1" applyFont="1" applyFill="1" applyBorder="1">
      <alignment/>
      <protection/>
    </xf>
    <xf numFmtId="3" fontId="13" fillId="0" borderId="24" xfId="27" applyNumberFormat="1" applyFont="1" applyFill="1" applyBorder="1">
      <alignment/>
      <protection/>
    </xf>
    <xf numFmtId="0" fontId="20" fillId="3" borderId="1" xfId="27" applyFont="1" applyFill="1" applyBorder="1" applyAlignment="1">
      <alignment horizontal="center"/>
      <protection/>
    </xf>
    <xf numFmtId="3" fontId="13" fillId="3" borderId="11" xfId="27" applyNumberFormat="1" applyFont="1" applyFill="1" applyBorder="1">
      <alignment/>
      <protection/>
    </xf>
    <xf numFmtId="3" fontId="13" fillId="3" borderId="24" xfId="27" applyNumberFormat="1" applyFont="1" applyFill="1" applyBorder="1">
      <alignment/>
      <protection/>
    </xf>
    <xf numFmtId="0" fontId="20" fillId="0" borderId="4" xfId="27" applyFont="1" applyBorder="1" applyAlignment="1">
      <alignment horizontal="center"/>
      <protection/>
    </xf>
    <xf numFmtId="3" fontId="13" fillId="0" borderId="17" xfId="27" applyNumberFormat="1" applyFont="1" applyFill="1" applyBorder="1">
      <alignment/>
      <protection/>
    </xf>
    <xf numFmtId="0" fontId="13" fillId="0" borderId="17" xfId="27" applyFont="1" applyBorder="1">
      <alignment/>
      <protection/>
    </xf>
    <xf numFmtId="0" fontId="13" fillId="0" borderId="17" xfId="27" applyFont="1" applyBorder="1" applyAlignment="1">
      <alignment horizontal="center"/>
      <protection/>
    </xf>
    <xf numFmtId="0" fontId="28" fillId="0" borderId="25" xfId="27" applyFont="1" applyBorder="1" applyAlignment="1">
      <alignment horizontal="center"/>
      <protection/>
    </xf>
    <xf numFmtId="3" fontId="19" fillId="0" borderId="26" xfId="27" applyNumberFormat="1" applyFont="1" applyBorder="1">
      <alignment/>
      <protection/>
    </xf>
    <xf numFmtId="3" fontId="19" fillId="0" borderId="27" xfId="27" applyNumberFormat="1" applyFont="1" applyBorder="1">
      <alignment/>
      <protection/>
    </xf>
    <xf numFmtId="173" fontId="13" fillId="0" borderId="28" xfId="15" applyNumberFormat="1" applyFont="1" applyBorder="1" applyAlignment="1">
      <alignment/>
    </xf>
    <xf numFmtId="173" fontId="13" fillId="0" borderId="17" xfId="15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73" fontId="23" fillId="0" borderId="16" xfId="15" applyNumberFormat="1" applyFont="1" applyBorder="1" applyAlignment="1">
      <alignment horizontal="right"/>
    </xf>
    <xf numFmtId="3" fontId="21" fillId="0" borderId="32" xfId="0" applyNumberFormat="1" applyFont="1" applyBorder="1" applyAlignment="1">
      <alignment/>
    </xf>
    <xf numFmtId="173" fontId="23" fillId="0" borderId="29" xfId="15" applyNumberFormat="1" applyFont="1" applyBorder="1" applyAlignment="1">
      <alignment horizontal="right"/>
    </xf>
    <xf numFmtId="173" fontId="21" fillId="0" borderId="12" xfId="15" applyNumberFormat="1" applyFont="1" applyBorder="1" applyAlignment="1">
      <alignment/>
    </xf>
    <xf numFmtId="173" fontId="21" fillId="0" borderId="33" xfId="15" applyNumberFormat="1" applyFont="1" applyBorder="1" applyAlignment="1">
      <alignment/>
    </xf>
    <xf numFmtId="0" fontId="9" fillId="0" borderId="34" xfId="0" applyFont="1" applyFill="1" applyBorder="1" applyAlignment="1">
      <alignment horizontal="center"/>
    </xf>
    <xf numFmtId="173" fontId="3" fillId="0" borderId="34" xfId="15" applyNumberFormat="1" applyFont="1" applyFill="1" applyBorder="1" applyAlignment="1">
      <alignment/>
    </xf>
    <xf numFmtId="3" fontId="22" fillId="0" borderId="3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" fontId="3" fillId="2" borderId="19" xfId="0" applyNumberFormat="1" applyFont="1" applyFill="1" applyBorder="1" applyAlignment="1">
      <alignment horizontal="center"/>
    </xf>
    <xf numFmtId="173" fontId="21" fillId="0" borderId="1" xfId="15" applyNumberFormat="1" applyFont="1" applyBorder="1" applyAlignment="1">
      <alignment/>
    </xf>
    <xf numFmtId="173" fontId="21" fillId="0" borderId="21" xfId="15" applyNumberFormat="1" applyFont="1" applyBorder="1" applyAlignment="1">
      <alignment/>
    </xf>
    <xf numFmtId="173" fontId="21" fillId="0" borderId="4" xfId="15" applyNumberFormat="1" applyFont="1" applyBorder="1" applyAlignment="1">
      <alignment/>
    </xf>
    <xf numFmtId="173" fontId="21" fillId="0" borderId="35" xfId="15" applyNumberFormat="1" applyFont="1" applyBorder="1" applyAlignment="1">
      <alignment/>
    </xf>
    <xf numFmtId="173" fontId="3" fillId="2" borderId="3" xfId="15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21" fillId="0" borderId="21" xfId="0" applyNumberFormat="1" applyFont="1" applyFill="1" applyBorder="1" applyAlignment="1">
      <alignment/>
    </xf>
    <xf numFmtId="3" fontId="21" fillId="0" borderId="36" xfId="0" applyNumberFormat="1" applyFont="1" applyFill="1" applyBorder="1" applyAlignment="1">
      <alignment/>
    </xf>
    <xf numFmtId="173" fontId="21" fillId="0" borderId="0" xfId="15" applyNumberFormat="1" applyFont="1" applyBorder="1" applyAlignment="1">
      <alignment/>
    </xf>
    <xf numFmtId="173" fontId="22" fillId="0" borderId="0" xfId="15" applyNumberFormat="1" applyFont="1" applyBorder="1" applyAlignment="1">
      <alignment/>
    </xf>
    <xf numFmtId="173" fontId="26" fillId="0" borderId="0" xfId="15" applyNumberFormat="1" applyFont="1" applyFill="1" applyBorder="1" applyAlignment="1">
      <alignment horizontal="center"/>
    </xf>
    <xf numFmtId="17" fontId="3" fillId="2" borderId="22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/>
    </xf>
    <xf numFmtId="3" fontId="22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7" fontId="3" fillId="0" borderId="0" xfId="0" applyNumberFormat="1" applyFont="1" applyFill="1" applyBorder="1" applyAlignment="1">
      <alignment horizontal="center"/>
    </xf>
    <xf numFmtId="173" fontId="18" fillId="2" borderId="3" xfId="15" applyNumberFormat="1" applyFont="1" applyFill="1" applyBorder="1" applyAlignment="1">
      <alignment horizontal="center"/>
    </xf>
    <xf numFmtId="173" fontId="21" fillId="0" borderId="37" xfId="15" applyNumberFormat="1" applyFont="1" applyBorder="1" applyAlignment="1">
      <alignment/>
    </xf>
    <xf numFmtId="17" fontId="3" fillId="2" borderId="3" xfId="0" applyNumberFormat="1" applyFont="1" applyFill="1" applyBorder="1" applyAlignment="1">
      <alignment horizontal="center"/>
    </xf>
    <xf numFmtId="173" fontId="2" fillId="0" borderId="1" xfId="15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3" fontId="21" fillId="0" borderId="1" xfId="0" applyNumberFormat="1" applyFont="1" applyFill="1" applyBorder="1" applyAlignment="1">
      <alignment/>
    </xf>
    <xf numFmtId="3" fontId="21" fillId="0" borderId="4" xfId="0" applyNumberFormat="1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3" fontId="21" fillId="0" borderId="21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73" fontId="17" fillId="2" borderId="38" xfId="15" applyNumberFormat="1" applyFont="1" applyFill="1" applyBorder="1" applyAlignment="1">
      <alignment horizontal="center"/>
    </xf>
    <xf numFmtId="173" fontId="9" fillId="2" borderId="3" xfId="15" applyNumberFormat="1" applyFont="1" applyFill="1" applyBorder="1" applyAlignment="1">
      <alignment horizontal="center"/>
    </xf>
    <xf numFmtId="173" fontId="9" fillId="2" borderId="22" xfId="15" applyNumberFormat="1" applyFont="1" applyFill="1" applyBorder="1" applyAlignment="1">
      <alignment horizontal="center"/>
    </xf>
    <xf numFmtId="173" fontId="2" fillId="0" borderId="0" xfId="15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39" xfId="0" applyFont="1" applyBorder="1" applyAlignment="1">
      <alignment/>
    </xf>
    <xf numFmtId="38" fontId="2" fillId="0" borderId="1" xfId="0" applyNumberFormat="1" applyFont="1" applyBorder="1" applyAlignment="1">
      <alignment/>
    </xf>
    <xf numFmtId="9" fontId="33" fillId="0" borderId="12" xfId="29" applyFont="1" applyBorder="1" applyAlignment="1">
      <alignment/>
    </xf>
    <xf numFmtId="9" fontId="2" fillId="0" borderId="21" xfId="29" applyFont="1" applyBorder="1" applyAlignment="1">
      <alignment/>
    </xf>
    <xf numFmtId="38" fontId="33" fillId="0" borderId="1" xfId="0" applyNumberFormat="1" applyFont="1" applyBorder="1" applyAlignment="1">
      <alignment/>
    </xf>
    <xf numFmtId="9" fontId="33" fillId="0" borderId="21" xfId="29" applyFont="1" applyBorder="1" applyAlignment="1">
      <alignment/>
    </xf>
    <xf numFmtId="38" fontId="33" fillId="0" borderId="4" xfId="0" applyNumberFormat="1" applyFont="1" applyBorder="1" applyAlignment="1">
      <alignment/>
    </xf>
    <xf numFmtId="9" fontId="33" fillId="0" borderId="35" xfId="29" applyFont="1" applyBorder="1" applyAlignment="1">
      <alignment/>
    </xf>
    <xf numFmtId="0" fontId="21" fillId="0" borderId="0" xfId="0" applyFont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Fill="1" applyBorder="1" applyAlignment="1">
      <alignment/>
    </xf>
    <xf numFmtId="38" fontId="21" fillId="0" borderId="1" xfId="0" applyNumberFormat="1" applyFont="1" applyBorder="1" applyAlignment="1">
      <alignment/>
    </xf>
    <xf numFmtId="9" fontId="21" fillId="0" borderId="24" xfId="29" applyFont="1" applyBorder="1" applyAlignment="1">
      <alignment/>
    </xf>
    <xf numFmtId="9" fontId="21" fillId="0" borderId="21" xfId="29" applyFont="1" applyBorder="1" applyAlignment="1">
      <alignment/>
    </xf>
    <xf numFmtId="9" fontId="37" fillId="0" borderId="24" xfId="29" applyFont="1" applyBorder="1" applyAlignment="1">
      <alignment/>
    </xf>
    <xf numFmtId="38" fontId="37" fillId="0" borderId="1" xfId="0" applyNumberFormat="1" applyFont="1" applyBorder="1" applyAlignment="1">
      <alignment/>
    </xf>
    <xf numFmtId="9" fontId="37" fillId="0" borderId="28" xfId="29" applyFont="1" applyBorder="1" applyAlignment="1">
      <alignment/>
    </xf>
    <xf numFmtId="38" fontId="37" fillId="0" borderId="4" xfId="0" applyNumberFormat="1" applyFont="1" applyBorder="1" applyAlignment="1">
      <alignment/>
    </xf>
    <xf numFmtId="0" fontId="13" fillId="0" borderId="0" xfId="27" applyFont="1">
      <alignment/>
      <protection/>
    </xf>
    <xf numFmtId="0" fontId="9" fillId="0" borderId="0" xfId="27" applyFont="1">
      <alignment/>
      <protection/>
    </xf>
    <xf numFmtId="0" fontId="13" fillId="0" borderId="0" xfId="27" applyFont="1" applyAlignment="1">
      <alignment horizontal="center"/>
      <protection/>
    </xf>
    <xf numFmtId="0" fontId="13" fillId="0" borderId="0" xfId="27" applyFont="1" applyFill="1">
      <alignment/>
      <protection/>
    </xf>
    <xf numFmtId="0" fontId="13" fillId="0" borderId="0" xfId="27" applyFont="1" applyFill="1" applyAlignment="1">
      <alignment horizontal="center"/>
      <protection/>
    </xf>
    <xf numFmtId="0" fontId="2" fillId="0" borderId="0" xfId="27" applyFont="1">
      <alignment/>
      <protection/>
    </xf>
    <xf numFmtId="0" fontId="2" fillId="0" borderId="0" xfId="27" applyFont="1" applyFill="1">
      <alignment/>
      <protection/>
    </xf>
    <xf numFmtId="0" fontId="2" fillId="0" borderId="0" xfId="27" applyFont="1" applyFill="1" applyAlignment="1">
      <alignment horizontal="center"/>
      <protection/>
    </xf>
    <xf numFmtId="9" fontId="2" fillId="0" borderId="24" xfId="29" applyFont="1" applyBorder="1" applyAlignment="1">
      <alignment/>
    </xf>
    <xf numFmtId="9" fontId="33" fillId="0" borderId="24" xfId="29" applyFont="1" applyBorder="1" applyAlignment="1">
      <alignment/>
    </xf>
    <xf numFmtId="9" fontId="33" fillId="0" borderId="28" xfId="29" applyFont="1" applyBorder="1" applyAlignment="1">
      <alignment/>
    </xf>
    <xf numFmtId="173" fontId="33" fillId="0" borderId="1" xfId="0" applyNumberFormat="1" applyFont="1" applyBorder="1" applyAlignment="1">
      <alignment/>
    </xf>
    <xf numFmtId="173" fontId="33" fillId="0" borderId="4" xfId="0" applyNumberFormat="1" applyFont="1" applyBorder="1" applyAlignment="1">
      <alignment/>
    </xf>
    <xf numFmtId="173" fontId="37" fillId="0" borderId="1" xfId="0" applyNumberFormat="1" applyFont="1" applyBorder="1" applyAlignment="1">
      <alignment/>
    </xf>
    <xf numFmtId="173" fontId="37" fillId="0" borderId="4" xfId="0" applyNumberFormat="1" applyFont="1" applyBorder="1" applyAlignment="1">
      <alignment/>
    </xf>
    <xf numFmtId="173" fontId="21" fillId="0" borderId="1" xfId="0" applyNumberFormat="1" applyFont="1" applyBorder="1" applyAlignment="1">
      <alignment/>
    </xf>
    <xf numFmtId="0" fontId="11" fillId="2" borderId="22" xfId="0" applyFont="1" applyFill="1" applyBorder="1" applyAlignment="1">
      <alignment horizontal="center"/>
    </xf>
    <xf numFmtId="173" fontId="24" fillId="0" borderId="21" xfId="15" applyNumberFormat="1" applyFont="1" applyBorder="1" applyAlignment="1">
      <alignment/>
    </xf>
    <xf numFmtId="173" fontId="24" fillId="0" borderId="36" xfId="15" applyNumberFormat="1" applyFont="1" applyBorder="1" applyAlignment="1">
      <alignment/>
    </xf>
    <xf numFmtId="9" fontId="2" fillId="0" borderId="0" xfId="29" applyFont="1" applyFill="1" applyBorder="1" applyAlignment="1">
      <alignment/>
    </xf>
    <xf numFmtId="9" fontId="22" fillId="0" borderId="0" xfId="29" applyFont="1" applyFill="1" applyBorder="1" applyAlignment="1">
      <alignment/>
    </xf>
    <xf numFmtId="9" fontId="21" fillId="0" borderId="0" xfId="29" applyFont="1" applyFill="1" applyBorder="1" applyAlignment="1">
      <alignment/>
    </xf>
    <xf numFmtId="9" fontId="37" fillId="0" borderId="21" xfId="29" applyFont="1" applyBorder="1" applyAlignment="1">
      <alignment/>
    </xf>
    <xf numFmtId="9" fontId="37" fillId="0" borderId="35" xfId="29" applyFont="1" applyBorder="1" applyAlignment="1">
      <alignment/>
    </xf>
    <xf numFmtId="173" fontId="13" fillId="0" borderId="36" xfId="15" applyNumberFormat="1" applyFont="1" applyBorder="1" applyAlignment="1">
      <alignment horizontal="right"/>
    </xf>
    <xf numFmtId="3" fontId="13" fillId="0" borderId="21" xfId="27" applyNumberFormat="1" applyFont="1" applyFill="1" applyBorder="1" applyAlignment="1">
      <alignment horizontal="right"/>
      <protection/>
    </xf>
    <xf numFmtId="3" fontId="13" fillId="3" borderId="21" xfId="27" applyNumberFormat="1" applyFont="1" applyFill="1" applyBorder="1" applyAlignment="1">
      <alignment horizontal="right"/>
      <protection/>
    </xf>
    <xf numFmtId="9" fontId="36" fillId="2" borderId="42" xfId="29" applyFont="1" applyFill="1" applyBorder="1" applyAlignment="1">
      <alignment/>
    </xf>
    <xf numFmtId="9" fontId="36" fillId="2" borderId="27" xfId="29" applyFont="1" applyFill="1" applyBorder="1" applyAlignment="1">
      <alignment/>
    </xf>
    <xf numFmtId="9" fontId="22" fillId="2" borderId="27" xfId="29" applyFont="1" applyFill="1" applyBorder="1" applyAlignment="1">
      <alignment/>
    </xf>
    <xf numFmtId="173" fontId="22" fillId="2" borderId="25" xfId="15" applyNumberFormat="1" applyFont="1" applyFill="1" applyBorder="1" applyAlignment="1">
      <alignment/>
    </xf>
    <xf numFmtId="3" fontId="22" fillId="2" borderId="26" xfId="21" applyNumberFormat="1" applyFont="1" applyFill="1" applyBorder="1" applyAlignment="1">
      <alignment/>
    </xf>
    <xf numFmtId="173" fontId="22" fillId="2" borderId="27" xfId="15" applyNumberFormat="1" applyFont="1" applyFill="1" applyBorder="1" applyAlignment="1">
      <alignment/>
    </xf>
    <xf numFmtId="0" fontId="3" fillId="2" borderId="25" xfId="0" applyFont="1" applyFill="1" applyBorder="1" applyAlignment="1">
      <alignment horizontal="center"/>
    </xf>
    <xf numFmtId="3" fontId="22" fillId="2" borderId="26" xfId="0" applyNumberFormat="1" applyFont="1" applyFill="1" applyBorder="1" applyAlignment="1">
      <alignment/>
    </xf>
    <xf numFmtId="3" fontId="22" fillId="2" borderId="42" xfId="0" applyNumberFormat="1" applyFont="1" applyFill="1" applyBorder="1" applyAlignment="1">
      <alignment/>
    </xf>
    <xf numFmtId="3" fontId="22" fillId="2" borderId="43" xfId="0" applyNumberFormat="1" applyFont="1" applyFill="1" applyBorder="1" applyAlignment="1">
      <alignment/>
    </xf>
    <xf numFmtId="3" fontId="22" fillId="2" borderId="27" xfId="0" applyNumberFormat="1" applyFont="1" applyFill="1" applyBorder="1" applyAlignment="1">
      <alignment/>
    </xf>
    <xf numFmtId="3" fontId="22" fillId="2" borderId="25" xfId="0" applyNumberFormat="1" applyFont="1" applyFill="1" applyBorder="1" applyAlignment="1">
      <alignment/>
    </xf>
    <xf numFmtId="3" fontId="22" fillId="2" borderId="44" xfId="0" applyNumberFormat="1" applyFont="1" applyFill="1" applyBorder="1" applyAlignment="1">
      <alignment/>
    </xf>
    <xf numFmtId="3" fontId="22" fillId="2" borderId="44" xfId="21" applyNumberFormat="1" applyFont="1" applyFill="1" applyBorder="1" applyAlignment="1">
      <alignment/>
    </xf>
    <xf numFmtId="3" fontId="22" fillId="2" borderId="45" xfId="0" applyNumberFormat="1" applyFont="1" applyFill="1" applyBorder="1" applyAlignment="1">
      <alignment/>
    </xf>
    <xf numFmtId="38" fontId="17" fillId="2" borderId="25" xfId="0" applyNumberFormat="1" applyFont="1" applyFill="1" applyBorder="1" applyAlignment="1">
      <alignment/>
    </xf>
    <xf numFmtId="9" fontId="36" fillId="2" borderId="26" xfId="29" applyFont="1" applyFill="1" applyBorder="1" applyAlignment="1">
      <alignment/>
    </xf>
    <xf numFmtId="38" fontId="9" fillId="2" borderId="25" xfId="0" applyNumberFormat="1" applyFont="1" applyFill="1" applyBorder="1" applyAlignment="1">
      <alignment/>
    </xf>
    <xf numFmtId="3" fontId="22" fillId="2" borderId="45" xfId="21" applyNumberFormat="1" applyFont="1" applyFill="1" applyBorder="1" applyAlignment="1">
      <alignment/>
    </xf>
    <xf numFmtId="3" fontId="22" fillId="2" borderId="46" xfId="21" applyNumberFormat="1" applyFont="1" applyFill="1" applyBorder="1" applyAlignment="1">
      <alignment/>
    </xf>
    <xf numFmtId="3" fontId="22" fillId="2" borderId="47" xfId="21" applyNumberFormat="1" applyFont="1" applyFill="1" applyBorder="1" applyAlignment="1">
      <alignment/>
    </xf>
    <xf numFmtId="0" fontId="3" fillId="2" borderId="48" xfId="0" applyFont="1" applyFill="1" applyBorder="1" applyAlignment="1">
      <alignment horizontal="center"/>
    </xf>
    <xf numFmtId="3" fontId="22" fillId="2" borderId="49" xfId="21" applyNumberFormat="1" applyFont="1" applyFill="1" applyBorder="1" applyAlignment="1">
      <alignment/>
    </xf>
    <xf numFmtId="3" fontId="22" fillId="2" borderId="50" xfId="21" applyNumberFormat="1" applyFont="1" applyFill="1" applyBorder="1" applyAlignment="1">
      <alignment/>
    </xf>
    <xf numFmtId="3" fontId="22" fillId="2" borderId="51" xfId="21" applyNumberFormat="1" applyFont="1" applyFill="1" applyBorder="1" applyAlignment="1">
      <alignment/>
    </xf>
    <xf numFmtId="3" fontId="22" fillId="2" borderId="42" xfId="21" applyNumberFormat="1" applyFont="1" applyFill="1" applyBorder="1" applyAlignment="1">
      <alignment/>
    </xf>
    <xf numFmtId="3" fontId="22" fillId="2" borderId="25" xfId="21" applyNumberFormat="1" applyFont="1" applyFill="1" applyBorder="1" applyAlignment="1">
      <alignment/>
    </xf>
    <xf numFmtId="3" fontId="22" fillId="2" borderId="27" xfId="21" applyNumberFormat="1" applyFont="1" applyFill="1" applyBorder="1" applyAlignment="1">
      <alignment/>
    </xf>
    <xf numFmtId="0" fontId="1" fillId="2" borderId="5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16" fontId="1" fillId="2" borderId="3" xfId="0" applyNumberFormat="1" applyFont="1" applyFill="1" applyBorder="1" applyAlignment="1" quotePrefix="1">
      <alignment horizontal="center"/>
    </xf>
    <xf numFmtId="16" fontId="1" fillId="2" borderId="22" xfId="0" applyNumberFormat="1" applyFont="1" applyFill="1" applyBorder="1" applyAlignment="1" quotePrefix="1">
      <alignment horizontal="center"/>
    </xf>
    <xf numFmtId="3" fontId="7" fillId="0" borderId="11" xfId="27" applyNumberFormat="1" applyFont="1" applyFill="1" applyBorder="1">
      <alignment/>
      <protection/>
    </xf>
    <xf numFmtId="3" fontId="7" fillId="0" borderId="21" xfId="27" applyNumberFormat="1" applyFont="1" applyFill="1" applyBorder="1" applyAlignment="1">
      <alignment horizontal="right"/>
      <protection/>
    </xf>
    <xf numFmtId="0" fontId="7" fillId="0" borderId="1" xfId="27" applyFont="1" applyBorder="1" applyAlignment="1">
      <alignment horizontal="center"/>
      <protection/>
    </xf>
  </cellXfs>
  <cellStyles count="21">
    <cellStyle name="Normal" xfId="0"/>
    <cellStyle name="Comma" xfId="15"/>
    <cellStyle name="Comma [0]" xfId="16"/>
    <cellStyle name="Comma [0]_Electric Usage 2002 - 1991" xfId="17"/>
    <cellStyle name="Comma [0]_Energy Usage FY 01-03.xls Chart 1" xfId="18"/>
    <cellStyle name="Comma_Electric Usage 2002 - 1991" xfId="19"/>
    <cellStyle name="Comma_Energy Usage FY 01-03.xls Chart 1" xfId="20"/>
    <cellStyle name="Currency" xfId="21"/>
    <cellStyle name="Currency [0]" xfId="22"/>
    <cellStyle name="Currency [0]_Electric Usage 2002 - 1991" xfId="23"/>
    <cellStyle name="Currency [0]_Energy Usage FY 01-03.xls Chart 1" xfId="24"/>
    <cellStyle name="Currency_Electric Usage 2002 - 1991" xfId="25"/>
    <cellStyle name="Currency_Energy Usage FY 01-03.xls Chart 1" xfId="26"/>
    <cellStyle name="Normal_Electric Usage 2002 - 1991" xfId="27"/>
    <cellStyle name="Normal_Energy Usage FY 01-03.xls Chart 1" xfId="28"/>
    <cellStyle name="Percent" xfId="29"/>
    <cellStyle name="桁区切り [0.00]_I-1orMS" xfId="30"/>
    <cellStyle name="桁区切り_I-100]_" xfId="31"/>
    <cellStyle name="標準_I-100" xfId="32"/>
    <cellStyle name="通貨 [0.00]_I-1-1" xfId="33"/>
    <cellStyle name="通貨_I-100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/>
              <a:t>ELECTRICAL   CONSUMPTION</a:t>
            </a:r>
          </a:p>
        </c:rich>
      </c:tx>
      <c:layout>
        <c:manualLayout>
          <c:xMode val="factor"/>
          <c:yMode val="factor"/>
          <c:x val="0.0135"/>
          <c:y val="-0.0195"/>
        </c:manualLayout>
      </c:layout>
      <c:spPr>
        <a:noFill/>
        <a:ln>
          <a:noFill/>
        </a:ln>
      </c:spPr>
    </c:title>
    <c:view3D>
      <c:rotX val="7"/>
      <c:rotY val="30"/>
      <c:depthPercent val="100"/>
      <c:rAngAx val="1"/>
    </c:view3D>
    <c:plotArea>
      <c:layout>
        <c:manualLayout>
          <c:xMode val="edge"/>
          <c:yMode val="edge"/>
          <c:x val="0.005"/>
          <c:y val="0.155"/>
          <c:w val="0.984"/>
          <c:h val="0.8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'Elect-History'!$B$35</c:f>
              <c:strCache>
                <c:ptCount val="1"/>
                <c:pt idx="0">
                  <c:v>Tustin / OMG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'Elect-History'!$C$34:$N$34</c:f>
              <c:numCache/>
            </c:numRef>
          </c:cat>
          <c:val>
            <c:numRef>
              <c:f>'Elect-History'!$C$35:$N$35</c:f>
              <c:numCache/>
            </c:numRef>
          </c:val>
          <c:shape val="box"/>
        </c:ser>
        <c:ser>
          <c:idx val="1"/>
          <c:order val="1"/>
          <c:tx>
            <c:strRef>
              <c:f>'Elect-History'!$B$36</c:f>
              <c:strCache>
                <c:ptCount val="1"/>
                <c:pt idx="0">
                  <c:v>Santa Ana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'Elect-History'!$C$34:$N$34</c:f>
              <c:numCache/>
            </c:numRef>
          </c:cat>
          <c:val>
            <c:numRef>
              <c:f>'Elect-History'!$C$36:$N$36</c:f>
              <c:numCache/>
            </c:numRef>
          </c:val>
          <c:shape val="box"/>
        </c:ser>
        <c:ser>
          <c:idx val="2"/>
          <c:order val="2"/>
          <c:tx>
            <c:strRef>
              <c:f>'Elect-History'!$B$37</c:f>
              <c:strCache>
                <c:ptCount val="1"/>
                <c:pt idx="0">
                  <c:v>Irvine-1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CC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numRef>
              <c:f>'Elect-History'!$C$34:$N$34</c:f>
              <c:numCache/>
            </c:numRef>
          </c:cat>
          <c:val>
            <c:numRef>
              <c:f>'Elect-History'!$C$37:$N$37</c:f>
              <c:numCache/>
            </c:numRef>
          </c:val>
          <c:shape val="box"/>
        </c:ser>
        <c:ser>
          <c:idx val="3"/>
          <c:order val="3"/>
          <c:tx>
            <c:strRef>
              <c:f>'Elect-History'!$B$38</c:f>
              <c:strCache>
                <c:ptCount val="1"/>
                <c:pt idx="0">
                  <c:v>Irvine-2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'Elect-History'!$C$34:$N$34</c:f>
              <c:numCache/>
            </c:numRef>
          </c:cat>
          <c:val>
            <c:numRef>
              <c:f>'Elect-History'!$C$38:$N$38</c:f>
              <c:numCache/>
            </c:numRef>
          </c:val>
          <c:shape val="box"/>
        </c:ser>
        <c:overlap val="100"/>
        <c:shape val="box"/>
        <c:axId val="4777145"/>
        <c:axId val="42994306"/>
      </c:bar3DChart>
      <c:catAx>
        <c:axId val="4777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400" b="0" i="0" u="none" baseline="0"/>
            </a:pPr>
          </a:p>
        </c:txPr>
        <c:crossAx val="42994306"/>
        <c:crosses val="autoZero"/>
        <c:auto val="0"/>
        <c:lblOffset val="100"/>
        <c:noMultiLvlLbl val="0"/>
      </c:catAx>
      <c:valAx>
        <c:axId val="4299430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77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25"/>
          <c:y val="0.075"/>
          <c:w val="0.737"/>
          <c:h val="0.0895"/>
        </c:manualLayout>
      </c:layout>
      <c:overlay val="0"/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Electricity  Usage  </a:t>
            </a:r>
          </a:p>
        </c:rich>
      </c:tx>
      <c:layout>
        <c:manualLayout>
          <c:xMode val="factor"/>
          <c:yMode val="factor"/>
          <c:x val="0.01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55"/>
          <c:w val="0.9947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Electricity!$A$12</c:f>
              <c:strCache>
                <c:ptCount val="1"/>
                <c:pt idx="0">
                  <c:v>Georgia</c:v>
                </c:pt>
              </c:strCache>
            </c:strRef>
          </c:tx>
          <c:spPr>
            <a:pattFill prst="dk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Electricity!$B$11:$AN$11</c:f>
              <c:strCache/>
            </c:strRef>
          </c:cat>
          <c:val>
            <c:numRef>
              <c:f>Electricity!$B$12:$AN$12</c:f>
              <c:numCache/>
            </c:numRef>
          </c:val>
        </c:ser>
        <c:ser>
          <c:idx val="1"/>
          <c:order val="1"/>
          <c:tx>
            <c:strRef>
              <c:f>Electricity!$A$13</c:f>
              <c:strCache>
                <c:ptCount val="1"/>
                <c:pt idx="0">
                  <c:v>Santa Ana </c:v>
                </c:pt>
              </c:strCache>
            </c:strRef>
          </c:tx>
          <c:spPr>
            <a:pattFill prst="wd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Electricity!$B$11:$AN$11</c:f>
              <c:strCache/>
            </c:strRef>
          </c:cat>
          <c:val>
            <c:numRef>
              <c:f>Electricity!$B$13:$AN$13</c:f>
              <c:numCache/>
            </c:numRef>
          </c:val>
        </c:ser>
        <c:ser>
          <c:idx val="2"/>
          <c:order val="2"/>
          <c:tx>
            <c:strRef>
              <c:f>Electricity!$A$14</c:f>
              <c:strCache>
                <c:ptCount val="1"/>
                <c:pt idx="0">
                  <c:v>Tustin / OMG</c:v>
                </c:pt>
              </c:strCache>
            </c:strRef>
          </c:tx>
          <c:spPr>
            <a:pattFill prst="diagBrick">
              <a:fgClr>
                <a:srgbClr val="FFFFFF"/>
              </a:fgClr>
              <a:bgClr>
                <a:srgbClr val="00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Electricity!$B$11:$AN$11</c:f>
              <c:strCache/>
            </c:strRef>
          </c:cat>
          <c:val>
            <c:numRef>
              <c:f>Electricity!$B$14:$AN$14</c:f>
              <c:numCache/>
            </c:numRef>
          </c:val>
        </c:ser>
        <c:ser>
          <c:idx val="3"/>
          <c:order val="3"/>
          <c:tx>
            <c:strRef>
              <c:f>Electricity!$A$15</c:f>
              <c:strCache>
                <c:ptCount val="1"/>
                <c:pt idx="0">
                  <c:v>Irvine 1 (Pullman)</c:v>
                </c:pt>
              </c:strCache>
            </c:strRef>
          </c:tx>
          <c:spPr>
            <a:pattFill prst="lg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Electricity!$B$11:$AN$11</c:f>
              <c:strCache/>
            </c:strRef>
          </c:cat>
          <c:val>
            <c:numRef>
              <c:f>Electricity!$B$15:$AN$15</c:f>
              <c:numCache/>
            </c:numRef>
          </c:val>
        </c:ser>
        <c:ser>
          <c:idx val="4"/>
          <c:order val="4"/>
          <c:tx>
            <c:strRef>
              <c:f>Electricity!$A$16</c:f>
              <c:strCache>
                <c:ptCount val="1"/>
                <c:pt idx="0">
                  <c:v>Irvine 2  (McGaw)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Electricity!$B$11:$AN$11</c:f>
              <c:strCache/>
            </c:strRef>
          </c:cat>
          <c:val>
            <c:numRef>
              <c:f>Electricity!$B$16:$AN$16</c:f>
              <c:numCache/>
            </c:numRef>
          </c:val>
        </c:ser>
        <c:axId val="51404435"/>
        <c:axId val="59986732"/>
      </c:bar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/>
            </a:pPr>
          </a:p>
        </c:txPr>
        <c:crossAx val="59986732"/>
        <c:crosses val="autoZero"/>
        <c:auto val="1"/>
        <c:lblOffset val="100"/>
        <c:noMultiLvlLbl val="0"/>
      </c:catAx>
      <c:valAx>
        <c:axId val="59986732"/>
        <c:scaling>
          <c:logBase val="10"/>
          <c:orientation val="minMax"/>
          <c:max val="100000000"/>
          <c:min val="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/>
            </a:pPr>
          </a:p>
        </c:txPr>
        <c:crossAx val="51404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25"/>
          <c:y val="0.06975"/>
          <c:w val="0.91475"/>
          <c:h val="0.084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0.061</cdr:y>
    </cdr:from>
    <cdr:to>
      <cdr:x>0.10275</cdr:x>
      <cdr:y>0.113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361950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25" b="0" i="0" u="none" baseline="0"/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13</xdr:col>
      <xdr:colOff>752475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42875" y="28575"/>
        <a:ext cx="97536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219075</xdr:colOff>
      <xdr:row>3</xdr:row>
      <xdr:rowOff>9525</xdr:rowOff>
    </xdr:from>
    <xdr:to>
      <xdr:col>12</xdr:col>
      <xdr:colOff>295275</xdr:colOff>
      <xdr:row>5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8610600" y="600075"/>
          <a:ext cx="76200" cy="381000"/>
        </a:xfrm>
        <a:prstGeom prst="wedgeRectCallout">
          <a:avLst>
            <a:gd name="adj1" fmla="val 25000"/>
            <a:gd name="adj2" fmla="val -4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</a:t>
          </a:r>
        </a:p>
      </xdr:txBody>
    </xdr:sp>
    <xdr:clientData/>
  </xdr:twoCellAnchor>
  <xdr:twoCellAnchor>
    <xdr:from>
      <xdr:col>12</xdr:col>
      <xdr:colOff>85725</xdr:colOff>
      <xdr:row>3</xdr:row>
      <xdr:rowOff>19050</xdr:rowOff>
    </xdr:from>
    <xdr:to>
      <xdr:col>12</xdr:col>
      <xdr:colOff>209550</xdr:colOff>
      <xdr:row>5</xdr:row>
      <xdr:rowOff>0</xdr:rowOff>
    </xdr:to>
    <xdr:sp>
      <xdr:nvSpPr>
        <xdr:cNvPr id="3" name="AutoShape 5"/>
        <xdr:cNvSpPr>
          <a:spLocks/>
        </xdr:cNvSpPr>
      </xdr:nvSpPr>
      <xdr:spPr>
        <a:xfrm>
          <a:off x="8477250" y="609600"/>
          <a:ext cx="123825" cy="361950"/>
        </a:xfrm>
        <a:prstGeom prst="wedgeRectCallout">
          <a:avLst>
            <a:gd name="adj1" fmla="val -34615"/>
            <a:gd name="adj2" fmla="val 1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676275</xdr:colOff>
      <xdr:row>11</xdr:row>
      <xdr:rowOff>171450</xdr:rowOff>
    </xdr:from>
    <xdr:to>
      <xdr:col>13</xdr:col>
      <xdr:colOff>647700</xdr:colOff>
      <xdr:row>14</xdr:row>
      <xdr:rowOff>180975</xdr:rowOff>
    </xdr:to>
    <xdr:sp>
      <xdr:nvSpPr>
        <xdr:cNvPr id="4" name="AutoShape 6"/>
        <xdr:cNvSpPr>
          <a:spLocks/>
        </xdr:cNvSpPr>
      </xdr:nvSpPr>
      <xdr:spPr>
        <a:xfrm>
          <a:off x="8315325" y="2286000"/>
          <a:ext cx="1476375" cy="581025"/>
        </a:xfrm>
        <a:prstGeom prst="wedgeRectCallout">
          <a:avLst>
            <a:gd name="adj1" fmla="val -37740"/>
            <a:gd name="adj2" fmla="val 169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Lighting Improve Project   
All facilities savings
 Est. 566,000  KWh/ yr</a:t>
          </a:r>
        </a:p>
      </xdr:txBody>
    </xdr:sp>
    <xdr:clientData/>
  </xdr:twoCellAnchor>
  <xdr:twoCellAnchor>
    <xdr:from>
      <xdr:col>12</xdr:col>
      <xdr:colOff>685800</xdr:colOff>
      <xdr:row>0</xdr:row>
      <xdr:rowOff>114300</xdr:rowOff>
    </xdr:from>
    <xdr:to>
      <xdr:col>13</xdr:col>
      <xdr:colOff>514350</xdr:colOff>
      <xdr:row>1</xdr:row>
      <xdr:rowOff>142875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077325" y="114300"/>
          <a:ext cx="581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R.B.  4/03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39</xdr:col>
      <xdr:colOff>619125</xdr:colOff>
      <xdr:row>9</xdr:row>
      <xdr:rowOff>171450</xdr:rowOff>
    </xdr:to>
    <xdr:graphicFrame>
      <xdr:nvGraphicFramePr>
        <xdr:cNvPr id="1" name="Chart 1"/>
        <xdr:cNvGraphicFramePr/>
      </xdr:nvGraphicFramePr>
      <xdr:xfrm>
        <a:off x="0" y="9525"/>
        <a:ext cx="102489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857250</xdr:colOff>
      <xdr:row>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657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KWh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2091\LOCALS~1\Temp\C.Notes.Data\Electric%20Usage%202002%20-%2019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REI"/>
      <sheetName val="Irvine-1"/>
      <sheetName val="Irvine-2"/>
      <sheetName val="Santa Ana"/>
      <sheetName val="Tustin"/>
      <sheetName val="GA"/>
    </sheetNames>
    <sheetDataSet>
      <sheetData sheetId="2">
        <row r="17">
          <cell r="B17">
            <v>687780</v>
          </cell>
          <cell r="E17">
            <v>5151020</v>
          </cell>
          <cell r="H17">
            <v>4066400</v>
          </cell>
        </row>
        <row r="33">
          <cell r="B33">
            <v>3813400</v>
          </cell>
          <cell r="E33">
            <v>3822800</v>
          </cell>
          <cell r="H33">
            <v>4162200</v>
          </cell>
        </row>
        <row r="49">
          <cell r="B49">
            <v>4056000</v>
          </cell>
          <cell r="E49">
            <v>2976000</v>
          </cell>
          <cell r="H49">
            <v>2700209</v>
          </cell>
        </row>
      </sheetData>
      <sheetData sheetId="3">
        <row r="17">
          <cell r="B17">
            <v>303480</v>
          </cell>
          <cell r="E17">
            <v>433800</v>
          </cell>
          <cell r="H17">
            <v>552240</v>
          </cell>
        </row>
        <row r="33">
          <cell r="B33">
            <v>618080</v>
          </cell>
          <cell r="E33">
            <v>717960</v>
          </cell>
          <cell r="H33">
            <v>1051920</v>
          </cell>
        </row>
        <row r="49">
          <cell r="B49">
            <v>1284720</v>
          </cell>
          <cell r="E49">
            <v>1321920</v>
          </cell>
          <cell r="H49">
            <v>1288080</v>
          </cell>
        </row>
      </sheetData>
      <sheetData sheetId="4">
        <row r="17">
          <cell r="B17">
            <v>16697840</v>
          </cell>
          <cell r="E17">
            <v>19626040</v>
          </cell>
          <cell r="H17">
            <v>19624400</v>
          </cell>
        </row>
        <row r="33">
          <cell r="B33">
            <v>22546600</v>
          </cell>
          <cell r="E33">
            <v>23575000</v>
          </cell>
          <cell r="H33">
            <v>27092600</v>
          </cell>
        </row>
        <row r="49">
          <cell r="B49">
            <v>24959800</v>
          </cell>
          <cell r="E49">
            <v>23982000</v>
          </cell>
          <cell r="H49">
            <v>15755566</v>
          </cell>
        </row>
      </sheetData>
      <sheetData sheetId="5">
        <row r="17">
          <cell r="B17">
            <v>163920</v>
          </cell>
          <cell r="E17">
            <v>3324180</v>
          </cell>
          <cell r="H17">
            <v>3422900</v>
          </cell>
        </row>
        <row r="33">
          <cell r="B33">
            <v>3586700</v>
          </cell>
          <cell r="E33">
            <v>3994800</v>
          </cell>
          <cell r="H33">
            <v>7635900</v>
          </cell>
        </row>
        <row r="49">
          <cell r="B49">
            <v>16015850</v>
          </cell>
          <cell r="E49">
            <v>18796100</v>
          </cell>
          <cell r="H49">
            <v>20805269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2.7109375" style="134" customWidth="1"/>
    <col min="2" max="2" width="14.00390625" style="134" customWidth="1"/>
    <col min="3" max="3" width="10.421875" style="134" customWidth="1"/>
    <col min="4" max="4" width="10.8515625" style="134" customWidth="1"/>
    <col min="5" max="5" width="10.57421875" style="134" customWidth="1"/>
    <col min="6" max="6" width="11.7109375" style="134" customWidth="1"/>
    <col min="7" max="7" width="11.00390625" style="134" customWidth="1"/>
    <col min="8" max="8" width="10.8515625" style="136" customWidth="1"/>
    <col min="9" max="10" width="10.57421875" style="134" customWidth="1"/>
    <col min="11" max="13" width="11.28125" style="134" bestFit="1" customWidth="1"/>
    <col min="14" max="14" width="11.28125" style="134" customWidth="1"/>
    <col min="15" max="15" width="12.140625" style="134" customWidth="1"/>
    <col min="16" max="16" width="14.421875" style="134" customWidth="1"/>
    <col min="17" max="23" width="9.8515625" style="134" customWidth="1"/>
    <col min="24" max="25" width="13.28125" style="134" customWidth="1"/>
    <col min="26" max="16384" width="10.28125" style="134" customWidth="1"/>
  </cols>
  <sheetData>
    <row r="1" ht="15">
      <c r="H1" s="134"/>
    </row>
    <row r="2" ht="16.5" customHeight="1">
      <c r="H2" s="134"/>
    </row>
    <row r="3" ht="15">
      <c r="H3" s="134"/>
    </row>
    <row r="4" ht="15">
      <c r="H4" s="134"/>
    </row>
    <row r="5" ht="15">
      <c r="H5" s="134"/>
    </row>
    <row r="6" ht="15">
      <c r="H6" s="134"/>
    </row>
    <row r="7" ht="15">
      <c r="H7" s="134"/>
    </row>
    <row r="8" ht="15">
      <c r="H8" s="134"/>
    </row>
    <row r="9" ht="15">
      <c r="H9" s="134"/>
    </row>
    <row r="10" ht="15">
      <c r="H10" s="134"/>
    </row>
    <row r="11" ht="15">
      <c r="H11" s="134"/>
    </row>
    <row r="12" ht="15">
      <c r="H12" s="134"/>
    </row>
    <row r="13" ht="15">
      <c r="H13" s="134"/>
    </row>
    <row r="14" ht="15">
      <c r="H14" s="134"/>
    </row>
    <row r="15" ht="15">
      <c r="H15" s="134"/>
    </row>
    <row r="16" ht="15">
      <c r="H16" s="134"/>
    </row>
    <row r="17" ht="15">
      <c r="H17" s="134"/>
    </row>
    <row r="18" ht="15">
      <c r="H18" s="134"/>
    </row>
    <row r="19" ht="15">
      <c r="H19" s="134"/>
    </row>
    <row r="20" ht="15">
      <c r="H20" s="134"/>
    </row>
    <row r="21" ht="15">
      <c r="H21" s="134"/>
    </row>
    <row r="22" ht="15">
      <c r="H22" s="134"/>
    </row>
    <row r="23" ht="15">
      <c r="H23" s="134"/>
    </row>
    <row r="24" ht="15">
      <c r="H24" s="134"/>
    </row>
    <row r="25" ht="15">
      <c r="H25" s="134"/>
    </row>
    <row r="26" ht="15">
      <c r="H26" s="134"/>
    </row>
    <row r="27" ht="15">
      <c r="H27" s="134"/>
    </row>
    <row r="28" ht="15">
      <c r="H28" s="134"/>
    </row>
    <row r="29" ht="15">
      <c r="H29" s="134"/>
    </row>
    <row r="30" ht="15">
      <c r="H30" s="134"/>
    </row>
    <row r="31" ht="15">
      <c r="H31" s="134"/>
    </row>
    <row r="32" ht="15">
      <c r="H32" s="134"/>
    </row>
    <row r="33" ht="8.25" customHeight="1" thickBot="1">
      <c r="H33" s="134"/>
    </row>
    <row r="34" spans="2:14" ht="16.5" thickTop="1">
      <c r="B34" s="50"/>
      <c r="C34" s="51">
        <v>1991</v>
      </c>
      <c r="D34" s="51">
        <v>1992</v>
      </c>
      <c r="E34" s="51">
        <v>1993</v>
      </c>
      <c r="F34" s="51">
        <v>1994</v>
      </c>
      <c r="G34" s="51">
        <v>1995</v>
      </c>
      <c r="H34" s="51">
        <v>1996</v>
      </c>
      <c r="I34" s="51">
        <v>1997</v>
      </c>
      <c r="J34" s="51">
        <v>1998</v>
      </c>
      <c r="K34" s="51">
        <v>1999</v>
      </c>
      <c r="L34" s="51">
        <v>2000</v>
      </c>
      <c r="M34" s="52">
        <v>2001</v>
      </c>
      <c r="N34" s="53">
        <v>2002</v>
      </c>
    </row>
    <row r="35" spans="2:14" ht="15">
      <c r="B35" s="197" t="s">
        <v>37</v>
      </c>
      <c r="C35" s="55">
        <f>'[1]Tustin'!B17</f>
        <v>163920</v>
      </c>
      <c r="D35" s="55">
        <f>'[1]Tustin'!E17</f>
        <v>3324180</v>
      </c>
      <c r="E35" s="55">
        <f>'[1]Tustin'!H17</f>
        <v>3422900</v>
      </c>
      <c r="F35" s="55">
        <f>'[1]Tustin'!B33</f>
        <v>3586700</v>
      </c>
      <c r="G35" s="55">
        <f>'[1]Tustin'!E33</f>
        <v>3994800</v>
      </c>
      <c r="H35" s="55">
        <f>'[1]Tustin'!H33</f>
        <v>7635900</v>
      </c>
      <c r="I35" s="55">
        <f>'[1]Tustin'!B49</f>
        <v>16015850</v>
      </c>
      <c r="J35" s="55">
        <f>'[1]Tustin'!E49</f>
        <v>18796100</v>
      </c>
      <c r="K35" s="55">
        <f>'[1]Tustin'!H49</f>
        <v>20805269</v>
      </c>
      <c r="L35" s="56">
        <f>Electricity!AN14</f>
        <v>11703000</v>
      </c>
      <c r="M35" s="195">
        <f>Electricity!AM14</f>
        <v>4040129</v>
      </c>
      <c r="N35" s="196">
        <f>Electricity!AL14</f>
        <v>3996384</v>
      </c>
    </row>
    <row r="36" spans="2:14" ht="18.75">
      <c r="B36" s="57" t="s">
        <v>11</v>
      </c>
      <c r="C36" s="58">
        <f>'[1]Santa Ana'!B17</f>
        <v>16697840</v>
      </c>
      <c r="D36" s="58">
        <f>'[1]Santa Ana'!E17</f>
        <v>19626040</v>
      </c>
      <c r="E36" s="58">
        <f>'[1]Santa Ana'!H17</f>
        <v>19624400</v>
      </c>
      <c r="F36" s="58">
        <f>'[1]Santa Ana'!B33</f>
        <v>22546600</v>
      </c>
      <c r="G36" s="58">
        <f>'[1]Santa Ana'!E33</f>
        <v>23575000</v>
      </c>
      <c r="H36" s="58">
        <f>'[1]Santa Ana'!H33</f>
        <v>27092600</v>
      </c>
      <c r="I36" s="58">
        <f>'[1]Santa Ana'!B49</f>
        <v>24959800</v>
      </c>
      <c r="J36" s="58">
        <f>'[1]Santa Ana'!E49</f>
        <v>23982000</v>
      </c>
      <c r="K36" s="58">
        <f>'[1]Santa Ana'!H49</f>
        <v>15755566</v>
      </c>
      <c r="L36" s="59">
        <f>Electricity!AN13</f>
        <v>17800000</v>
      </c>
      <c r="M36" s="58">
        <f>Electricity!AM13</f>
        <v>15946643</v>
      </c>
      <c r="N36" s="160">
        <f>Electricity!AL13</f>
        <v>15021424</v>
      </c>
    </row>
    <row r="37" spans="2:14" ht="18.75">
      <c r="B37" s="54" t="s">
        <v>27</v>
      </c>
      <c r="C37" s="55">
        <f>'[1]Irvine-1'!B17</f>
        <v>687780</v>
      </c>
      <c r="D37" s="55">
        <f>'[1]Irvine-1'!E17</f>
        <v>5151020</v>
      </c>
      <c r="E37" s="55">
        <f>'[1]Irvine-1'!H17</f>
        <v>4066400</v>
      </c>
      <c r="F37" s="55">
        <f>'[1]Irvine-1'!B33</f>
        <v>3813400</v>
      </c>
      <c r="G37" s="55">
        <f>'[1]Irvine-1'!E33</f>
        <v>3822800</v>
      </c>
      <c r="H37" s="55">
        <f>'[1]Irvine-1'!H33</f>
        <v>4162200</v>
      </c>
      <c r="I37" s="55">
        <f>'[1]Irvine-1'!B49</f>
        <v>4056000</v>
      </c>
      <c r="J37" s="55">
        <f>'[1]Irvine-1'!E49</f>
        <v>2976000</v>
      </c>
      <c r="K37" s="55">
        <f>'[1]Irvine-1'!H49</f>
        <v>2700209</v>
      </c>
      <c r="L37" s="56">
        <f>Electricity!AN15</f>
        <v>3172000</v>
      </c>
      <c r="M37" s="55">
        <f>Electricity!AM15</f>
        <v>2702215</v>
      </c>
      <c r="N37" s="159">
        <f>Electricity!AL15</f>
        <v>2761532</v>
      </c>
    </row>
    <row r="38" spans="2:14" ht="18.75">
      <c r="B38" s="57" t="s">
        <v>28</v>
      </c>
      <c r="C38" s="58">
        <f>'[1]Irvine-2'!B17</f>
        <v>303480</v>
      </c>
      <c r="D38" s="58">
        <f>'[1]Irvine-2'!E17</f>
        <v>433800</v>
      </c>
      <c r="E38" s="58">
        <f>'[1]Irvine-2'!H17</f>
        <v>552240</v>
      </c>
      <c r="F38" s="58">
        <f>'[1]Irvine-2'!B33</f>
        <v>618080</v>
      </c>
      <c r="G38" s="58">
        <f>'[1]Irvine-2'!E33</f>
        <v>717960</v>
      </c>
      <c r="H38" s="58">
        <f>'[1]Irvine-2'!H33</f>
        <v>1051920</v>
      </c>
      <c r="I38" s="58">
        <f>'[1]Irvine-2'!B49</f>
        <v>1284720</v>
      </c>
      <c r="J38" s="58">
        <f>'[1]Irvine-2'!E49</f>
        <v>1321920</v>
      </c>
      <c r="K38" s="58">
        <f>'[1]Irvine-2'!H49</f>
        <v>1288080</v>
      </c>
      <c r="L38" s="59">
        <f>Electricity!AN16</f>
        <v>1136000</v>
      </c>
      <c r="M38" s="58">
        <f>Electricity!AM16</f>
        <v>876885</v>
      </c>
      <c r="N38" s="160">
        <f>Electricity!AL16</f>
        <v>815094</v>
      </c>
    </row>
    <row r="39" spans="2:14" ht="19.5" thickBot="1">
      <c r="B39" s="60" t="s">
        <v>3</v>
      </c>
      <c r="C39" s="61"/>
      <c r="D39" s="62"/>
      <c r="E39" s="62"/>
      <c r="F39" s="62"/>
      <c r="G39" s="62"/>
      <c r="H39" s="63"/>
      <c r="I39" s="62"/>
      <c r="J39" s="62"/>
      <c r="K39" s="68">
        <v>26316059</v>
      </c>
      <c r="L39" s="67">
        <f>Electricity!AN12</f>
        <v>29908000</v>
      </c>
      <c r="M39" s="13">
        <f>Electricity!AM12</f>
        <v>28801545</v>
      </c>
      <c r="N39" s="158">
        <f>Electricity!AL12</f>
        <v>30606022</v>
      </c>
    </row>
    <row r="40" spans="2:14" ht="23.25" customHeight="1" thickBot="1" thickTop="1">
      <c r="B40" s="64" t="s">
        <v>19</v>
      </c>
      <c r="C40" s="65">
        <f aca="true" t="shared" si="0" ref="C40:N40">SUM(C35:C39)</f>
        <v>17853020</v>
      </c>
      <c r="D40" s="65">
        <f t="shared" si="0"/>
        <v>28535040</v>
      </c>
      <c r="E40" s="65">
        <f t="shared" si="0"/>
        <v>27665940</v>
      </c>
      <c r="F40" s="65">
        <f t="shared" si="0"/>
        <v>30564780</v>
      </c>
      <c r="G40" s="65">
        <f t="shared" si="0"/>
        <v>32110560</v>
      </c>
      <c r="H40" s="65">
        <f t="shared" si="0"/>
        <v>39942620</v>
      </c>
      <c r="I40" s="65">
        <f t="shared" si="0"/>
        <v>46316370</v>
      </c>
      <c r="J40" s="65">
        <f t="shared" si="0"/>
        <v>47076020</v>
      </c>
      <c r="K40" s="65">
        <f t="shared" si="0"/>
        <v>66865183</v>
      </c>
      <c r="L40" s="65">
        <f t="shared" si="0"/>
        <v>63719000</v>
      </c>
      <c r="M40" s="65">
        <f t="shared" si="0"/>
        <v>52367417</v>
      </c>
      <c r="N40" s="66">
        <f t="shared" si="0"/>
        <v>53200456</v>
      </c>
    </row>
    <row r="41" s="135" customFormat="1" ht="15.75" thickTop="1">
      <c r="A41" s="134"/>
    </row>
    <row r="44" ht="15">
      <c r="A44" s="137"/>
    </row>
    <row r="45" ht="15">
      <c r="A45" s="137"/>
    </row>
    <row r="46" ht="15">
      <c r="A46" s="137"/>
    </row>
    <row r="47" spans="1:10" ht="15">
      <c r="A47" s="137"/>
      <c r="B47" s="137"/>
      <c r="C47" s="137"/>
      <c r="D47" s="137"/>
      <c r="E47" s="137"/>
      <c r="F47" s="137"/>
      <c r="G47" s="137"/>
      <c r="H47" s="138"/>
      <c r="I47" s="137"/>
      <c r="J47" s="137"/>
    </row>
    <row r="48" spans="1:10" ht="15">
      <c r="A48" s="137"/>
      <c r="B48" s="137"/>
      <c r="C48" s="137"/>
      <c r="D48" s="137"/>
      <c r="E48" s="137"/>
      <c r="F48" s="137"/>
      <c r="G48" s="137"/>
      <c r="H48" s="138"/>
      <c r="I48" s="137"/>
      <c r="J48" s="137"/>
    </row>
    <row r="49" spans="1:10" ht="15">
      <c r="A49" s="137"/>
      <c r="B49" s="137"/>
      <c r="C49" s="137"/>
      <c r="D49" s="137"/>
      <c r="E49" s="137"/>
      <c r="F49" s="137"/>
      <c r="G49" s="137"/>
      <c r="H49" s="138"/>
      <c r="I49" s="137"/>
      <c r="J49" s="137"/>
    </row>
    <row r="50" spans="1:14" ht="15">
      <c r="A50" s="137"/>
      <c r="B50" s="137"/>
      <c r="C50" s="137"/>
      <c r="D50" s="137"/>
      <c r="E50" s="137"/>
      <c r="F50" s="137"/>
      <c r="G50" s="137"/>
      <c r="H50" s="138"/>
      <c r="I50" s="137"/>
      <c r="J50" s="137"/>
      <c r="N50" s="139"/>
    </row>
    <row r="51" spans="1:14" ht="15">
      <c r="A51" s="137"/>
      <c r="B51" s="137"/>
      <c r="C51" s="137"/>
      <c r="D51" s="137"/>
      <c r="E51" s="137"/>
      <c r="F51" s="137"/>
      <c r="G51" s="137"/>
      <c r="H51" s="138"/>
      <c r="I51" s="137"/>
      <c r="J51" s="137"/>
      <c r="N51" s="139"/>
    </row>
    <row r="52" spans="1:14" ht="15">
      <c r="A52" s="137"/>
      <c r="B52" s="137"/>
      <c r="C52" s="137"/>
      <c r="D52" s="137"/>
      <c r="E52" s="137"/>
      <c r="F52" s="137"/>
      <c r="G52" s="137"/>
      <c r="H52" s="138"/>
      <c r="I52" s="137"/>
      <c r="J52" s="137"/>
      <c r="N52" s="139"/>
    </row>
    <row r="53" spans="1:14" ht="15">
      <c r="A53" s="137"/>
      <c r="B53" s="137"/>
      <c r="C53" s="137"/>
      <c r="D53" s="137"/>
      <c r="E53" s="137"/>
      <c r="F53" s="137"/>
      <c r="G53" s="137"/>
      <c r="H53" s="138"/>
      <c r="I53" s="137"/>
      <c r="J53" s="137"/>
      <c r="N53" s="139"/>
    </row>
    <row r="54" spans="1:14" ht="15">
      <c r="A54" s="137"/>
      <c r="B54" s="137"/>
      <c r="C54" s="137"/>
      <c r="D54" s="137"/>
      <c r="E54" s="137"/>
      <c r="F54" s="137"/>
      <c r="G54" s="137"/>
      <c r="H54" s="138"/>
      <c r="I54" s="137"/>
      <c r="J54" s="137"/>
      <c r="N54" s="139"/>
    </row>
    <row r="55" spans="1:14" ht="15">
      <c r="A55" s="137"/>
      <c r="B55" s="137"/>
      <c r="C55" s="137"/>
      <c r="D55" s="137"/>
      <c r="E55" s="137"/>
      <c r="F55" s="137"/>
      <c r="G55" s="137"/>
      <c r="H55" s="138"/>
      <c r="I55" s="137"/>
      <c r="J55" s="137"/>
      <c r="N55" s="139"/>
    </row>
    <row r="56" spans="1:13" ht="15">
      <c r="A56" s="137"/>
      <c r="B56" s="140"/>
      <c r="C56" s="140"/>
      <c r="D56" s="140"/>
      <c r="E56" s="140"/>
      <c r="F56" s="140"/>
      <c r="G56" s="140"/>
      <c r="H56" s="141"/>
      <c r="I56" s="140"/>
      <c r="J56" s="140"/>
      <c r="K56" s="139"/>
      <c r="L56" s="139"/>
      <c r="M56" s="139"/>
    </row>
    <row r="57" spans="1:10" ht="15">
      <c r="A57" s="137"/>
      <c r="B57" s="137"/>
      <c r="C57" s="137"/>
      <c r="D57" s="137"/>
      <c r="E57" s="137"/>
      <c r="F57" s="137"/>
      <c r="G57" s="137"/>
      <c r="H57" s="138"/>
      <c r="I57" s="137"/>
      <c r="J57" s="137"/>
    </row>
    <row r="58" spans="1:10" ht="15">
      <c r="A58" s="137"/>
      <c r="B58" s="137"/>
      <c r="C58" s="137"/>
      <c r="D58" s="137"/>
      <c r="E58" s="137"/>
      <c r="F58" s="137"/>
      <c r="G58" s="137"/>
      <c r="H58" s="138"/>
      <c r="I58" s="137"/>
      <c r="J58" s="137"/>
    </row>
    <row r="59" spans="1:10" ht="15">
      <c r="A59" s="137"/>
      <c r="B59" s="137"/>
      <c r="C59" s="137"/>
      <c r="D59" s="137"/>
      <c r="E59" s="137"/>
      <c r="F59" s="137"/>
      <c r="G59" s="137"/>
      <c r="H59" s="138"/>
      <c r="I59" s="137"/>
      <c r="J59" s="137"/>
    </row>
    <row r="60" spans="1:10" ht="15">
      <c r="A60" s="137"/>
      <c r="B60" s="137"/>
      <c r="C60" s="137"/>
      <c r="D60" s="137"/>
      <c r="E60" s="137"/>
      <c r="F60" s="137"/>
      <c r="G60" s="137"/>
      <c r="H60" s="138"/>
      <c r="I60" s="137"/>
      <c r="J60" s="137"/>
    </row>
    <row r="61" spans="1:10" ht="15">
      <c r="A61" s="137"/>
      <c r="B61" s="137"/>
      <c r="C61" s="137"/>
      <c r="D61" s="137"/>
      <c r="E61" s="137"/>
      <c r="F61" s="137"/>
      <c r="G61" s="137"/>
      <c r="H61" s="138"/>
      <c r="I61" s="137"/>
      <c r="J61" s="137"/>
    </row>
    <row r="62" spans="1:10" ht="15">
      <c r="A62" s="137"/>
      <c r="B62" s="137"/>
      <c r="C62" s="137"/>
      <c r="D62" s="137"/>
      <c r="E62" s="137"/>
      <c r="F62" s="137"/>
      <c r="G62" s="137"/>
      <c r="H62" s="138"/>
      <c r="I62" s="137"/>
      <c r="J62" s="137"/>
    </row>
    <row r="63" spans="1:10" ht="15">
      <c r="A63" s="137"/>
      <c r="B63" s="137"/>
      <c r="C63" s="137"/>
      <c r="D63" s="137"/>
      <c r="E63" s="137"/>
      <c r="F63" s="137"/>
      <c r="G63" s="137"/>
      <c r="H63" s="138"/>
      <c r="I63" s="137"/>
      <c r="J63" s="137"/>
    </row>
    <row r="64" spans="1:10" ht="15">
      <c r="A64" s="137"/>
      <c r="B64" s="137"/>
      <c r="C64" s="137"/>
      <c r="D64" s="137"/>
      <c r="E64" s="137"/>
      <c r="F64" s="137"/>
      <c r="G64" s="137"/>
      <c r="H64" s="138"/>
      <c r="I64" s="137"/>
      <c r="J64" s="137"/>
    </row>
    <row r="65" spans="1:10" ht="15">
      <c r="A65" s="137"/>
      <c r="B65" s="137"/>
      <c r="C65" s="137"/>
      <c r="D65" s="137"/>
      <c r="E65" s="137"/>
      <c r="F65" s="137"/>
      <c r="G65" s="137"/>
      <c r="H65" s="138"/>
      <c r="I65" s="137"/>
      <c r="J65" s="137"/>
    </row>
    <row r="66" spans="1:10" ht="15">
      <c r="A66" s="137"/>
      <c r="B66" s="137"/>
      <c r="C66" s="137"/>
      <c r="D66" s="137"/>
      <c r="E66" s="137"/>
      <c r="F66" s="137"/>
      <c r="G66" s="137"/>
      <c r="H66" s="138"/>
      <c r="I66" s="137"/>
      <c r="J66" s="137"/>
    </row>
    <row r="67" spans="1:10" ht="15">
      <c r="A67" s="137"/>
      <c r="B67" s="137"/>
      <c r="C67" s="137"/>
      <c r="D67" s="137"/>
      <c r="E67" s="137"/>
      <c r="F67" s="137"/>
      <c r="G67" s="137"/>
      <c r="H67" s="138"/>
      <c r="I67" s="137"/>
      <c r="J67" s="137"/>
    </row>
    <row r="68" spans="1:10" ht="15">
      <c r="A68" s="137"/>
      <c r="B68" s="137"/>
      <c r="C68" s="137"/>
      <c r="D68" s="137"/>
      <c r="E68" s="137"/>
      <c r="F68" s="137"/>
      <c r="G68" s="137"/>
      <c r="H68" s="138"/>
      <c r="I68" s="137"/>
      <c r="J68" s="137"/>
    </row>
    <row r="69" spans="1:10" ht="15">
      <c r="A69" s="137"/>
      <c r="B69" s="137"/>
      <c r="C69" s="137"/>
      <c r="D69" s="137"/>
      <c r="E69" s="137"/>
      <c r="F69" s="137"/>
      <c r="G69" s="137"/>
      <c r="H69" s="138"/>
      <c r="I69" s="137"/>
      <c r="J69" s="137"/>
    </row>
    <row r="70" spans="1:10" ht="15">
      <c r="A70" s="137"/>
      <c r="B70" s="137"/>
      <c r="C70" s="137"/>
      <c r="D70" s="137"/>
      <c r="E70" s="137"/>
      <c r="F70" s="137"/>
      <c r="G70" s="137"/>
      <c r="H70" s="138"/>
      <c r="I70" s="137"/>
      <c r="J70" s="137"/>
    </row>
  </sheetData>
  <printOptions/>
  <pageMargins left="0.25" right="0.25" top="0.5" bottom="0.25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0:AX30"/>
  <sheetViews>
    <sheetView workbookViewId="0" topLeftCell="A1">
      <selection activeCell="AB20" sqref="AB20"/>
    </sheetView>
  </sheetViews>
  <sheetFormatPr defaultColWidth="9.140625" defaultRowHeight="12.75" outlineLevelCol="2"/>
  <cols>
    <col min="1" max="1" width="14.8515625" style="1" customWidth="1"/>
    <col min="2" max="12" width="7.7109375" style="1" hidden="1" customWidth="1" outlineLevel="2"/>
    <col min="13" max="13" width="8.8515625" style="1" hidden="1" customWidth="1" outlineLevel="2"/>
    <col min="14" max="14" width="9.421875" style="1" hidden="1" customWidth="1" outlineLevel="2" collapsed="1"/>
    <col min="15" max="15" width="8.8515625" style="1" hidden="1" customWidth="1" outlineLevel="2"/>
    <col min="16" max="16" width="9.00390625" style="1" hidden="1" customWidth="1" outlineLevel="2"/>
    <col min="17" max="17" width="8.7109375" style="1" hidden="1" customWidth="1" outlineLevel="2"/>
    <col min="18" max="18" width="9.140625" style="1" hidden="1" customWidth="1" outlineLevel="2"/>
    <col min="19" max="19" width="8.7109375" style="1" hidden="1" customWidth="1" outlineLevel="2"/>
    <col min="20" max="20" width="9.00390625" style="1" hidden="1" customWidth="1" outlineLevel="2"/>
    <col min="21" max="21" width="10.00390625" style="1" hidden="1" customWidth="1" outlineLevel="2"/>
    <col min="22" max="22" width="8.8515625" style="1" hidden="1" customWidth="1" outlineLevel="2"/>
    <col min="23" max="24" width="9.00390625" style="1" hidden="1" customWidth="1" outlineLevel="2"/>
    <col min="25" max="25" width="9.28125" style="1" hidden="1" customWidth="1" outlineLevel="2"/>
    <col min="26" max="26" width="9.28125" style="1" customWidth="1" outlineLevel="1" collapsed="1"/>
    <col min="27" max="30" width="9.28125" style="1" customWidth="1" outlineLevel="1"/>
    <col min="31" max="31" width="7.8515625" style="1" customWidth="1"/>
    <col min="32" max="32" width="5.140625" style="1" customWidth="1"/>
    <col min="33" max="33" width="11.57421875" style="1" customWidth="1"/>
    <col min="34" max="34" width="11.57421875" style="1" customWidth="1" outlineLevel="1"/>
    <col min="35" max="35" width="11.7109375" style="114" customWidth="1" outlineLevel="1"/>
    <col min="36" max="36" width="4.28125" style="114" customWidth="1"/>
    <col min="37" max="37" width="10.421875" style="1" customWidth="1"/>
    <col min="38" max="38" width="10.7109375" style="114" customWidth="1"/>
    <col min="39" max="40" width="9.8515625" style="1" customWidth="1"/>
    <col min="41" max="41" width="6.7109375" style="1" customWidth="1"/>
    <col min="42" max="42" width="12.00390625" style="1" customWidth="1"/>
    <col min="43" max="43" width="7.140625" style="1" customWidth="1"/>
    <col min="44" max="44" width="11.28125" style="1" bestFit="1" customWidth="1"/>
    <col min="45" max="45" width="6.140625" style="1" customWidth="1"/>
    <col min="46" max="46" width="12.421875" style="1" customWidth="1"/>
    <col min="47" max="47" width="6.00390625" style="1" customWidth="1"/>
    <col min="48" max="48" width="6.8515625" style="115" customWidth="1"/>
    <col min="49" max="49" width="11.7109375" style="1" customWidth="1"/>
    <col min="50" max="50" width="5.421875" style="1" customWidth="1"/>
    <col min="51" max="58" width="8.7109375" style="1" customWidth="1"/>
    <col min="59" max="59" width="10.00390625" style="1" customWidth="1"/>
    <col min="60" max="61" width="8.7109375" style="1" customWidth="1"/>
    <col min="62" max="62" width="12.57421875" style="1" customWidth="1"/>
    <col min="63" max="63" width="11.7109375" style="1" customWidth="1"/>
    <col min="64" max="64" width="11.8515625" style="1" customWidth="1"/>
    <col min="65" max="65" width="1.7109375" style="1" customWidth="1"/>
    <col min="66" max="66" width="17.140625" style="1" customWidth="1"/>
    <col min="67" max="67" width="16.00390625" style="1" customWidth="1"/>
    <col min="68" max="68" width="15.421875" style="1" customWidth="1"/>
    <col min="69" max="112" width="8.7109375" style="1" customWidth="1"/>
    <col min="113" max="16384" width="9.140625" style="1" customWidth="1"/>
  </cols>
  <sheetData>
    <row r="1" ht="19.5" customHeight="1"/>
    <row r="2" ht="36" customHeight="1"/>
    <row r="3" ht="19.5" customHeight="1"/>
    <row r="4" ht="109.5" customHeight="1"/>
    <row r="5" ht="67.5" customHeight="1"/>
    <row r="6" ht="70.5" customHeight="1"/>
    <row r="7" ht="37.5" customHeight="1"/>
    <row r="8" ht="33" customHeight="1"/>
    <row r="9" ht="19.5" customHeight="1"/>
    <row r="10" spans="40:49" ht="19.5" customHeight="1" thickBot="1">
      <c r="AN10" s="116"/>
      <c r="AO10" s="10"/>
      <c r="AP10" s="10"/>
      <c r="AQ10" s="10"/>
      <c r="AV10" s="81"/>
      <c r="AW10" s="12"/>
    </row>
    <row r="11" spans="1:50" ht="19.5" customHeight="1" thickTop="1">
      <c r="A11" s="5" t="s">
        <v>14</v>
      </c>
      <c r="B11" s="14">
        <v>36982</v>
      </c>
      <c r="C11" s="18" t="s">
        <v>0</v>
      </c>
      <c r="D11" s="18" t="s">
        <v>1</v>
      </c>
      <c r="E11" s="18" t="s">
        <v>2</v>
      </c>
      <c r="F11" s="18" t="s">
        <v>10</v>
      </c>
      <c r="G11" s="18" t="s">
        <v>9</v>
      </c>
      <c r="H11" s="18" t="s">
        <v>8</v>
      </c>
      <c r="I11" s="18" t="s">
        <v>7</v>
      </c>
      <c r="J11" s="18" t="s">
        <v>6</v>
      </c>
      <c r="K11" s="14">
        <v>37258</v>
      </c>
      <c r="L11" s="18" t="s">
        <v>4</v>
      </c>
      <c r="M11" s="19" t="s">
        <v>5</v>
      </c>
      <c r="N11" s="15">
        <v>37348</v>
      </c>
      <c r="O11" s="18" t="s">
        <v>0</v>
      </c>
      <c r="P11" s="36" t="s">
        <v>1</v>
      </c>
      <c r="Q11" s="36" t="s">
        <v>2</v>
      </c>
      <c r="R11" s="36" t="s">
        <v>10</v>
      </c>
      <c r="S11" s="36" t="s">
        <v>9</v>
      </c>
      <c r="T11" s="36" t="s">
        <v>8</v>
      </c>
      <c r="U11" s="36" t="s">
        <v>7</v>
      </c>
      <c r="V11" s="18" t="s">
        <v>6</v>
      </c>
      <c r="W11" s="82">
        <v>37624</v>
      </c>
      <c r="X11" s="18" t="s">
        <v>4</v>
      </c>
      <c r="Y11" s="42" t="s">
        <v>5</v>
      </c>
      <c r="Z11" s="101">
        <v>37714</v>
      </c>
      <c r="AA11" s="14" t="s">
        <v>0</v>
      </c>
      <c r="AB11" s="14" t="s">
        <v>1</v>
      </c>
      <c r="AC11" s="14" t="s">
        <v>2</v>
      </c>
      <c r="AD11" s="14" t="s">
        <v>10</v>
      </c>
      <c r="AE11" s="94" t="s">
        <v>9</v>
      </c>
      <c r="AF11" s="98"/>
      <c r="AG11" s="111" t="s">
        <v>32</v>
      </c>
      <c r="AH11" s="112" t="s">
        <v>34</v>
      </c>
      <c r="AI11" s="113" t="s">
        <v>35</v>
      </c>
      <c r="AJ11" s="93"/>
      <c r="AK11" s="99" t="s">
        <v>30</v>
      </c>
      <c r="AL11" s="87" t="s">
        <v>26</v>
      </c>
      <c r="AM11" s="36" t="s">
        <v>18</v>
      </c>
      <c r="AN11" s="19" t="s">
        <v>22</v>
      </c>
      <c r="AO11" s="77"/>
      <c r="AP11" s="189" t="s">
        <v>33</v>
      </c>
      <c r="AQ11" s="190"/>
      <c r="AR11" s="189" t="s">
        <v>23</v>
      </c>
      <c r="AS11" s="191"/>
      <c r="AT11" s="189" t="s">
        <v>24</v>
      </c>
      <c r="AU11" s="192"/>
      <c r="AV11" s="80"/>
      <c r="AW11" s="193" t="s">
        <v>25</v>
      </c>
      <c r="AX11" s="194"/>
    </row>
    <row r="12" spans="1:50" ht="18.75" customHeight="1">
      <c r="A12" s="2" t="s">
        <v>3</v>
      </c>
      <c r="B12" s="30">
        <v>2574085</v>
      </c>
      <c r="C12" s="30">
        <v>2460518</v>
      </c>
      <c r="D12" s="30">
        <v>2347015</v>
      </c>
      <c r="E12" s="30">
        <v>2399449</v>
      </c>
      <c r="F12" s="30">
        <v>2844999</v>
      </c>
      <c r="G12" s="30">
        <v>2564869</v>
      </c>
      <c r="H12" s="30">
        <v>2759470</v>
      </c>
      <c r="I12" s="30">
        <v>2814277</v>
      </c>
      <c r="J12" s="30">
        <v>2114366</v>
      </c>
      <c r="K12" s="30">
        <v>1922574</v>
      </c>
      <c r="L12" s="30">
        <v>1935564</v>
      </c>
      <c r="M12" s="72">
        <v>2064359</v>
      </c>
      <c r="N12" s="74">
        <v>2499850</v>
      </c>
      <c r="O12" s="31">
        <v>2492084</v>
      </c>
      <c r="P12" s="32">
        <v>2706601</v>
      </c>
      <c r="Q12" s="32">
        <v>2537085</v>
      </c>
      <c r="R12" s="32">
        <v>2608459</v>
      </c>
      <c r="S12" s="32">
        <v>2488469</v>
      </c>
      <c r="T12" s="32">
        <v>2525432</v>
      </c>
      <c r="U12" s="21">
        <v>2721745</v>
      </c>
      <c r="V12" s="37">
        <v>2271440</v>
      </c>
      <c r="W12" s="43">
        <v>2297849</v>
      </c>
      <c r="X12" s="37">
        <v>2743857</v>
      </c>
      <c r="Y12" s="41">
        <v>2713151</v>
      </c>
      <c r="Z12" s="102">
        <v>2711538</v>
      </c>
      <c r="AA12" s="40"/>
      <c r="AB12" s="40"/>
      <c r="AC12" s="40"/>
      <c r="AD12" s="40"/>
      <c r="AE12" s="41"/>
      <c r="AF12" s="49"/>
      <c r="AG12" s="100">
        <f>SUM(Z12:AE12)</f>
        <v>2711538</v>
      </c>
      <c r="AH12" s="83">
        <f>SUM(T12:Y12)</f>
        <v>15273474</v>
      </c>
      <c r="AI12" s="84">
        <f>SUM(N12:S12)</f>
        <v>15332548</v>
      </c>
      <c r="AJ12" s="91"/>
      <c r="AK12" s="83">
        <f>SUM(Z12:AE12)</f>
        <v>2711538</v>
      </c>
      <c r="AL12" s="83">
        <f>SUM(N12:Y12)</f>
        <v>30606022</v>
      </c>
      <c r="AM12" s="25">
        <f>SUM(B12:M12)</f>
        <v>28801545</v>
      </c>
      <c r="AN12" s="29">
        <v>29908000</v>
      </c>
      <c r="AO12" s="78"/>
      <c r="AP12" s="117">
        <f>AK12-AN12</f>
        <v>-27196462</v>
      </c>
      <c r="AQ12" s="118">
        <f aca="true" t="shared" si="0" ref="AQ12:AQ17">(AK12/AN12)-1</f>
        <v>-0.9093373679283134</v>
      </c>
      <c r="AR12" s="117">
        <f>AL12-AN12</f>
        <v>698022</v>
      </c>
      <c r="AS12" s="142">
        <f aca="true" t="shared" si="1" ref="AS12:AS17">(AL12/AN12)-1</f>
        <v>0.02333897285007347</v>
      </c>
      <c r="AT12" s="145">
        <f>AM12-AN12</f>
        <v>-1106455</v>
      </c>
      <c r="AU12" s="121">
        <f aca="true" t="shared" si="2" ref="AU12:AU17">(AM12/AN12)-1</f>
        <v>-0.03699528554232978</v>
      </c>
      <c r="AV12" s="153"/>
      <c r="AW12" s="117">
        <f>AL12-AM12</f>
        <v>1804477</v>
      </c>
      <c r="AX12" s="119">
        <f aca="true" t="shared" si="3" ref="AX12:AX17">(AL12/AM12)-1</f>
        <v>0.06265209036529118</v>
      </c>
    </row>
    <row r="13" spans="1:50" ht="15.75">
      <c r="A13" s="4" t="s">
        <v>20</v>
      </c>
      <c r="B13" s="22">
        <v>1170350</v>
      </c>
      <c r="C13" s="22">
        <v>1231314</v>
      </c>
      <c r="D13" s="22">
        <v>1449416</v>
      </c>
      <c r="E13" s="22">
        <v>1634547</v>
      </c>
      <c r="F13" s="22">
        <v>1517584</v>
      </c>
      <c r="G13" s="22">
        <v>1755010</v>
      </c>
      <c r="H13" s="22">
        <v>1352587</v>
      </c>
      <c r="I13" s="22">
        <v>1148200</v>
      </c>
      <c r="J13" s="22">
        <v>1293202</v>
      </c>
      <c r="K13" s="22">
        <v>870555</v>
      </c>
      <c r="L13" s="22">
        <v>1165430</v>
      </c>
      <c r="M13" s="23">
        <v>1358448</v>
      </c>
      <c r="N13" s="69">
        <v>1283208</v>
      </c>
      <c r="O13" s="22">
        <v>1232864</v>
      </c>
      <c r="P13" s="24">
        <v>1375152</v>
      </c>
      <c r="Q13" s="24">
        <v>1273744</v>
      </c>
      <c r="R13" s="24">
        <v>1305880</v>
      </c>
      <c r="S13" s="24">
        <v>1264472</v>
      </c>
      <c r="T13" s="24">
        <v>1065992</v>
      </c>
      <c r="U13" s="24">
        <v>1169392</v>
      </c>
      <c r="V13" s="38">
        <v>1219472</v>
      </c>
      <c r="W13" s="48">
        <v>1232056</v>
      </c>
      <c r="X13" s="38">
        <v>1315648</v>
      </c>
      <c r="Y13" s="41">
        <v>1283544</v>
      </c>
      <c r="Z13" s="102">
        <v>1169824</v>
      </c>
      <c r="AA13" s="40"/>
      <c r="AB13" s="40"/>
      <c r="AC13" s="40"/>
      <c r="AD13" s="40"/>
      <c r="AE13" s="41"/>
      <c r="AF13" s="49"/>
      <c r="AG13" s="100">
        <f>SUM(Z13:AE13)</f>
        <v>1169824</v>
      </c>
      <c r="AH13" s="83">
        <f>SUM(T13:Y13)</f>
        <v>7286104</v>
      </c>
      <c r="AI13" s="84">
        <f>SUM(N13:S13)</f>
        <v>7735320</v>
      </c>
      <c r="AJ13" s="91"/>
      <c r="AK13" s="83">
        <f>SUM(Z13:AE13)</f>
        <v>1169824</v>
      </c>
      <c r="AL13" s="83">
        <f>SUM(N13:Y13)</f>
        <v>15021424</v>
      </c>
      <c r="AM13" s="25">
        <f>SUM(B13:M13)</f>
        <v>15946643</v>
      </c>
      <c r="AN13" s="29">
        <v>17800000</v>
      </c>
      <c r="AO13" s="78"/>
      <c r="AP13" s="117">
        <f>AK13-AN13</f>
        <v>-16630176</v>
      </c>
      <c r="AQ13" s="118">
        <f t="shared" si="0"/>
        <v>-0.9342795505617978</v>
      </c>
      <c r="AR13" s="120">
        <f>AL13-AN13</f>
        <v>-2778576</v>
      </c>
      <c r="AS13" s="143">
        <f t="shared" si="1"/>
        <v>-0.1560997752808989</v>
      </c>
      <c r="AT13" s="145">
        <f>AM13-AN13</f>
        <v>-1853357</v>
      </c>
      <c r="AU13" s="121">
        <f t="shared" si="2"/>
        <v>-0.1041211797752809</v>
      </c>
      <c r="AV13" s="153"/>
      <c r="AW13" s="120">
        <f>AL13-AM13</f>
        <v>-925219</v>
      </c>
      <c r="AX13" s="121">
        <f t="shared" si="3"/>
        <v>-0.05801967222819249</v>
      </c>
    </row>
    <row r="14" spans="1:50" ht="15.75">
      <c r="A14" s="2" t="s">
        <v>37</v>
      </c>
      <c r="B14" s="20">
        <v>292402</v>
      </c>
      <c r="C14" s="20">
        <v>317470</v>
      </c>
      <c r="D14" s="20">
        <v>338513</v>
      </c>
      <c r="E14" s="20">
        <v>350880</v>
      </c>
      <c r="F14" s="20">
        <v>357762</v>
      </c>
      <c r="G14" s="20">
        <v>372634</v>
      </c>
      <c r="H14" s="20">
        <v>364786</v>
      </c>
      <c r="I14" s="20">
        <v>353380</v>
      </c>
      <c r="J14" s="20">
        <v>298992</v>
      </c>
      <c r="K14" s="20">
        <v>312204</v>
      </c>
      <c r="L14" s="20">
        <v>339152</v>
      </c>
      <c r="M14" s="26">
        <v>341954</v>
      </c>
      <c r="N14" s="69">
        <v>317710</v>
      </c>
      <c r="O14" s="20">
        <v>314094</v>
      </c>
      <c r="P14" s="25">
        <v>330540</v>
      </c>
      <c r="Q14" s="25">
        <v>378248</v>
      </c>
      <c r="R14" s="25">
        <v>348810</v>
      </c>
      <c r="S14" s="25">
        <v>381122</v>
      </c>
      <c r="T14" s="25">
        <v>328610</v>
      </c>
      <c r="U14" s="25">
        <v>359904</v>
      </c>
      <c r="V14" s="38">
        <v>292712</v>
      </c>
      <c r="W14" s="44">
        <v>323524</v>
      </c>
      <c r="X14" s="38">
        <v>303428</v>
      </c>
      <c r="Y14" s="41">
        <v>317682</v>
      </c>
      <c r="Z14" s="102">
        <v>342296</v>
      </c>
      <c r="AA14" s="40"/>
      <c r="AB14" s="40"/>
      <c r="AC14" s="40"/>
      <c r="AD14" s="40"/>
      <c r="AE14" s="41"/>
      <c r="AF14" s="49"/>
      <c r="AG14" s="100">
        <f>SUM(Z14:AE14)</f>
        <v>342296</v>
      </c>
      <c r="AH14" s="83">
        <f>SUM(T14:Y14)</f>
        <v>1925860</v>
      </c>
      <c r="AI14" s="84">
        <f>SUM(N14:S14)</f>
        <v>2070524</v>
      </c>
      <c r="AJ14" s="91"/>
      <c r="AK14" s="83">
        <f>SUM(Z14:AE14)</f>
        <v>342296</v>
      </c>
      <c r="AL14" s="83">
        <f>SUM(N14:Y14)</f>
        <v>3996384</v>
      </c>
      <c r="AM14" s="25">
        <f>SUM(B14:M14)</f>
        <v>4040129</v>
      </c>
      <c r="AN14" s="29">
        <v>11703000</v>
      </c>
      <c r="AO14" s="78"/>
      <c r="AP14" s="117">
        <f>AK14-AN14</f>
        <v>-11360704</v>
      </c>
      <c r="AQ14" s="118">
        <f t="shared" si="0"/>
        <v>-0.9707514312569426</v>
      </c>
      <c r="AR14" s="120">
        <f>AL14-AN14</f>
        <v>-7706616</v>
      </c>
      <c r="AS14" s="143">
        <f t="shared" si="1"/>
        <v>-0.6585162778774674</v>
      </c>
      <c r="AT14" s="145">
        <f>AM14-AN14</f>
        <v>-7662871</v>
      </c>
      <c r="AU14" s="121">
        <f t="shared" si="2"/>
        <v>-0.6547783474322824</v>
      </c>
      <c r="AV14" s="153"/>
      <c r="AW14" s="120">
        <f>AL14-AM14</f>
        <v>-43745</v>
      </c>
      <c r="AX14" s="121">
        <f t="shared" si="3"/>
        <v>-0.010827624563473082</v>
      </c>
    </row>
    <row r="15" spans="1:50" ht="15.75">
      <c r="A15" s="8" t="s">
        <v>16</v>
      </c>
      <c r="B15" s="20">
        <v>225836</v>
      </c>
      <c r="C15" s="20">
        <v>217065</v>
      </c>
      <c r="D15" s="20">
        <v>233256</v>
      </c>
      <c r="E15" s="20">
        <v>221631</v>
      </c>
      <c r="F15" s="20">
        <v>245699</v>
      </c>
      <c r="G15" s="20">
        <v>250287</v>
      </c>
      <c r="H15" s="20">
        <v>219633</v>
      </c>
      <c r="I15" s="20">
        <v>223004</v>
      </c>
      <c r="J15" s="20">
        <v>224900</v>
      </c>
      <c r="K15" s="20">
        <v>178452</v>
      </c>
      <c r="L15" s="20">
        <v>237608</v>
      </c>
      <c r="M15" s="26">
        <v>224844</v>
      </c>
      <c r="N15" s="69">
        <v>213736</v>
      </c>
      <c r="O15" s="25">
        <v>190288</v>
      </c>
      <c r="P15" s="20">
        <v>231724</v>
      </c>
      <c r="Q15" s="25">
        <v>253288</v>
      </c>
      <c r="R15" s="25">
        <v>303492</v>
      </c>
      <c r="S15" s="25">
        <v>255244</v>
      </c>
      <c r="T15" s="25">
        <v>278244</v>
      </c>
      <c r="U15" s="25">
        <v>245056</v>
      </c>
      <c r="V15" s="25">
        <v>221740</v>
      </c>
      <c r="W15" s="38">
        <v>159576</v>
      </c>
      <c r="X15" s="44">
        <v>212504</v>
      </c>
      <c r="Y15" s="89">
        <v>196640</v>
      </c>
      <c r="Z15" s="105">
        <v>204104</v>
      </c>
      <c r="AA15" s="38"/>
      <c r="AB15" s="38"/>
      <c r="AC15" s="38"/>
      <c r="AD15" s="38"/>
      <c r="AE15" s="89"/>
      <c r="AF15" s="95"/>
      <c r="AG15" s="100">
        <f>SUM(Z15:AE15)</f>
        <v>204104</v>
      </c>
      <c r="AH15" s="83">
        <f>SUM(T15:Y15)</f>
        <v>1313760</v>
      </c>
      <c r="AI15" s="84">
        <f>SUM(N15:S15)</f>
        <v>1447772</v>
      </c>
      <c r="AJ15" s="91"/>
      <c r="AK15" s="83">
        <f>SUM(Z15:AE15)</f>
        <v>204104</v>
      </c>
      <c r="AL15" s="83">
        <f>SUM(N15:Y15)</f>
        <v>2761532</v>
      </c>
      <c r="AM15" s="25">
        <f>SUM(B15:M15)</f>
        <v>2702215</v>
      </c>
      <c r="AN15" s="29">
        <v>3172000</v>
      </c>
      <c r="AO15" s="78"/>
      <c r="AP15" s="117">
        <f>AK15-AN15</f>
        <v>-2967896</v>
      </c>
      <c r="AQ15" s="118">
        <f t="shared" si="0"/>
        <v>-0.9356544766708701</v>
      </c>
      <c r="AR15" s="120">
        <f>AL15-AN15</f>
        <v>-410468</v>
      </c>
      <c r="AS15" s="143">
        <f t="shared" si="1"/>
        <v>-0.12940353089533418</v>
      </c>
      <c r="AT15" s="145">
        <f>AM15-AN15</f>
        <v>-469785</v>
      </c>
      <c r="AU15" s="121">
        <f t="shared" si="2"/>
        <v>-0.14810372005044137</v>
      </c>
      <c r="AV15" s="153"/>
      <c r="AW15" s="117">
        <f>AL15-AM15</f>
        <v>59317</v>
      </c>
      <c r="AX15" s="119">
        <f t="shared" si="3"/>
        <v>0.02195125110326157</v>
      </c>
    </row>
    <row r="16" spans="1:50" ht="16.5" thickBot="1">
      <c r="A16" s="7" t="s">
        <v>17</v>
      </c>
      <c r="B16" s="27">
        <v>81350</v>
      </c>
      <c r="C16" s="27">
        <v>69411</v>
      </c>
      <c r="D16" s="27">
        <v>80281</v>
      </c>
      <c r="E16" s="27">
        <v>75934</v>
      </c>
      <c r="F16" s="27">
        <v>77115</v>
      </c>
      <c r="G16" s="27">
        <v>77060</v>
      </c>
      <c r="H16" s="27">
        <v>71779</v>
      </c>
      <c r="I16" s="27">
        <v>64779</v>
      </c>
      <c r="J16" s="27">
        <v>71455</v>
      </c>
      <c r="K16" s="27">
        <v>68759</v>
      </c>
      <c r="L16" s="27">
        <v>68197</v>
      </c>
      <c r="M16" s="73">
        <v>70765</v>
      </c>
      <c r="N16" s="71">
        <v>70847</v>
      </c>
      <c r="O16" s="28">
        <v>58210</v>
      </c>
      <c r="P16" s="27">
        <v>63517</v>
      </c>
      <c r="Q16" s="28">
        <v>70372</v>
      </c>
      <c r="R16" s="28">
        <v>76851</v>
      </c>
      <c r="S16" s="28">
        <v>89464</v>
      </c>
      <c r="T16" s="28">
        <v>79601</v>
      </c>
      <c r="U16" s="28">
        <v>73306</v>
      </c>
      <c r="V16" s="28">
        <v>59459</v>
      </c>
      <c r="W16" s="46">
        <v>58923</v>
      </c>
      <c r="X16" s="45">
        <v>56578</v>
      </c>
      <c r="Y16" s="90">
        <v>57966</v>
      </c>
      <c r="Z16" s="106">
        <v>45477</v>
      </c>
      <c r="AA16" s="107"/>
      <c r="AB16" s="107"/>
      <c r="AC16" s="107"/>
      <c r="AD16" s="107"/>
      <c r="AE16" s="108"/>
      <c r="AF16" s="95"/>
      <c r="AG16" s="100">
        <f>SUM(Z16:AE16)</f>
        <v>45477</v>
      </c>
      <c r="AH16" s="85">
        <f>SUM(T16:Y16)</f>
        <v>385833</v>
      </c>
      <c r="AI16" s="86">
        <f>SUM(N16:S16)</f>
        <v>429261</v>
      </c>
      <c r="AJ16" s="91"/>
      <c r="AK16" s="83">
        <f>SUM(Z16:AE16)</f>
        <v>45477</v>
      </c>
      <c r="AL16" s="85">
        <f>SUM(N16:Y16)</f>
        <v>815094</v>
      </c>
      <c r="AM16" s="25">
        <f>SUM(B16:M16)</f>
        <v>876885</v>
      </c>
      <c r="AN16" s="29">
        <v>1136000</v>
      </c>
      <c r="AO16" s="78"/>
      <c r="AP16" s="117">
        <f>AK16-AN16</f>
        <v>-1090523</v>
      </c>
      <c r="AQ16" s="118">
        <f t="shared" si="0"/>
        <v>-0.9599674295774648</v>
      </c>
      <c r="AR16" s="122">
        <f>AL16-AN16</f>
        <v>-320906</v>
      </c>
      <c r="AS16" s="144">
        <f t="shared" si="1"/>
        <v>-0.28248767605633807</v>
      </c>
      <c r="AT16" s="146">
        <f>AM16-AN16</f>
        <v>-259115</v>
      </c>
      <c r="AU16" s="123">
        <f t="shared" si="2"/>
        <v>-0.2280941901408451</v>
      </c>
      <c r="AV16" s="153"/>
      <c r="AW16" s="122">
        <f>AL16-AM16</f>
        <v>-61791</v>
      </c>
      <c r="AX16" s="123">
        <f t="shared" si="3"/>
        <v>-0.07046648078140239</v>
      </c>
    </row>
    <row r="17" spans="1:50" s="124" customFormat="1" ht="23.25" customHeight="1" thickBot="1" thickTop="1">
      <c r="A17" s="167" t="s">
        <v>19</v>
      </c>
      <c r="B17" s="168">
        <f aca="true" t="shared" si="4" ref="B17:AE17">SUM(B12:B16)</f>
        <v>4344023</v>
      </c>
      <c r="C17" s="168">
        <f t="shared" si="4"/>
        <v>4295778</v>
      </c>
      <c r="D17" s="168">
        <f t="shared" si="4"/>
        <v>4448481</v>
      </c>
      <c r="E17" s="168">
        <f t="shared" si="4"/>
        <v>4682441</v>
      </c>
      <c r="F17" s="168">
        <f t="shared" si="4"/>
        <v>5043159</v>
      </c>
      <c r="G17" s="168">
        <f t="shared" si="4"/>
        <v>5019860</v>
      </c>
      <c r="H17" s="168">
        <f t="shared" si="4"/>
        <v>4768255</v>
      </c>
      <c r="I17" s="168">
        <f t="shared" si="4"/>
        <v>4603640</v>
      </c>
      <c r="J17" s="168">
        <f t="shared" si="4"/>
        <v>4002915</v>
      </c>
      <c r="K17" s="168">
        <f t="shared" si="4"/>
        <v>3352544</v>
      </c>
      <c r="L17" s="168">
        <f t="shared" si="4"/>
        <v>3745951</v>
      </c>
      <c r="M17" s="169">
        <f t="shared" si="4"/>
        <v>4060370</v>
      </c>
      <c r="N17" s="170">
        <f t="shared" si="4"/>
        <v>4385351</v>
      </c>
      <c r="O17" s="168">
        <f t="shared" si="4"/>
        <v>4287540</v>
      </c>
      <c r="P17" s="168">
        <f t="shared" si="4"/>
        <v>4707534</v>
      </c>
      <c r="Q17" s="168">
        <f t="shared" si="4"/>
        <v>4512737</v>
      </c>
      <c r="R17" s="168">
        <f t="shared" si="4"/>
        <v>4643492</v>
      </c>
      <c r="S17" s="168">
        <f t="shared" si="4"/>
        <v>4478771</v>
      </c>
      <c r="T17" s="168">
        <f t="shared" si="4"/>
        <v>4277879</v>
      </c>
      <c r="U17" s="168">
        <f t="shared" si="4"/>
        <v>4569403</v>
      </c>
      <c r="V17" s="168">
        <f t="shared" si="4"/>
        <v>4064823</v>
      </c>
      <c r="W17" s="168">
        <f t="shared" si="4"/>
        <v>4071928</v>
      </c>
      <c r="X17" s="168">
        <f t="shared" si="4"/>
        <v>4632015</v>
      </c>
      <c r="Y17" s="171">
        <f t="shared" si="4"/>
        <v>4568983</v>
      </c>
      <c r="Z17" s="172">
        <f>SUM(Z12:Z16)</f>
        <v>4473239</v>
      </c>
      <c r="AA17" s="168">
        <f>SUM(AA12:AA16)</f>
        <v>0</v>
      </c>
      <c r="AB17" s="168">
        <f>SUM(AB12:AB16)</f>
        <v>0</v>
      </c>
      <c r="AC17" s="168">
        <f>SUM(AC12:AC16)</f>
        <v>0</v>
      </c>
      <c r="AD17" s="168">
        <f>SUM(AD12:AD16)</f>
        <v>0</v>
      </c>
      <c r="AE17" s="171">
        <f t="shared" si="4"/>
        <v>0</v>
      </c>
      <c r="AF17" s="96"/>
      <c r="AG17" s="173">
        <f>SUM(AG12:AG16)</f>
        <v>4473239</v>
      </c>
      <c r="AH17" s="164">
        <f>SUM(AH12:AH16)</f>
        <v>26185031</v>
      </c>
      <c r="AI17" s="166">
        <f>SUM(AI12:AI16)</f>
        <v>27015425</v>
      </c>
      <c r="AJ17" s="92"/>
      <c r="AK17" s="174">
        <f>SUM(AK12:AK16)</f>
        <v>4473239</v>
      </c>
      <c r="AL17" s="175">
        <f>SUM(AL12:AL16)</f>
        <v>53200456</v>
      </c>
      <c r="AM17" s="175">
        <f>SUM(AM12:AM16)</f>
        <v>52367417</v>
      </c>
      <c r="AN17" s="169">
        <f>SUM(AN12:AN16)</f>
        <v>63719000</v>
      </c>
      <c r="AO17" s="79"/>
      <c r="AP17" s="176">
        <f>SUM(AP12:AP16)</f>
        <v>-59245761</v>
      </c>
      <c r="AQ17" s="177">
        <f t="shared" si="0"/>
        <v>-0.9297974073667195</v>
      </c>
      <c r="AR17" s="176">
        <f>SUM(AR12:AR16)</f>
        <v>-10518544</v>
      </c>
      <c r="AS17" s="161">
        <f t="shared" si="1"/>
        <v>-0.16507704138483026</v>
      </c>
      <c r="AT17" s="176">
        <f>SUM(AT12:AT16)</f>
        <v>-11351583</v>
      </c>
      <c r="AU17" s="162">
        <f t="shared" si="2"/>
        <v>-0.17815067719204636</v>
      </c>
      <c r="AV17" s="154"/>
      <c r="AW17" s="178">
        <f>SUM(AW12:AW16)</f>
        <v>833039</v>
      </c>
      <c r="AX17" s="163">
        <f t="shared" si="3"/>
        <v>0.015907582380853436</v>
      </c>
    </row>
    <row r="18" spans="1:48" ht="18" customHeight="1" thickTop="1">
      <c r="A18" s="1" t="s">
        <v>12</v>
      </c>
      <c r="D18" s="1" t="s">
        <v>13</v>
      </c>
      <c r="M18" s="11"/>
      <c r="O18" s="88"/>
      <c r="V18" s="10"/>
      <c r="W18" s="39"/>
      <c r="X18" s="39"/>
      <c r="Y18" s="39"/>
      <c r="Z18" s="39"/>
      <c r="AA18" s="39"/>
      <c r="AB18" s="39"/>
      <c r="AC18" s="39"/>
      <c r="AD18" s="39"/>
      <c r="AE18" s="88"/>
      <c r="AF18" s="10"/>
      <c r="AG18" s="114"/>
      <c r="AH18" s="114"/>
      <c r="AK18" s="49"/>
      <c r="AL18" s="49"/>
      <c r="AO18" s="10"/>
      <c r="AV18" s="81"/>
    </row>
    <row r="19" spans="13:48" ht="12.75">
      <c r="M19" s="11"/>
      <c r="O19" s="10"/>
      <c r="V19" s="10"/>
      <c r="W19" s="81"/>
      <c r="X19" s="81"/>
      <c r="Y19" s="81"/>
      <c r="Z19" s="81"/>
      <c r="AA19" s="81"/>
      <c r="AB19" s="81"/>
      <c r="AC19" s="81"/>
      <c r="AD19" s="81"/>
      <c r="AE19" s="10"/>
      <c r="AF19" s="10"/>
      <c r="AG19" s="114"/>
      <c r="AH19" s="114"/>
      <c r="AK19" s="49"/>
      <c r="AL19" s="49"/>
      <c r="AV19" s="81"/>
    </row>
    <row r="20" spans="13:48" ht="18" customHeight="1">
      <c r="M20" s="11"/>
      <c r="O20" s="10"/>
      <c r="V20" s="10"/>
      <c r="W20" s="81"/>
      <c r="X20" s="81"/>
      <c r="Y20" s="81"/>
      <c r="Z20" s="81"/>
      <c r="AA20" s="81"/>
      <c r="AB20" s="81"/>
      <c r="AC20" s="81"/>
      <c r="AD20" s="81"/>
      <c r="AE20" s="10"/>
      <c r="AF20" s="10"/>
      <c r="AG20" s="114"/>
      <c r="AH20" s="114"/>
      <c r="AK20" s="49"/>
      <c r="AL20" s="49"/>
      <c r="AM20" s="3"/>
      <c r="AV20" s="81"/>
    </row>
    <row r="21" spans="1:48" ht="19.5" customHeight="1" thickBot="1">
      <c r="A21" s="47" t="s">
        <v>31</v>
      </c>
      <c r="E21" s="6"/>
      <c r="I21" s="6"/>
      <c r="M21" s="11"/>
      <c r="O21" s="125"/>
      <c r="W21" s="126"/>
      <c r="X21" s="126"/>
      <c r="Y21" s="81"/>
      <c r="Z21" s="81"/>
      <c r="AA21" s="81"/>
      <c r="AB21" s="81"/>
      <c r="AC21" s="81"/>
      <c r="AD21" s="81"/>
      <c r="AG21" s="114"/>
      <c r="AH21" s="114"/>
      <c r="AL21" s="49"/>
      <c r="AV21" s="81"/>
    </row>
    <row r="22" spans="1:50" ht="19.5" thickTop="1">
      <c r="A22" s="5" t="s">
        <v>15</v>
      </c>
      <c r="B22" s="14">
        <v>36982</v>
      </c>
      <c r="C22" s="18" t="s">
        <v>0</v>
      </c>
      <c r="D22" s="18" t="s">
        <v>1</v>
      </c>
      <c r="E22" s="18" t="s">
        <v>2</v>
      </c>
      <c r="F22" s="18" t="s">
        <v>10</v>
      </c>
      <c r="G22" s="18" t="s">
        <v>9</v>
      </c>
      <c r="H22" s="18" t="s">
        <v>8</v>
      </c>
      <c r="I22" s="18" t="s">
        <v>7</v>
      </c>
      <c r="J22" s="18" t="s">
        <v>6</v>
      </c>
      <c r="K22" s="14">
        <v>37258</v>
      </c>
      <c r="L22" s="18" t="s">
        <v>4</v>
      </c>
      <c r="M22" s="19" t="s">
        <v>5</v>
      </c>
      <c r="N22" s="15">
        <v>37348</v>
      </c>
      <c r="O22" s="18" t="s">
        <v>0</v>
      </c>
      <c r="P22" s="36" t="s">
        <v>1</v>
      </c>
      <c r="Q22" s="36" t="s">
        <v>2</v>
      </c>
      <c r="R22" s="36" t="s">
        <v>10</v>
      </c>
      <c r="S22" s="36" t="s">
        <v>9</v>
      </c>
      <c r="T22" s="36" t="s">
        <v>8</v>
      </c>
      <c r="U22" s="36" t="s">
        <v>7</v>
      </c>
      <c r="V22" s="18" t="s">
        <v>6</v>
      </c>
      <c r="W22" s="82">
        <v>37624</v>
      </c>
      <c r="X22" s="18" t="s">
        <v>4</v>
      </c>
      <c r="Y22" s="19" t="s">
        <v>5</v>
      </c>
      <c r="Z22" s="101">
        <v>37714</v>
      </c>
      <c r="AA22" s="14" t="s">
        <v>0</v>
      </c>
      <c r="AB22" s="14" t="s">
        <v>1</v>
      </c>
      <c r="AC22" s="14" t="s">
        <v>2</v>
      </c>
      <c r="AD22" s="14" t="s">
        <v>10</v>
      </c>
      <c r="AE22" s="94" t="s">
        <v>9</v>
      </c>
      <c r="AF22" s="98"/>
      <c r="AG22" s="111" t="s">
        <v>32</v>
      </c>
      <c r="AH22" s="112" t="s">
        <v>34</v>
      </c>
      <c r="AI22" s="113" t="s">
        <v>36</v>
      </c>
      <c r="AJ22" s="93"/>
      <c r="AK22" s="99" t="s">
        <v>29</v>
      </c>
      <c r="AL22" s="87" t="s">
        <v>21</v>
      </c>
      <c r="AM22" s="36" t="s">
        <v>18</v>
      </c>
      <c r="AN22" s="150" t="s">
        <v>22</v>
      </c>
      <c r="AO22" s="17"/>
      <c r="AP22" s="189" t="s">
        <v>33</v>
      </c>
      <c r="AQ22" s="191"/>
      <c r="AR22" s="189" t="s">
        <v>23</v>
      </c>
      <c r="AS22" s="191"/>
      <c r="AT22" s="189" t="s">
        <v>24</v>
      </c>
      <c r="AU22" s="192"/>
      <c r="AV22" s="80"/>
      <c r="AW22" s="193" t="s">
        <v>25</v>
      </c>
      <c r="AX22" s="194"/>
    </row>
    <row r="23" spans="1:50" s="124" customFormat="1" ht="15.75" customHeight="1">
      <c r="A23" s="2" t="s">
        <v>3</v>
      </c>
      <c r="B23" s="20">
        <f>B12*0.000606</f>
        <v>1559.89551</v>
      </c>
      <c r="C23" s="20">
        <f aca="true" t="shared" si="5" ref="C23:AE23">C12*0.000606</f>
        <v>1491.073908</v>
      </c>
      <c r="D23" s="20">
        <f t="shared" si="5"/>
        <v>1422.29109</v>
      </c>
      <c r="E23" s="20">
        <f t="shared" si="5"/>
        <v>1454.066094</v>
      </c>
      <c r="F23" s="20">
        <f t="shared" si="5"/>
        <v>1724.0693939999999</v>
      </c>
      <c r="G23" s="20">
        <f t="shared" si="5"/>
        <v>1554.310614</v>
      </c>
      <c r="H23" s="20">
        <f t="shared" si="5"/>
        <v>1672.23882</v>
      </c>
      <c r="I23" s="20">
        <f t="shared" si="5"/>
        <v>1705.451862</v>
      </c>
      <c r="J23" s="20">
        <f t="shared" si="5"/>
        <v>1281.3057959999999</v>
      </c>
      <c r="K23" s="20">
        <f t="shared" si="5"/>
        <v>1165.0798439999999</v>
      </c>
      <c r="L23" s="20">
        <f t="shared" si="5"/>
        <v>1172.9517839999999</v>
      </c>
      <c r="M23" s="26">
        <f t="shared" si="5"/>
        <v>1251.001554</v>
      </c>
      <c r="N23" s="69">
        <f t="shared" si="5"/>
        <v>1514.9090999999999</v>
      </c>
      <c r="O23" s="20">
        <f t="shared" si="5"/>
        <v>1510.202904</v>
      </c>
      <c r="P23" s="20">
        <f t="shared" si="5"/>
        <v>1640.200206</v>
      </c>
      <c r="Q23" s="20">
        <f t="shared" si="5"/>
        <v>1537.47351</v>
      </c>
      <c r="R23" s="20">
        <f t="shared" si="5"/>
        <v>1580.726154</v>
      </c>
      <c r="S23" s="20">
        <f t="shared" si="5"/>
        <v>1508.0122139999999</v>
      </c>
      <c r="T23" s="20">
        <f t="shared" si="5"/>
        <v>1530.4117919999999</v>
      </c>
      <c r="U23" s="20">
        <f t="shared" si="5"/>
        <v>1649.37747</v>
      </c>
      <c r="V23" s="20">
        <f t="shared" si="5"/>
        <v>1376.49264</v>
      </c>
      <c r="W23" s="20">
        <f t="shared" si="5"/>
        <v>1392.496494</v>
      </c>
      <c r="X23" s="20">
        <f t="shared" si="5"/>
        <v>1662.7773419999999</v>
      </c>
      <c r="Y23" s="26">
        <f t="shared" si="5"/>
        <v>1644.169506</v>
      </c>
      <c r="Z23" s="103">
        <f aca="true" t="shared" si="6" ref="Z23:AD27">Z12*0.000606</f>
        <v>1643.192028</v>
      </c>
      <c r="AA23" s="20">
        <f t="shared" si="6"/>
        <v>0</v>
      </c>
      <c r="AB23" s="20">
        <f t="shared" si="6"/>
        <v>0</v>
      </c>
      <c r="AC23" s="20">
        <f t="shared" si="6"/>
        <v>0</v>
      </c>
      <c r="AD23" s="20">
        <f t="shared" si="6"/>
        <v>0</v>
      </c>
      <c r="AE23" s="109">
        <f t="shared" si="5"/>
        <v>0</v>
      </c>
      <c r="AF23" s="97"/>
      <c r="AG23" s="100">
        <f>SUM(Z23:AE23)</f>
        <v>1643.192028</v>
      </c>
      <c r="AH23" s="83">
        <f>SUM(T23:Y23)</f>
        <v>9255.725244</v>
      </c>
      <c r="AI23" s="84">
        <f>SUM(N23:S23)</f>
        <v>9291.524088</v>
      </c>
      <c r="AJ23" s="91"/>
      <c r="AK23" s="83">
        <f>SUM(Z23:AE23)</f>
        <v>1643.192028</v>
      </c>
      <c r="AL23" s="83">
        <f>SUM(N23:Y23)</f>
        <v>18547.249332</v>
      </c>
      <c r="AM23" s="75">
        <f>SUM(B23:M23)</f>
        <v>17453.73627</v>
      </c>
      <c r="AN23" s="151">
        <f>(AN12*0.000606)</f>
        <v>18124.248</v>
      </c>
      <c r="AO23" s="34"/>
      <c r="AP23" s="127">
        <f>AK23-AN23</f>
        <v>-16481.055972</v>
      </c>
      <c r="AQ23" s="118">
        <f aca="true" t="shared" si="7" ref="AQ23:AQ28">(AK23/AN23)-1</f>
        <v>-0.9093373679283135</v>
      </c>
      <c r="AR23" s="127">
        <f>AL23-AN23</f>
        <v>423.0013319999998</v>
      </c>
      <c r="AS23" s="128">
        <f aca="true" t="shared" si="8" ref="AS23:AS28">(AL23/AN23)-1</f>
        <v>0.02333897285007347</v>
      </c>
      <c r="AT23" s="147">
        <f>AM23-AN23</f>
        <v>-670.5117299999984</v>
      </c>
      <c r="AU23" s="156">
        <f aca="true" t="shared" si="9" ref="AU23:AU28">(AM23/AN23)-1</f>
        <v>-0.03699528554232967</v>
      </c>
      <c r="AV23" s="155"/>
      <c r="AW23" s="149">
        <f>AL23-AM23</f>
        <v>1093.5130619999982</v>
      </c>
      <c r="AX23" s="129">
        <f aca="true" t="shared" si="10" ref="AX23:AX28">(AL23/AM23)-1</f>
        <v>0.06265209036529096</v>
      </c>
    </row>
    <row r="24" spans="1:50" ht="15.75">
      <c r="A24" s="4" t="s">
        <v>11</v>
      </c>
      <c r="B24" s="20">
        <f>B13*0.000606</f>
        <v>709.2321</v>
      </c>
      <c r="C24" s="20">
        <f aca="true" t="shared" si="11" ref="C24:AE24">C13*0.000606</f>
        <v>746.176284</v>
      </c>
      <c r="D24" s="20">
        <f t="shared" si="11"/>
        <v>878.346096</v>
      </c>
      <c r="E24" s="20">
        <f t="shared" si="11"/>
        <v>990.535482</v>
      </c>
      <c r="F24" s="20">
        <f t="shared" si="11"/>
        <v>919.655904</v>
      </c>
      <c r="G24" s="20">
        <f t="shared" si="11"/>
        <v>1063.53606</v>
      </c>
      <c r="H24" s="20">
        <f t="shared" si="11"/>
        <v>819.667722</v>
      </c>
      <c r="I24" s="20">
        <f t="shared" si="11"/>
        <v>695.8092</v>
      </c>
      <c r="J24" s="20">
        <f t="shared" si="11"/>
        <v>783.6804119999999</v>
      </c>
      <c r="K24" s="20">
        <f t="shared" si="11"/>
        <v>527.55633</v>
      </c>
      <c r="L24" s="20">
        <f t="shared" si="11"/>
        <v>706.25058</v>
      </c>
      <c r="M24" s="26">
        <f t="shared" si="11"/>
        <v>823.219488</v>
      </c>
      <c r="N24" s="69">
        <f t="shared" si="11"/>
        <v>777.624048</v>
      </c>
      <c r="O24" s="20">
        <f t="shared" si="11"/>
        <v>747.115584</v>
      </c>
      <c r="P24" s="20">
        <f t="shared" si="11"/>
        <v>833.3421119999999</v>
      </c>
      <c r="Q24" s="20">
        <f t="shared" si="11"/>
        <v>771.888864</v>
      </c>
      <c r="R24" s="20">
        <f t="shared" si="11"/>
        <v>791.36328</v>
      </c>
      <c r="S24" s="20">
        <f t="shared" si="11"/>
        <v>766.270032</v>
      </c>
      <c r="T24" s="20">
        <f t="shared" si="11"/>
        <v>645.9911519999999</v>
      </c>
      <c r="U24" s="20">
        <f t="shared" si="11"/>
        <v>708.651552</v>
      </c>
      <c r="V24" s="20">
        <f t="shared" si="11"/>
        <v>739.000032</v>
      </c>
      <c r="W24" s="20">
        <f t="shared" si="11"/>
        <v>746.625936</v>
      </c>
      <c r="X24" s="20">
        <f t="shared" si="11"/>
        <v>797.282688</v>
      </c>
      <c r="Y24" s="26">
        <f t="shared" si="11"/>
        <v>777.827664</v>
      </c>
      <c r="Z24" s="103">
        <f t="shared" si="6"/>
        <v>708.9133439999999</v>
      </c>
      <c r="AA24" s="20">
        <f t="shared" si="6"/>
        <v>0</v>
      </c>
      <c r="AB24" s="20">
        <f t="shared" si="6"/>
        <v>0</v>
      </c>
      <c r="AC24" s="20">
        <f t="shared" si="6"/>
        <v>0</v>
      </c>
      <c r="AD24" s="20">
        <f t="shared" si="6"/>
        <v>0</v>
      </c>
      <c r="AE24" s="109">
        <f t="shared" si="11"/>
        <v>0</v>
      </c>
      <c r="AF24" s="97"/>
      <c r="AG24" s="100">
        <f>SUM(Z24:AE24)</f>
        <v>708.9133439999999</v>
      </c>
      <c r="AH24" s="83">
        <f>SUM(T24:Y24)</f>
        <v>4415.379024</v>
      </c>
      <c r="AI24" s="84">
        <f>SUM(N24:S24)</f>
        <v>4687.6039200000005</v>
      </c>
      <c r="AJ24" s="91"/>
      <c r="AK24" s="83">
        <f>SUM(Z24:AE24)</f>
        <v>708.9133439999999</v>
      </c>
      <c r="AL24" s="83">
        <f>SUM(N24:Y24)</f>
        <v>9102.982944000001</v>
      </c>
      <c r="AM24" s="75">
        <f>SUM(B24:M24)</f>
        <v>9663.665658000002</v>
      </c>
      <c r="AN24" s="151">
        <f>(AN13*0.000606)</f>
        <v>10786.8</v>
      </c>
      <c r="AO24" s="16"/>
      <c r="AP24" s="127">
        <f>AK24-AN24</f>
        <v>-10077.886655999999</v>
      </c>
      <c r="AQ24" s="118">
        <f t="shared" si="7"/>
        <v>-0.9342795505617978</v>
      </c>
      <c r="AR24" s="131">
        <f>AL24-AN24</f>
        <v>-1683.817055999998</v>
      </c>
      <c r="AS24" s="130">
        <f t="shared" si="8"/>
        <v>-0.1560997752808987</v>
      </c>
      <c r="AT24" s="147">
        <f>AM24-AN24</f>
        <v>-1123.1343419999976</v>
      </c>
      <c r="AU24" s="156">
        <f t="shared" si="9"/>
        <v>-0.10412117977528068</v>
      </c>
      <c r="AV24" s="153"/>
      <c r="AW24" s="147">
        <f>AL24-AM24</f>
        <v>-560.6827140000005</v>
      </c>
      <c r="AX24" s="121">
        <f t="shared" si="10"/>
        <v>-0.05801967222819249</v>
      </c>
    </row>
    <row r="25" spans="1:50" ht="15.75">
      <c r="A25" s="2" t="s">
        <v>38</v>
      </c>
      <c r="B25" s="20">
        <f>B14*0.000606</f>
        <v>177.19561199999998</v>
      </c>
      <c r="C25" s="20">
        <f aca="true" t="shared" si="12" ref="C25:AE25">C14*0.000606</f>
        <v>192.38682</v>
      </c>
      <c r="D25" s="20">
        <f t="shared" si="12"/>
        <v>205.138878</v>
      </c>
      <c r="E25" s="20">
        <f t="shared" si="12"/>
        <v>212.63327999999998</v>
      </c>
      <c r="F25" s="20">
        <f t="shared" si="12"/>
        <v>216.80377199999998</v>
      </c>
      <c r="G25" s="20">
        <f t="shared" si="12"/>
        <v>225.816204</v>
      </c>
      <c r="H25" s="20">
        <f t="shared" si="12"/>
        <v>221.060316</v>
      </c>
      <c r="I25" s="20">
        <f t="shared" si="12"/>
        <v>214.14828</v>
      </c>
      <c r="J25" s="20">
        <f t="shared" si="12"/>
        <v>181.189152</v>
      </c>
      <c r="K25" s="20">
        <f t="shared" si="12"/>
        <v>189.195624</v>
      </c>
      <c r="L25" s="20">
        <f t="shared" si="12"/>
        <v>205.52611199999998</v>
      </c>
      <c r="M25" s="26">
        <f t="shared" si="12"/>
        <v>207.224124</v>
      </c>
      <c r="N25" s="69">
        <f t="shared" si="12"/>
        <v>192.53226</v>
      </c>
      <c r="O25" s="20">
        <f t="shared" si="12"/>
        <v>190.34096399999999</v>
      </c>
      <c r="P25" s="20">
        <f t="shared" si="12"/>
        <v>200.30724</v>
      </c>
      <c r="Q25" s="20">
        <f t="shared" si="12"/>
        <v>229.218288</v>
      </c>
      <c r="R25" s="20">
        <f t="shared" si="12"/>
        <v>211.37886</v>
      </c>
      <c r="S25" s="20">
        <f t="shared" si="12"/>
        <v>230.95993199999998</v>
      </c>
      <c r="T25" s="20">
        <f t="shared" si="12"/>
        <v>199.13765999999998</v>
      </c>
      <c r="U25" s="20">
        <f t="shared" si="12"/>
        <v>218.101824</v>
      </c>
      <c r="V25" s="20">
        <f t="shared" si="12"/>
        <v>177.38347199999998</v>
      </c>
      <c r="W25" s="20">
        <f t="shared" si="12"/>
        <v>196.055544</v>
      </c>
      <c r="X25" s="20">
        <f t="shared" si="12"/>
        <v>183.877368</v>
      </c>
      <c r="Y25" s="26">
        <f t="shared" si="12"/>
        <v>192.515292</v>
      </c>
      <c r="Z25" s="103">
        <f t="shared" si="6"/>
        <v>207.431376</v>
      </c>
      <c r="AA25" s="20">
        <f t="shared" si="6"/>
        <v>0</v>
      </c>
      <c r="AB25" s="20">
        <f t="shared" si="6"/>
        <v>0</v>
      </c>
      <c r="AC25" s="20">
        <f t="shared" si="6"/>
        <v>0</v>
      </c>
      <c r="AD25" s="20">
        <f t="shared" si="6"/>
        <v>0</v>
      </c>
      <c r="AE25" s="109">
        <f t="shared" si="12"/>
        <v>0</v>
      </c>
      <c r="AF25" s="97"/>
      <c r="AG25" s="100">
        <f>SUM(Z25:AE25)</f>
        <v>207.431376</v>
      </c>
      <c r="AH25" s="83">
        <f>SUM(T25:Y25)</f>
        <v>1167.07116</v>
      </c>
      <c r="AI25" s="84">
        <f>SUM(N25:S25)</f>
        <v>1254.737544</v>
      </c>
      <c r="AJ25" s="91"/>
      <c r="AK25" s="83">
        <f>SUM(Z25:AE25)</f>
        <v>207.431376</v>
      </c>
      <c r="AL25" s="83">
        <f>SUM(N25:Y25)</f>
        <v>2421.808704</v>
      </c>
      <c r="AM25" s="75">
        <f>SUM(B25:M25)</f>
        <v>2448.318174</v>
      </c>
      <c r="AN25" s="151">
        <f>(AN14*0.000606)</f>
        <v>7092.018</v>
      </c>
      <c r="AO25" s="16"/>
      <c r="AP25" s="127">
        <f>AK25-AN25</f>
        <v>-6884.586624</v>
      </c>
      <c r="AQ25" s="118">
        <f t="shared" si="7"/>
        <v>-0.9707514312569426</v>
      </c>
      <c r="AR25" s="131">
        <f>AL25-AN25</f>
        <v>-4670.209296</v>
      </c>
      <c r="AS25" s="130">
        <f t="shared" si="8"/>
        <v>-0.6585162778774674</v>
      </c>
      <c r="AT25" s="147">
        <f>AM25-AN25</f>
        <v>-4643.699826</v>
      </c>
      <c r="AU25" s="156">
        <f t="shared" si="9"/>
        <v>-0.6547783474322824</v>
      </c>
      <c r="AV25" s="153"/>
      <c r="AW25" s="147">
        <f>AL25-AM25</f>
        <v>-26.509469999999965</v>
      </c>
      <c r="AX25" s="121">
        <f t="shared" si="10"/>
        <v>-0.010827624563473082</v>
      </c>
    </row>
    <row r="26" spans="1:50" ht="15.75">
      <c r="A26" s="8" t="s">
        <v>16</v>
      </c>
      <c r="B26" s="20">
        <f>B15*0.000606</f>
        <v>136.856616</v>
      </c>
      <c r="C26" s="20">
        <f aca="true" t="shared" si="13" ref="C26:AE26">C15*0.000606</f>
        <v>131.54139</v>
      </c>
      <c r="D26" s="20">
        <f t="shared" si="13"/>
        <v>141.353136</v>
      </c>
      <c r="E26" s="20">
        <f t="shared" si="13"/>
        <v>134.30838599999998</v>
      </c>
      <c r="F26" s="20">
        <f t="shared" si="13"/>
        <v>148.893594</v>
      </c>
      <c r="G26" s="20">
        <f t="shared" si="13"/>
        <v>151.673922</v>
      </c>
      <c r="H26" s="20">
        <f t="shared" si="13"/>
        <v>133.097598</v>
      </c>
      <c r="I26" s="20">
        <f t="shared" si="13"/>
        <v>135.140424</v>
      </c>
      <c r="J26" s="20">
        <f t="shared" si="13"/>
        <v>136.2894</v>
      </c>
      <c r="K26" s="20">
        <f t="shared" si="13"/>
        <v>108.14191199999999</v>
      </c>
      <c r="L26" s="20">
        <f t="shared" si="13"/>
        <v>143.990448</v>
      </c>
      <c r="M26" s="26">
        <f t="shared" si="13"/>
        <v>136.255464</v>
      </c>
      <c r="N26" s="69">
        <f t="shared" si="13"/>
        <v>129.524016</v>
      </c>
      <c r="O26" s="20">
        <f t="shared" si="13"/>
        <v>115.314528</v>
      </c>
      <c r="P26" s="20">
        <f t="shared" si="13"/>
        <v>140.424744</v>
      </c>
      <c r="Q26" s="20">
        <f t="shared" si="13"/>
        <v>153.492528</v>
      </c>
      <c r="R26" s="20">
        <f t="shared" si="13"/>
        <v>183.91615199999998</v>
      </c>
      <c r="S26" s="20">
        <f t="shared" si="13"/>
        <v>154.677864</v>
      </c>
      <c r="T26" s="20">
        <f t="shared" si="13"/>
        <v>168.615864</v>
      </c>
      <c r="U26" s="20">
        <f t="shared" si="13"/>
        <v>148.503936</v>
      </c>
      <c r="V26" s="20">
        <f t="shared" si="13"/>
        <v>134.37444</v>
      </c>
      <c r="W26" s="20">
        <f t="shared" si="13"/>
        <v>96.703056</v>
      </c>
      <c r="X26" s="20">
        <f t="shared" si="13"/>
        <v>128.777424</v>
      </c>
      <c r="Y26" s="26">
        <f t="shared" si="13"/>
        <v>119.16384</v>
      </c>
      <c r="Z26" s="103">
        <f t="shared" si="6"/>
        <v>123.687024</v>
      </c>
      <c r="AA26" s="20">
        <f t="shared" si="6"/>
        <v>0</v>
      </c>
      <c r="AB26" s="20">
        <f t="shared" si="6"/>
        <v>0</v>
      </c>
      <c r="AC26" s="20">
        <f t="shared" si="6"/>
        <v>0</v>
      </c>
      <c r="AD26" s="20">
        <f t="shared" si="6"/>
        <v>0</v>
      </c>
      <c r="AE26" s="109">
        <f t="shared" si="13"/>
        <v>0</v>
      </c>
      <c r="AF26" s="97"/>
      <c r="AG26" s="100">
        <f>SUM(Z26:AE26)</f>
        <v>123.687024</v>
      </c>
      <c r="AH26" s="83">
        <f>SUM(T26:Y26)</f>
        <v>796.1385600000001</v>
      </c>
      <c r="AI26" s="84">
        <f>SUM(N26:S26)</f>
        <v>877.349832</v>
      </c>
      <c r="AJ26" s="91"/>
      <c r="AK26" s="83">
        <f>SUM(Z26:AE26)</f>
        <v>123.687024</v>
      </c>
      <c r="AL26" s="83">
        <f>SUM(N26:Y26)</f>
        <v>1673.488392</v>
      </c>
      <c r="AM26" s="75">
        <f>SUM(B26:M26)</f>
        <v>1637.54229</v>
      </c>
      <c r="AN26" s="151">
        <f>(AN15*0.000606)</f>
        <v>1922.232</v>
      </c>
      <c r="AO26" s="16"/>
      <c r="AP26" s="127">
        <f>AK26-AN26</f>
        <v>-1798.544976</v>
      </c>
      <c r="AQ26" s="118">
        <f t="shared" si="7"/>
        <v>-0.9356544766708701</v>
      </c>
      <c r="AR26" s="131">
        <f>AL26-AN26</f>
        <v>-248.743608</v>
      </c>
      <c r="AS26" s="130">
        <f t="shared" si="8"/>
        <v>-0.12940353089533418</v>
      </c>
      <c r="AT26" s="147">
        <f>AM26-AN26</f>
        <v>-284.6897099999999</v>
      </c>
      <c r="AU26" s="156">
        <f t="shared" si="9"/>
        <v>-0.14810372005044126</v>
      </c>
      <c r="AV26" s="153"/>
      <c r="AW26" s="149">
        <f>AL26-AM26</f>
        <v>35.94610199999988</v>
      </c>
      <c r="AX26" s="119">
        <f>(AL26/AM26)-1</f>
        <v>0.02195125110326157</v>
      </c>
    </row>
    <row r="27" spans="1:50" ht="16.5" thickBot="1">
      <c r="A27" s="9" t="s">
        <v>17</v>
      </c>
      <c r="B27" s="35">
        <f>B16*0.000606</f>
        <v>49.2981</v>
      </c>
      <c r="C27" s="35">
        <f aca="true" t="shared" si="14" ref="C27:AE27">C16*0.000606</f>
        <v>42.063066</v>
      </c>
      <c r="D27" s="35">
        <f t="shared" si="14"/>
        <v>48.650286</v>
      </c>
      <c r="E27" s="35">
        <f t="shared" si="14"/>
        <v>46.016004</v>
      </c>
      <c r="F27" s="35">
        <f t="shared" si="14"/>
        <v>46.73169</v>
      </c>
      <c r="G27" s="35">
        <f t="shared" si="14"/>
        <v>46.69836</v>
      </c>
      <c r="H27" s="35">
        <f t="shared" si="14"/>
        <v>43.498073999999995</v>
      </c>
      <c r="I27" s="35">
        <f t="shared" si="14"/>
        <v>39.256074</v>
      </c>
      <c r="J27" s="35">
        <f t="shared" si="14"/>
        <v>43.30173</v>
      </c>
      <c r="K27" s="35">
        <f t="shared" si="14"/>
        <v>41.667954</v>
      </c>
      <c r="L27" s="35">
        <f t="shared" si="14"/>
        <v>41.327382</v>
      </c>
      <c r="M27" s="70">
        <f t="shared" si="14"/>
        <v>42.88359</v>
      </c>
      <c r="N27" s="71">
        <f t="shared" si="14"/>
        <v>42.933282</v>
      </c>
      <c r="O27" s="35">
        <f t="shared" si="14"/>
        <v>35.275259999999996</v>
      </c>
      <c r="P27" s="35">
        <f t="shared" si="14"/>
        <v>38.491302</v>
      </c>
      <c r="Q27" s="35">
        <f t="shared" si="14"/>
        <v>42.645432</v>
      </c>
      <c r="R27" s="35">
        <f t="shared" si="14"/>
        <v>46.571706</v>
      </c>
      <c r="S27" s="35">
        <f t="shared" si="14"/>
        <v>54.215184</v>
      </c>
      <c r="T27" s="35">
        <f t="shared" si="14"/>
        <v>48.238206</v>
      </c>
      <c r="U27" s="35">
        <f t="shared" si="14"/>
        <v>44.423436</v>
      </c>
      <c r="V27" s="35">
        <f t="shared" si="14"/>
        <v>36.032154</v>
      </c>
      <c r="W27" s="35">
        <f t="shared" si="14"/>
        <v>35.707338</v>
      </c>
      <c r="X27" s="35">
        <f t="shared" si="14"/>
        <v>34.286268</v>
      </c>
      <c r="Y27" s="70">
        <f t="shared" si="14"/>
        <v>35.127396</v>
      </c>
      <c r="Z27" s="104">
        <f t="shared" si="6"/>
        <v>27.559062</v>
      </c>
      <c r="AA27" s="35">
        <f t="shared" si="6"/>
        <v>0</v>
      </c>
      <c r="AB27" s="35">
        <f t="shared" si="6"/>
        <v>0</v>
      </c>
      <c r="AC27" s="35">
        <f t="shared" si="6"/>
        <v>0</v>
      </c>
      <c r="AD27" s="35">
        <f t="shared" si="6"/>
        <v>0</v>
      </c>
      <c r="AE27" s="110">
        <f t="shared" si="14"/>
        <v>0</v>
      </c>
      <c r="AF27" s="97"/>
      <c r="AG27" s="100">
        <f>SUM(Z27:AE27)</f>
        <v>27.559062</v>
      </c>
      <c r="AH27" s="85">
        <f>SUM(T27:Y27)</f>
        <v>233.814798</v>
      </c>
      <c r="AI27" s="86">
        <f>SUM(N27:S27)</f>
        <v>260.132166</v>
      </c>
      <c r="AJ27" s="91"/>
      <c r="AK27" s="83">
        <f>SUM(Z27:AE27)</f>
        <v>27.559062</v>
      </c>
      <c r="AL27" s="85">
        <f>SUM(N27:Y27)</f>
        <v>493.9469639999999</v>
      </c>
      <c r="AM27" s="76">
        <f>SUM(B27:M27)</f>
        <v>531.39231</v>
      </c>
      <c r="AN27" s="152">
        <f>(AN16*0.000606)</f>
        <v>688.4159999999999</v>
      </c>
      <c r="AO27" s="16"/>
      <c r="AP27" s="127">
        <f>AK27-AN27</f>
        <v>-660.8569379999999</v>
      </c>
      <c r="AQ27" s="118">
        <f t="shared" si="7"/>
        <v>-0.9599674295774647</v>
      </c>
      <c r="AR27" s="133">
        <f>AL27-AN27</f>
        <v>-194.46903600000002</v>
      </c>
      <c r="AS27" s="132">
        <f t="shared" si="8"/>
        <v>-0.28248767605633807</v>
      </c>
      <c r="AT27" s="148">
        <f>AM27-AN27</f>
        <v>-157.02369</v>
      </c>
      <c r="AU27" s="157">
        <f t="shared" si="9"/>
        <v>-0.2280941901408451</v>
      </c>
      <c r="AV27" s="153"/>
      <c r="AW27" s="147">
        <f>AL27-AM27</f>
        <v>-37.44534600000003</v>
      </c>
      <c r="AX27" s="123">
        <f t="shared" si="10"/>
        <v>-0.07046648078140239</v>
      </c>
    </row>
    <row r="28" spans="1:50" s="124" customFormat="1" ht="21.75" customHeight="1" thickBot="1" thickTop="1">
      <c r="A28" s="182" t="s">
        <v>19</v>
      </c>
      <c r="B28" s="183">
        <f aca="true" t="shared" si="15" ref="B28:V28">SUM(B23:B27)</f>
        <v>2632.477938</v>
      </c>
      <c r="C28" s="183">
        <f t="shared" si="15"/>
        <v>2603.241468</v>
      </c>
      <c r="D28" s="183">
        <f t="shared" si="15"/>
        <v>2695.7794860000004</v>
      </c>
      <c r="E28" s="183">
        <f t="shared" si="15"/>
        <v>2837.5592460000003</v>
      </c>
      <c r="F28" s="183">
        <f t="shared" si="15"/>
        <v>3056.154354</v>
      </c>
      <c r="G28" s="183">
        <f t="shared" si="15"/>
        <v>3042.03516</v>
      </c>
      <c r="H28" s="183">
        <f t="shared" si="15"/>
        <v>2889.56253</v>
      </c>
      <c r="I28" s="183">
        <f t="shared" si="15"/>
        <v>2789.80584</v>
      </c>
      <c r="J28" s="183">
        <f t="shared" si="15"/>
        <v>2425.76649</v>
      </c>
      <c r="K28" s="183">
        <f t="shared" si="15"/>
        <v>2031.6416639999998</v>
      </c>
      <c r="L28" s="183">
        <f t="shared" si="15"/>
        <v>2270.0463059999997</v>
      </c>
      <c r="M28" s="184">
        <f t="shared" si="15"/>
        <v>2460.5842199999997</v>
      </c>
      <c r="N28" s="185">
        <f t="shared" si="15"/>
        <v>2657.5227059999997</v>
      </c>
      <c r="O28" s="183">
        <f t="shared" si="15"/>
        <v>2598.2492399999996</v>
      </c>
      <c r="P28" s="183">
        <f t="shared" si="15"/>
        <v>2852.7656039999997</v>
      </c>
      <c r="Q28" s="183">
        <f t="shared" si="15"/>
        <v>2734.718622</v>
      </c>
      <c r="R28" s="183">
        <f t="shared" si="15"/>
        <v>2813.9561519999997</v>
      </c>
      <c r="S28" s="183">
        <f t="shared" si="15"/>
        <v>2714.135226</v>
      </c>
      <c r="T28" s="183">
        <f t="shared" si="15"/>
        <v>2592.3946739999997</v>
      </c>
      <c r="U28" s="183">
        <f t="shared" si="15"/>
        <v>2769.0582179999997</v>
      </c>
      <c r="V28" s="183">
        <f t="shared" si="15"/>
        <v>2463.282738</v>
      </c>
      <c r="W28" s="183">
        <f aca="true" t="shared" si="16" ref="W28:AE28">SUM(W23:W27)</f>
        <v>2467.5883679999997</v>
      </c>
      <c r="X28" s="183">
        <f t="shared" si="16"/>
        <v>2807.0010899999993</v>
      </c>
      <c r="Y28" s="186">
        <f t="shared" si="16"/>
        <v>2768.803698</v>
      </c>
      <c r="Z28" s="187">
        <f t="shared" si="16"/>
        <v>2710.7828339999996</v>
      </c>
      <c r="AA28" s="165">
        <f t="shared" si="16"/>
        <v>0</v>
      </c>
      <c r="AB28" s="165">
        <f t="shared" si="16"/>
        <v>0</v>
      </c>
      <c r="AC28" s="165">
        <f t="shared" si="16"/>
        <v>0</v>
      </c>
      <c r="AD28" s="165">
        <f t="shared" si="16"/>
        <v>0</v>
      </c>
      <c r="AE28" s="188">
        <f t="shared" si="16"/>
        <v>0</v>
      </c>
      <c r="AF28" s="33"/>
      <c r="AG28" s="173">
        <f>SUM(AG23:AG27)</f>
        <v>2710.7828339999996</v>
      </c>
      <c r="AH28" s="164">
        <f>SUM(AH23:AH27)</f>
        <v>15868.128785999997</v>
      </c>
      <c r="AI28" s="166">
        <f>SUM(AI23:AI27)</f>
        <v>16371.347549999999</v>
      </c>
      <c r="AJ28" s="92"/>
      <c r="AK28" s="174">
        <f>SUM(AK23:AK27)</f>
        <v>2710.7828339999996</v>
      </c>
      <c r="AL28" s="179">
        <f>SUM(AL23:AL27)</f>
        <v>32239.476336</v>
      </c>
      <c r="AM28" s="180">
        <f>SUM(AM23:AM27)</f>
        <v>31734.654702000003</v>
      </c>
      <c r="AN28" s="181">
        <f>SUM(AN23:AN27)</f>
        <v>38613.71399999999</v>
      </c>
      <c r="AO28" s="33"/>
      <c r="AP28" s="176">
        <f>SUM(AP23:AP27)</f>
        <v>-35902.93116599999</v>
      </c>
      <c r="AQ28" s="161">
        <f t="shared" si="7"/>
        <v>-0.9297974073667195</v>
      </c>
      <c r="AR28" s="176">
        <f>SUM(AR23:AR27)</f>
        <v>-6374.237663999998</v>
      </c>
      <c r="AS28" s="161">
        <f t="shared" si="8"/>
        <v>-0.16507704138483015</v>
      </c>
      <c r="AT28" s="176">
        <f>SUM(AT23:AT27)</f>
        <v>-6879.059297999996</v>
      </c>
      <c r="AU28" s="162">
        <f t="shared" si="9"/>
        <v>-0.17815067719204614</v>
      </c>
      <c r="AV28" s="154"/>
      <c r="AW28" s="178">
        <f>SUM(AW23:AW27)</f>
        <v>504.8216339999976</v>
      </c>
      <c r="AX28" s="163">
        <f t="shared" si="10"/>
        <v>0.015907582380853214</v>
      </c>
    </row>
    <row r="29" spans="23:48" ht="13.5" thickTop="1">
      <c r="W29" s="115"/>
      <c r="X29" s="115"/>
      <c r="Y29" s="115"/>
      <c r="Z29" s="115"/>
      <c r="AA29" s="115"/>
      <c r="AB29" s="115"/>
      <c r="AC29" s="115"/>
      <c r="AD29" s="115"/>
      <c r="AV29" s="81"/>
    </row>
    <row r="30" ht="12.75">
      <c r="AV30" s="81"/>
    </row>
    <row r="44" ht="12" customHeight="1"/>
  </sheetData>
  <mergeCells count="8">
    <mergeCell ref="AW22:AX22"/>
    <mergeCell ref="AR11:AS11"/>
    <mergeCell ref="AT11:AU11"/>
    <mergeCell ref="AW11:AX11"/>
    <mergeCell ref="AP11:AQ11"/>
    <mergeCell ref="AP22:AQ22"/>
    <mergeCell ref="AR22:AS22"/>
    <mergeCell ref="AT22:AU22"/>
  </mergeCells>
  <printOptions/>
  <pageMargins left="0" right="0" top="0.25" bottom="0" header="0" footer="0"/>
  <pageSetup horizontalDpi="600" verticalDpi="600" orientation="landscape" paperSize="3" r:id="rId2"/>
  <headerFooter alignWithMargins="0">
    <oddFooter>&amp;RR.B      4/03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Ricoh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03076</dc:creator>
  <cp:keywords/>
  <dc:description/>
  <cp:lastModifiedBy>John Kline</cp:lastModifiedBy>
  <cp:lastPrinted>2003-05-23T20:17:58Z</cp:lastPrinted>
  <dcterms:created xsi:type="dcterms:W3CDTF">2001-10-10T17:08:38Z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