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45" windowHeight="7230" tabRatio="6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<sst xmlns="http://schemas.openxmlformats.org/spreadsheetml/2006/main" count="91" uniqueCount="64">
  <si>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HOME Program:  Appropriations and Set-asides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</si>
  <si>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</si>
  <si>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</si>
  <si>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</si>
  <si>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</si>
  <si>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</si>
  <si>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</si>
  <si>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</si>
  <si>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</si>
  <si>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</si>
  <si>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2001*</t>
  </si>
  <si>
    <t>Appropriation</t>
  </si>
  <si>
    <t>Local</t>
  </si>
  <si>
    <t>States</t>
  </si>
  <si>
    <t xml:space="preserve">      Subtotal</t>
  </si>
  <si>
    <t>Set-asides</t>
  </si>
  <si>
    <t xml:space="preserve">   Indian Tribes</t>
  </si>
  <si>
    <t>-</t>
  </si>
  <si>
    <t xml:space="preserve">   Insular Areas</t>
  </si>
  <si>
    <t xml:space="preserve">   TA</t>
  </si>
  <si>
    <t xml:space="preserve">   Housing Counseling</t>
  </si>
  <si>
    <t xml:space="preserve">   Secondary Mortgage Demo.</t>
  </si>
  <si>
    <t>National Housing Dev. Corp.</t>
  </si>
  <si>
    <t>Total</t>
  </si>
  <si>
    <t xml:space="preserve">*FY 2001 reflects a .22% recission of the $1.8 billion appropriation </t>
  </si>
  <si>
    <t xml:space="preserve"> </t>
  </si>
  <si>
    <t>Downpayment Assistance</t>
  </si>
  <si>
    <t xml:space="preserve">        Subtotal</t>
  </si>
  <si>
    <t>Tenant-Based Assistance</t>
  </si>
  <si>
    <t>Rental Units</t>
  </si>
  <si>
    <t>Homebuyer Units</t>
  </si>
  <si>
    <t>Total Commitments</t>
  </si>
  <si>
    <t>APP - Units Committed</t>
  </si>
  <si>
    <t>Existing Homeowners</t>
  </si>
  <si>
    <t>APP - Units Completed</t>
  </si>
  <si>
    <t>Total Completed</t>
  </si>
  <si>
    <t>Budget - Over Time</t>
  </si>
  <si>
    <t>Production</t>
  </si>
  <si>
    <t>Number of PJs</t>
  </si>
  <si>
    <t>Indicator</t>
  </si>
  <si>
    <r>
      <t xml:space="preserve">Tenant-Based </t>
    </r>
    <r>
      <rPr>
        <sz val="9"/>
        <rFont val="Arial"/>
        <family val="2"/>
      </rPr>
      <t>Assistance</t>
    </r>
  </si>
  <si>
    <t>Unit Commitments</t>
  </si>
  <si>
    <t>Unit Completions</t>
  </si>
  <si>
    <t>Est.</t>
  </si>
  <si>
    <t>TBRA</t>
  </si>
  <si>
    <t>Cumulative Production</t>
  </si>
  <si>
    <t>Number of Consortia</t>
  </si>
  <si>
    <t>FY 2002**</t>
  </si>
  <si>
    <t>** In FY 2002, the $50 million for ADD was later rescinded</t>
  </si>
  <si>
    <t>A.1.3</t>
  </si>
  <si>
    <t>Code:</t>
  </si>
  <si>
    <t>FY 2003***</t>
  </si>
  <si>
    <t>***FY 2003 reflects a .65% rescission of the $2 billion appropriation</t>
  </si>
  <si>
    <t xml:space="preserve">   WCF/MIS</t>
  </si>
  <si>
    <t>FY 2004t</t>
  </si>
  <si>
    <t>t - FY 2004 reflects a .59% rescission of the $2.0171billion appropriation</t>
  </si>
  <si>
    <t xml:space="preserve">   PATH</t>
  </si>
  <si>
    <t>H.1.8</t>
  </si>
  <si>
    <t>A.1.2</t>
  </si>
  <si>
    <t xml:space="preserve">   all $$ amounts are in '000s</t>
  </si>
  <si>
    <t>FY 2005u</t>
  </si>
  <si>
    <t>ADDI Completed</t>
  </si>
  <si>
    <t>H.1.5</t>
  </si>
  <si>
    <t>u - FY 2005 reflects a .80% rescission of the $1.915 b. appr.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</si>
</sst>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00"/>
    <numFmt numFmtId="168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 quotePrefix="1">
      <alignment horizontal="right"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 quotePrefix="1">
      <alignment horizontal="left"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3" fontId="0" fillId="0" borderId="1" xfId="0" applyNumberFormat="1" applyFont="1" applyBorder="1" applyAlignment="1" quotePrefix="1">
      <alignment horizontal="right"/>
    </xf>
    <xf numFmtId="3" fontId="0" fillId="0" borderId="2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3" fontId="0" fillId="2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0">
      <selection activeCell="K25" sqref="K25:O25"/>
    </sheetView>
  </sheetViews>
  <sheetFormatPr defaultColWidth="9.140625" defaultRowHeight="12.75"/>
  <cols>
    <col min="1" max="1" width="26.57421875" style="0" customWidth="1"/>
    <col min="2" max="12" width="10.7109375" style="0" customWidth="1"/>
    <col min="13" max="13" width="10.140625" style="0" bestFit="1" customWidth="1"/>
  </cols>
  <sheetData>
    <row r="1" spans="1:12" ht="12.75">
      <c r="A1" s="62" t="s">
        <v>0</v>
      </c>
      <c r="B1" s="1"/>
      <c r="C1" s="1"/>
      <c r="D1" s="1"/>
      <c r="L1" s="17"/>
    </row>
    <row r="2" spans="1:12" ht="12.75">
      <c r="A2" t="s">
        <v>59</v>
      </c>
      <c r="L2" s="17"/>
    </row>
    <row r="3" spans="1:12" ht="12.75">
      <c r="A3" s="22" t="s">
        <v>25</v>
      </c>
      <c r="L3" s="17"/>
    </row>
    <row r="4" spans="2:15" ht="12.75">
      <c r="B4" s="2" t="s">
        <v>1</v>
      </c>
      <c r="C4" s="2" t="s">
        <v>2</v>
      </c>
      <c r="D4" s="2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13" t="s">
        <v>9</v>
      </c>
      <c r="K4" s="21" t="s">
        <v>10</v>
      </c>
      <c r="L4" s="13" t="s">
        <v>47</v>
      </c>
      <c r="M4" s="27" t="s">
        <v>51</v>
      </c>
      <c r="N4" s="27" t="s">
        <v>54</v>
      </c>
      <c r="O4" s="29" t="s">
        <v>60</v>
      </c>
    </row>
    <row r="5" spans="3:12" ht="12.75">
      <c r="C5" s="11"/>
      <c r="D5" s="11"/>
      <c r="E5" s="3"/>
      <c r="F5" s="3"/>
      <c r="G5" s="3"/>
      <c r="H5" s="3"/>
      <c r="I5" s="3"/>
      <c r="J5" s="14"/>
      <c r="K5" s="14"/>
      <c r="L5" s="17"/>
    </row>
    <row r="6" spans="1:15" ht="12.75">
      <c r="A6" s="8" t="s">
        <v>11</v>
      </c>
      <c r="B6" s="25">
        <v>1500000</v>
      </c>
      <c r="C6" s="25">
        <v>1000000</v>
      </c>
      <c r="D6" s="25">
        <v>1275000</v>
      </c>
      <c r="E6" s="6">
        <v>1400000</v>
      </c>
      <c r="F6" s="6">
        <v>1400000</v>
      </c>
      <c r="G6" s="6">
        <v>1400000</v>
      </c>
      <c r="H6" s="6">
        <v>1500000</v>
      </c>
      <c r="I6" s="6">
        <v>1600000</v>
      </c>
      <c r="J6" s="6">
        <v>1600000</v>
      </c>
      <c r="K6" s="6">
        <v>1796040</v>
      </c>
      <c r="L6" s="6">
        <v>1846040</v>
      </c>
      <c r="M6" s="28">
        <v>1987000</v>
      </c>
      <c r="N6" s="28">
        <v>2005597</v>
      </c>
      <c r="O6" s="28">
        <v>1899680</v>
      </c>
    </row>
    <row r="7" spans="5:13" ht="12.75">
      <c r="E7" s="4"/>
      <c r="F7" s="4"/>
      <c r="G7" s="4"/>
      <c r="H7" s="4"/>
      <c r="I7" s="4"/>
      <c r="J7" s="4"/>
      <c r="K7" s="4"/>
      <c r="L7" s="17"/>
      <c r="M7" s="4"/>
    </row>
    <row r="8" spans="1:15" ht="12.75">
      <c r="A8" t="s">
        <v>12</v>
      </c>
      <c r="B8" s="4">
        <v>876000</v>
      </c>
      <c r="C8" s="4">
        <v>592800</v>
      </c>
      <c r="D8" s="4">
        <v>727620</v>
      </c>
      <c r="E8" s="4">
        <v>801720</v>
      </c>
      <c r="F8" s="4">
        <v>816720</v>
      </c>
      <c r="G8" s="4">
        <v>799320</v>
      </c>
      <c r="H8" s="4">
        <v>862800</v>
      </c>
      <c r="I8" s="4">
        <v>930180</v>
      </c>
      <c r="J8" s="4">
        <v>931680</v>
      </c>
      <c r="K8" s="4">
        <v>1040147</v>
      </c>
      <c r="L8" s="4">
        <f>SUM(L6-L10-L22)*0.6</f>
        <v>1046008.7519999999</v>
      </c>
      <c r="M8" s="4">
        <f>SUM(M6-M10-M22)*0.6</f>
        <v>1109925.888</v>
      </c>
      <c r="N8" s="4">
        <f>SUM(N6-N10-N22)*0.6</f>
        <v>1113065.5812</v>
      </c>
      <c r="O8" s="4">
        <f>SUM(O6-O10-O22)*0.6</f>
        <v>1070975.5008</v>
      </c>
    </row>
    <row r="9" spans="1:15" ht="12.75">
      <c r="A9" s="12" t="s">
        <v>13</v>
      </c>
      <c r="B9" s="6">
        <v>584000</v>
      </c>
      <c r="C9" s="6">
        <v>395200</v>
      </c>
      <c r="D9" s="6">
        <v>485080</v>
      </c>
      <c r="E9" s="6">
        <v>534480</v>
      </c>
      <c r="F9" s="6">
        <v>544480</v>
      </c>
      <c r="G9" s="6">
        <v>532880</v>
      </c>
      <c r="H9" s="6">
        <v>575200</v>
      </c>
      <c r="I9" s="6">
        <v>620120</v>
      </c>
      <c r="J9" s="6">
        <v>621120</v>
      </c>
      <c r="K9" s="6">
        <v>693431</v>
      </c>
      <c r="L9" s="6">
        <f>SUM(L6-L10-L22)*0.4</f>
        <v>697339.1680000001</v>
      </c>
      <c r="M9" s="6">
        <f>SUM(M6-M10-M22)*0.4</f>
        <v>739950.5920000001</v>
      </c>
      <c r="N9" s="6">
        <f>SUM(N6-N10-N22)*0.4</f>
        <v>742043.7208</v>
      </c>
      <c r="O9" s="6">
        <f>SUM(O6-O10-O22)*0.4</f>
        <v>713983.6672</v>
      </c>
    </row>
    <row r="10" spans="1:15" ht="12.75">
      <c r="A10" s="24" t="s">
        <v>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50000</v>
      </c>
      <c r="M10" s="4">
        <v>74513</v>
      </c>
      <c r="N10" s="4">
        <v>86984</v>
      </c>
      <c r="O10" s="4">
        <v>49600</v>
      </c>
    </row>
    <row r="11" spans="1:15" ht="12.75">
      <c r="A11" t="s">
        <v>14</v>
      </c>
      <c r="B11" s="4">
        <f>B8+B9</f>
        <v>1460000</v>
      </c>
      <c r="C11" s="4">
        <f>C8+C9</f>
        <v>988000</v>
      </c>
      <c r="D11" s="4">
        <f>D8+D9</f>
        <v>1212700</v>
      </c>
      <c r="E11" s="4">
        <f>E9+E8</f>
        <v>1336200</v>
      </c>
      <c r="F11" s="4">
        <f>F9+F8</f>
        <v>1361200</v>
      </c>
      <c r="G11" s="4">
        <f>G9+G8</f>
        <v>1332200</v>
      </c>
      <c r="H11" s="4">
        <f>H9+H8</f>
        <v>1438000</v>
      </c>
      <c r="I11" s="4">
        <f>I9+I8</f>
        <v>1550300</v>
      </c>
      <c r="J11" s="4">
        <v>1552800</v>
      </c>
      <c r="K11" s="4">
        <f>SUM(K8:K9)</f>
        <v>1733578</v>
      </c>
      <c r="L11" s="16">
        <f>SUM(L8:L10)</f>
        <v>1793347.92</v>
      </c>
      <c r="M11" s="16">
        <f>SUM(M8:M10)</f>
        <v>1924389.48</v>
      </c>
      <c r="N11" s="16">
        <f>SUM(N8:N10)</f>
        <v>1942093.302</v>
      </c>
      <c r="O11" s="16">
        <f>SUM(O8:O10)</f>
        <v>1834559.168</v>
      </c>
    </row>
    <row r="12" spans="5:14" ht="12.75">
      <c r="E12" s="4"/>
      <c r="F12" s="4"/>
      <c r="G12" s="4"/>
      <c r="H12" s="4"/>
      <c r="I12" s="4"/>
      <c r="J12" s="4"/>
      <c r="K12" s="4"/>
      <c r="L12" s="17"/>
      <c r="M12" s="4"/>
      <c r="N12" s="4"/>
    </row>
    <row r="13" spans="1:14" ht="12.75">
      <c r="A13" s="2" t="s">
        <v>15</v>
      </c>
      <c r="B13" s="2"/>
      <c r="C13" s="2"/>
      <c r="D13" s="2"/>
      <c r="E13" s="4"/>
      <c r="F13" s="4"/>
      <c r="G13" s="4"/>
      <c r="H13" s="4"/>
      <c r="I13" s="4"/>
      <c r="J13" s="4"/>
      <c r="K13" s="4"/>
      <c r="L13" s="17"/>
      <c r="M13" s="4"/>
      <c r="N13" s="4"/>
    </row>
    <row r="14" spans="1:14" ht="12.75">
      <c r="A14" t="s">
        <v>16</v>
      </c>
      <c r="B14" s="4">
        <v>15000</v>
      </c>
      <c r="C14" s="4">
        <v>10000</v>
      </c>
      <c r="D14" s="4">
        <v>12750</v>
      </c>
      <c r="E14" s="4">
        <v>14000</v>
      </c>
      <c r="F14" s="4">
        <v>14000</v>
      </c>
      <c r="G14" s="4">
        <v>21000</v>
      </c>
      <c r="H14" s="7" t="s">
        <v>17</v>
      </c>
      <c r="I14" s="7" t="s">
        <v>17</v>
      </c>
      <c r="J14" s="23" t="s">
        <v>17</v>
      </c>
      <c r="K14" s="23" t="s">
        <v>17</v>
      </c>
      <c r="L14" s="16"/>
      <c r="M14" s="4"/>
      <c r="N14" s="4"/>
    </row>
    <row r="15" spans="1:15" ht="12.75">
      <c r="A15" t="s">
        <v>18</v>
      </c>
      <c r="C15" s="4">
        <v>2000</v>
      </c>
      <c r="D15" s="4">
        <v>2550</v>
      </c>
      <c r="E15" s="4">
        <v>2800</v>
      </c>
      <c r="F15" s="4">
        <v>2800</v>
      </c>
      <c r="G15" s="4">
        <v>2800</v>
      </c>
      <c r="H15" s="4">
        <v>3000</v>
      </c>
      <c r="I15" s="4">
        <v>3200</v>
      </c>
      <c r="J15" s="4">
        <v>3200</v>
      </c>
      <c r="K15" s="4">
        <v>3592.08</v>
      </c>
      <c r="L15" s="16">
        <f>SUM(L6*0.002)</f>
        <v>3692.08</v>
      </c>
      <c r="M15" s="16">
        <f>SUM(M6-M18)*0.002</f>
        <v>3894.52</v>
      </c>
      <c r="N15" s="16">
        <f>SUM(N6-(N18+N10))*0.002</f>
        <v>3757.698</v>
      </c>
      <c r="O15" s="16">
        <f>SUM(O6-(O18+O19+O10))*0.002</f>
        <v>3616.832</v>
      </c>
    </row>
    <row r="16" spans="1:15" ht="12.75">
      <c r="A16" t="s">
        <v>19</v>
      </c>
      <c r="B16" s="4">
        <v>25000</v>
      </c>
      <c r="D16" s="4">
        <v>47000</v>
      </c>
      <c r="E16" s="4">
        <v>47000</v>
      </c>
      <c r="F16" s="4">
        <v>22000</v>
      </c>
      <c r="G16" s="4">
        <v>22000</v>
      </c>
      <c r="H16" s="4">
        <v>22000</v>
      </c>
      <c r="I16" s="4">
        <v>22000</v>
      </c>
      <c r="J16" s="4">
        <v>22000</v>
      </c>
      <c r="K16" s="4">
        <v>21951.6</v>
      </c>
      <c r="L16" s="15">
        <v>12000</v>
      </c>
      <c r="M16" s="4">
        <v>17883</v>
      </c>
      <c r="N16" s="4">
        <v>17894</v>
      </c>
      <c r="O16" s="4">
        <v>17856</v>
      </c>
    </row>
    <row r="17" spans="1:15" ht="12.75">
      <c r="A17" t="s">
        <v>53</v>
      </c>
      <c r="E17" s="7" t="s">
        <v>17</v>
      </c>
      <c r="F17" s="7" t="s">
        <v>17</v>
      </c>
      <c r="G17" s="4">
        <v>7000</v>
      </c>
      <c r="H17" s="4">
        <v>7000</v>
      </c>
      <c r="I17" s="4">
        <v>7000</v>
      </c>
      <c r="J17" s="4">
        <v>5000</v>
      </c>
      <c r="K17" s="4">
        <v>16962.6</v>
      </c>
      <c r="L17" s="16">
        <v>17000</v>
      </c>
      <c r="M17" s="4">
        <v>1093</v>
      </c>
      <c r="N17" s="4">
        <v>2088</v>
      </c>
      <c r="O17" s="4">
        <v>1984</v>
      </c>
    </row>
    <row r="18" spans="1:15" ht="12.75">
      <c r="A18" t="s">
        <v>20</v>
      </c>
      <c r="E18" s="7" t="s">
        <v>17</v>
      </c>
      <c r="F18" s="7" t="s">
        <v>17</v>
      </c>
      <c r="G18" s="4">
        <v>15000</v>
      </c>
      <c r="H18" s="4">
        <v>20000</v>
      </c>
      <c r="I18" s="4">
        <v>17500</v>
      </c>
      <c r="J18" s="4">
        <v>15000</v>
      </c>
      <c r="K18" s="4">
        <v>19956</v>
      </c>
      <c r="L18" s="16">
        <v>20000</v>
      </c>
      <c r="M18" s="4">
        <v>39740</v>
      </c>
      <c r="N18" s="4">
        <v>39764</v>
      </c>
      <c r="O18" s="4">
        <v>41664</v>
      </c>
    </row>
    <row r="19" spans="1:15" ht="12.75">
      <c r="A19" t="s">
        <v>56</v>
      </c>
      <c r="E19" s="7"/>
      <c r="F19" s="7"/>
      <c r="G19" s="4"/>
      <c r="H19" s="4"/>
      <c r="I19" s="4"/>
      <c r="J19" s="4"/>
      <c r="K19" s="4"/>
      <c r="L19" s="16"/>
      <c r="M19" s="4"/>
      <c r="N19" s="4" t="s">
        <v>25</v>
      </c>
      <c r="O19" s="4">
        <v>0</v>
      </c>
    </row>
    <row r="20" spans="1:13" ht="12.75">
      <c r="A20" s="1" t="s">
        <v>21</v>
      </c>
      <c r="B20" s="1"/>
      <c r="C20" s="1"/>
      <c r="D20" s="1"/>
      <c r="E20" s="7" t="s">
        <v>17</v>
      </c>
      <c r="F20" s="7" t="s">
        <v>17</v>
      </c>
      <c r="G20" s="7" t="s">
        <v>17</v>
      </c>
      <c r="H20" s="4">
        <v>10000</v>
      </c>
      <c r="I20" s="7" t="s">
        <v>17</v>
      </c>
      <c r="J20" s="23" t="s">
        <v>17</v>
      </c>
      <c r="K20" s="23" t="s">
        <v>17</v>
      </c>
      <c r="L20" s="16"/>
      <c r="M20" s="4"/>
    </row>
    <row r="21" spans="1:13" ht="12.75">
      <c r="A21" t="s">
        <v>22</v>
      </c>
      <c r="E21" s="4"/>
      <c r="F21" s="4"/>
      <c r="G21" s="4"/>
      <c r="H21" s="4"/>
      <c r="I21" s="4"/>
      <c r="J21" s="4">
        <v>2000</v>
      </c>
      <c r="K21" s="23" t="s">
        <v>17</v>
      </c>
      <c r="L21" s="16"/>
      <c r="M21" s="4"/>
    </row>
    <row r="22" spans="1:15" ht="12.75">
      <c r="A22" t="s">
        <v>27</v>
      </c>
      <c r="B22" s="6">
        <f aca="true" t="shared" si="0" ref="B22:J22">SUM(B14:B21)</f>
        <v>40000</v>
      </c>
      <c r="C22" s="6">
        <f t="shared" si="0"/>
        <v>12000</v>
      </c>
      <c r="D22" s="6">
        <f t="shared" si="0"/>
        <v>62300</v>
      </c>
      <c r="E22" s="6">
        <f t="shared" si="0"/>
        <v>63800</v>
      </c>
      <c r="F22" s="6">
        <f t="shared" si="0"/>
        <v>38800</v>
      </c>
      <c r="G22" s="6">
        <f t="shared" si="0"/>
        <v>67800</v>
      </c>
      <c r="H22" s="6">
        <f t="shared" si="0"/>
        <v>62000</v>
      </c>
      <c r="I22" s="6">
        <f t="shared" si="0"/>
        <v>49700</v>
      </c>
      <c r="J22" s="6">
        <f t="shared" si="0"/>
        <v>47200</v>
      </c>
      <c r="K22" s="6">
        <f>SUM(K14:K21)</f>
        <v>62462.28</v>
      </c>
      <c r="L22" s="6">
        <f>SUM(L14:L21)</f>
        <v>52692.08</v>
      </c>
      <c r="M22" s="6">
        <f>SUM(M14:M21)</f>
        <v>62610.520000000004</v>
      </c>
      <c r="N22" s="6">
        <f>SUM(N14:N21)</f>
        <v>63503.698000000004</v>
      </c>
      <c r="O22" s="6">
        <f>SUM(O14:O21)</f>
        <v>65120.831999999995</v>
      </c>
    </row>
    <row r="23" spans="1:15" ht="12.75">
      <c r="A23" s="9" t="s">
        <v>23</v>
      </c>
      <c r="B23" s="26">
        <f aca="true" t="shared" si="1" ref="B23:J23">SUM(B11:B21)</f>
        <v>1500000</v>
      </c>
      <c r="C23" s="26">
        <f t="shared" si="1"/>
        <v>1000000</v>
      </c>
      <c r="D23" s="26">
        <f t="shared" si="1"/>
        <v>1275000</v>
      </c>
      <c r="E23" s="10">
        <f t="shared" si="1"/>
        <v>1400000</v>
      </c>
      <c r="F23" s="10">
        <f t="shared" si="1"/>
        <v>1400000</v>
      </c>
      <c r="G23" s="10">
        <f t="shared" si="1"/>
        <v>1400000</v>
      </c>
      <c r="H23" s="10">
        <f t="shared" si="1"/>
        <v>1500000</v>
      </c>
      <c r="I23" s="10">
        <f t="shared" si="1"/>
        <v>1600000</v>
      </c>
      <c r="J23" s="10">
        <f t="shared" si="1"/>
        <v>1600000</v>
      </c>
      <c r="K23" s="10">
        <f>SUM(K11:K21)</f>
        <v>1796040.2800000003</v>
      </c>
      <c r="L23" s="16">
        <f>SUM(L11+L14+L15+L16+L17+L18+L20+L21)</f>
        <v>1846040</v>
      </c>
      <c r="M23" s="16">
        <f>SUM(M11+M14+M15+M16+M17+M18+M20+M21)</f>
        <v>1987000</v>
      </c>
      <c r="N23" s="16">
        <f>SUM(N11+N14+N15+N16+N17+N18+N20+N21)</f>
        <v>2005597</v>
      </c>
      <c r="O23" s="16">
        <f>SUM(O11+O14+O15+O16+O17+O18+O19+O20+O21)</f>
        <v>1899680</v>
      </c>
    </row>
    <row r="24" spans="1:12" ht="12.75">
      <c r="A24" s="19"/>
      <c r="B24" s="20"/>
      <c r="C24" s="20"/>
      <c r="D24" s="20"/>
      <c r="E24" s="16"/>
      <c r="F24" s="16"/>
      <c r="G24" s="16"/>
      <c r="H24" s="16"/>
      <c r="I24" s="16"/>
      <c r="J24" s="16"/>
      <c r="K24" s="16"/>
      <c r="L24" s="16"/>
    </row>
    <row r="25" spans="1:15" ht="12.75">
      <c r="A25" s="1" t="s">
        <v>24</v>
      </c>
      <c r="E25" t="s">
        <v>52</v>
      </c>
      <c r="K25" s="59" t="s">
        <v>63</v>
      </c>
      <c r="L25" s="59"/>
      <c r="M25" s="59"/>
      <c r="N25" s="59"/>
      <c r="O25" s="59"/>
    </row>
    <row r="26" spans="1:12" ht="12.75">
      <c r="A26" t="s">
        <v>48</v>
      </c>
      <c r="E26" t="s">
        <v>55</v>
      </c>
      <c r="L26" s="18"/>
    </row>
    <row r="27" spans="4:15" ht="12.75">
      <c r="D27" s="40" t="s">
        <v>39</v>
      </c>
      <c r="E27" s="29" t="s">
        <v>50</v>
      </c>
      <c r="L27" s="41" t="s">
        <v>25</v>
      </c>
      <c r="M27" s="40" t="s">
        <v>25</v>
      </c>
      <c r="N27" s="43" t="s">
        <v>25</v>
      </c>
      <c r="O27" s="43" t="s">
        <v>43</v>
      </c>
    </row>
    <row r="28" spans="1:15" ht="12.75">
      <c r="A28" s="32" t="s">
        <v>32</v>
      </c>
      <c r="B28" s="61" t="s">
        <v>28</v>
      </c>
      <c r="C28" s="61"/>
      <c r="D28" s="33"/>
      <c r="E28" s="32"/>
      <c r="F28" s="10">
        <v>9118</v>
      </c>
      <c r="G28" s="10">
        <v>7792</v>
      </c>
      <c r="H28" s="10">
        <v>8246</v>
      </c>
      <c r="I28" s="10">
        <v>8246</v>
      </c>
      <c r="J28" s="10">
        <v>6899</v>
      </c>
      <c r="K28" s="10">
        <v>11756</v>
      </c>
      <c r="L28" s="10">
        <v>10239</v>
      </c>
      <c r="M28" s="10">
        <v>10731</v>
      </c>
      <c r="N28" s="4">
        <v>15479</v>
      </c>
      <c r="O28" s="4">
        <v>10393</v>
      </c>
    </row>
    <row r="29" spans="1:15" ht="12.75">
      <c r="A29" s="29"/>
      <c r="B29" s="55" t="s">
        <v>29</v>
      </c>
      <c r="C29" s="55"/>
      <c r="E29" s="29"/>
      <c r="F29" s="16">
        <v>23918</v>
      </c>
      <c r="G29" s="16">
        <v>23041</v>
      </c>
      <c r="H29" s="16">
        <v>24148</v>
      </c>
      <c r="I29" s="16">
        <v>25114</v>
      </c>
      <c r="J29" s="16">
        <v>33487</v>
      </c>
      <c r="K29" s="16">
        <v>27456</v>
      </c>
      <c r="L29" s="39">
        <v>27243</v>
      </c>
      <c r="M29" s="39">
        <v>41092</v>
      </c>
      <c r="N29" s="39">
        <v>13111</v>
      </c>
      <c r="O29" s="39">
        <v>27580</v>
      </c>
    </row>
    <row r="30" spans="1:15" ht="12.75">
      <c r="A30" s="29"/>
      <c r="B30" s="55" t="s">
        <v>30</v>
      </c>
      <c r="C30" s="55"/>
      <c r="D30" s="37" t="s">
        <v>25</v>
      </c>
      <c r="E30" s="29" t="s">
        <v>57</v>
      </c>
      <c r="F30" s="31">
        <v>26098</v>
      </c>
      <c r="G30" s="31">
        <v>28403</v>
      </c>
      <c r="H30" s="31">
        <v>29514</v>
      </c>
      <c r="I30" s="31">
        <v>30695</v>
      </c>
      <c r="J30" s="31">
        <v>30748</v>
      </c>
      <c r="K30" s="31">
        <v>29690</v>
      </c>
      <c r="L30" s="31">
        <v>32490</v>
      </c>
      <c r="M30" s="31">
        <v>31999</v>
      </c>
      <c r="N30" s="44">
        <v>19525</v>
      </c>
      <c r="O30" s="44">
        <v>33690</v>
      </c>
    </row>
    <row r="31" spans="1:15" ht="13.5" thickBot="1">
      <c r="A31" s="29"/>
      <c r="B31" s="55" t="s">
        <v>33</v>
      </c>
      <c r="C31" s="55"/>
      <c r="E31" s="29"/>
      <c r="F31" s="30">
        <v>12086</v>
      </c>
      <c r="G31" s="30">
        <v>13503</v>
      </c>
      <c r="H31" s="30">
        <v>13415</v>
      </c>
      <c r="I31" s="30">
        <v>13952</v>
      </c>
      <c r="J31" s="30">
        <v>14731</v>
      </c>
      <c r="K31" s="30">
        <v>12566</v>
      </c>
      <c r="L31" s="30">
        <v>14082</v>
      </c>
      <c r="M31" s="30">
        <v>15181</v>
      </c>
      <c r="N31" s="39">
        <v>3176</v>
      </c>
      <c r="O31" s="30">
        <v>13452</v>
      </c>
    </row>
    <row r="32" spans="1:15" ht="12.75">
      <c r="A32" s="34"/>
      <c r="B32" s="57" t="s">
        <v>31</v>
      </c>
      <c r="C32" s="57"/>
      <c r="D32" s="38" t="s">
        <v>25</v>
      </c>
      <c r="E32" s="34" t="s">
        <v>58</v>
      </c>
      <c r="F32" s="35">
        <f aca="true" t="shared" si="2" ref="F32:K32">SUM(F28:F31)</f>
        <v>71220</v>
      </c>
      <c r="G32" s="35">
        <f t="shared" si="2"/>
        <v>72739</v>
      </c>
      <c r="H32" s="35">
        <f t="shared" si="2"/>
        <v>75323</v>
      </c>
      <c r="I32" s="35">
        <f t="shared" si="2"/>
        <v>78007</v>
      </c>
      <c r="J32" s="35">
        <f t="shared" si="2"/>
        <v>85865</v>
      </c>
      <c r="K32" s="35">
        <f t="shared" si="2"/>
        <v>81468</v>
      </c>
      <c r="L32" s="35">
        <v>84054</v>
      </c>
      <c r="M32" s="35">
        <f>SUM(M28:M31)</f>
        <v>99003</v>
      </c>
      <c r="N32" s="35">
        <v>51291</v>
      </c>
      <c r="O32" s="35">
        <v>85115</v>
      </c>
    </row>
    <row r="33" spans="1:15" ht="12.75">
      <c r="A33" s="29" t="s">
        <v>34</v>
      </c>
      <c r="B33" s="60" t="s">
        <v>29</v>
      </c>
      <c r="C33" s="60"/>
      <c r="E33" s="29"/>
      <c r="F33" s="10"/>
      <c r="H33" s="10">
        <v>18083</v>
      </c>
      <c r="I33" s="10">
        <v>18806</v>
      </c>
      <c r="J33" s="10">
        <v>29309</v>
      </c>
      <c r="K33" s="10">
        <v>20453</v>
      </c>
      <c r="L33" s="4">
        <v>19076</v>
      </c>
      <c r="M33" s="4">
        <v>25977</v>
      </c>
      <c r="N33" s="39">
        <v>23392</v>
      </c>
      <c r="O33" s="4"/>
    </row>
    <row r="34" spans="2:15" ht="12.75">
      <c r="B34" s="55" t="s">
        <v>30</v>
      </c>
      <c r="C34" s="55"/>
      <c r="E34" s="29"/>
      <c r="F34" s="16"/>
      <c r="H34" s="16">
        <v>24046</v>
      </c>
      <c r="I34" s="16">
        <v>25008</v>
      </c>
      <c r="J34" s="16">
        <v>34126</v>
      </c>
      <c r="K34" s="16">
        <v>24757</v>
      </c>
      <c r="L34" s="4">
        <v>23241</v>
      </c>
      <c r="M34" s="4">
        <v>25867</v>
      </c>
      <c r="N34" s="39">
        <v>28517</v>
      </c>
      <c r="O34" s="4"/>
    </row>
    <row r="35" spans="2:15" ht="13.5" thickBot="1">
      <c r="B35" s="55" t="s">
        <v>33</v>
      </c>
      <c r="C35" s="55"/>
      <c r="E35" s="29"/>
      <c r="F35" s="16"/>
      <c r="H35" s="30">
        <v>11783</v>
      </c>
      <c r="I35" s="30">
        <v>12254</v>
      </c>
      <c r="J35" s="30">
        <v>13174</v>
      </c>
      <c r="K35" s="30">
        <v>9938</v>
      </c>
      <c r="L35" s="30">
        <v>10027</v>
      </c>
      <c r="M35" s="30">
        <v>10705</v>
      </c>
      <c r="N35" s="39">
        <v>10112</v>
      </c>
      <c r="O35" s="30"/>
    </row>
    <row r="36" spans="1:15" ht="13.5" thickBot="1">
      <c r="A36" s="12"/>
      <c r="B36" s="57" t="s">
        <v>35</v>
      </c>
      <c r="C36" s="57"/>
      <c r="D36" s="38" t="s">
        <v>25</v>
      </c>
      <c r="E36" s="34" t="s">
        <v>49</v>
      </c>
      <c r="F36" s="6"/>
      <c r="G36" s="12"/>
      <c r="H36" s="52">
        <f>SUM(H33:H35)</f>
        <v>53912</v>
      </c>
      <c r="I36" s="52">
        <f>SUM(I33:I35)</f>
        <v>56068</v>
      </c>
      <c r="J36" s="52">
        <f>SUM(J33:J35)</f>
        <v>76609</v>
      </c>
      <c r="K36" s="52">
        <f>SUM(K33:K35)</f>
        <v>55148</v>
      </c>
      <c r="L36" s="52">
        <v>52344</v>
      </c>
      <c r="M36" s="52">
        <v>62549</v>
      </c>
      <c r="N36" s="52">
        <v>62021</v>
      </c>
      <c r="O36" s="52">
        <v>60133</v>
      </c>
    </row>
    <row r="37" spans="1:15" ht="13.5" thickBot="1">
      <c r="A37" s="48"/>
      <c r="B37" s="58" t="s">
        <v>61</v>
      </c>
      <c r="C37" s="58"/>
      <c r="D37" s="49"/>
      <c r="E37" s="50" t="s">
        <v>62</v>
      </c>
      <c r="F37" s="51"/>
      <c r="G37" s="48"/>
      <c r="H37" s="54"/>
      <c r="I37" s="54"/>
      <c r="J37" s="54"/>
      <c r="K37" s="54"/>
      <c r="L37" s="54"/>
      <c r="M37" s="54"/>
      <c r="N37" s="53">
        <v>2263</v>
      </c>
      <c r="O37" s="53">
        <v>10000</v>
      </c>
    </row>
    <row r="38" spans="1:15" ht="12.75">
      <c r="A38" s="17"/>
      <c r="B38" s="47"/>
      <c r="C38" s="47"/>
      <c r="D38" s="45"/>
      <c r="E38" s="46"/>
      <c r="F38" s="16"/>
      <c r="G38" s="17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29" t="s">
        <v>36</v>
      </c>
      <c r="B39" s="56" t="s">
        <v>37</v>
      </c>
      <c r="C39" s="56"/>
      <c r="H39" s="4"/>
      <c r="I39" s="4"/>
      <c r="J39" s="4">
        <v>86541</v>
      </c>
      <c r="K39" s="4">
        <v>98589</v>
      </c>
      <c r="L39" s="4">
        <v>87035</v>
      </c>
      <c r="M39" s="4">
        <v>104103</v>
      </c>
      <c r="N39" s="4">
        <v>95084</v>
      </c>
      <c r="O39" s="4">
        <v>95361</v>
      </c>
    </row>
    <row r="40" spans="1:15" ht="12.75">
      <c r="A40" s="12"/>
      <c r="B40" s="57" t="s">
        <v>40</v>
      </c>
      <c r="C40" s="57"/>
      <c r="D40" s="12"/>
      <c r="E40" s="12"/>
      <c r="F40" s="12"/>
      <c r="G40" s="12"/>
      <c r="H40" s="6"/>
      <c r="I40" s="6"/>
      <c r="J40" s="6">
        <v>10573</v>
      </c>
      <c r="K40" s="6">
        <v>11724</v>
      </c>
      <c r="L40" s="6">
        <v>10350</v>
      </c>
      <c r="M40" s="6">
        <v>12719</v>
      </c>
      <c r="N40" s="39">
        <v>12015</v>
      </c>
      <c r="O40" s="6">
        <v>12050</v>
      </c>
    </row>
    <row r="41" spans="1:15" ht="12.75">
      <c r="A41" s="29" t="s">
        <v>38</v>
      </c>
      <c r="B41" s="36">
        <v>439</v>
      </c>
      <c r="C41" s="36">
        <v>446</v>
      </c>
      <c r="D41">
        <v>522</v>
      </c>
      <c r="E41">
        <v>558</v>
      </c>
      <c r="F41">
        <v>573</v>
      </c>
      <c r="G41">
        <v>576</v>
      </c>
      <c r="H41">
        <v>585</v>
      </c>
      <c r="I41">
        <v>585</v>
      </c>
      <c r="J41">
        <v>589</v>
      </c>
      <c r="K41">
        <v>594</v>
      </c>
      <c r="L41">
        <v>602</v>
      </c>
      <c r="M41" s="39">
        <v>624</v>
      </c>
      <c r="N41" s="33">
        <v>630</v>
      </c>
      <c r="O41" s="39">
        <v>632</v>
      </c>
    </row>
    <row r="42" spans="1:15" ht="12.75">
      <c r="A42" s="34" t="s">
        <v>46</v>
      </c>
      <c r="B42" s="42">
        <v>37</v>
      </c>
      <c r="C42" s="42">
        <v>64</v>
      </c>
      <c r="D42" s="12">
        <v>73</v>
      </c>
      <c r="E42" s="12">
        <v>83</v>
      </c>
      <c r="F42" s="12">
        <v>90</v>
      </c>
      <c r="G42" s="12">
        <v>95</v>
      </c>
      <c r="H42" s="12">
        <v>97</v>
      </c>
      <c r="I42" s="12">
        <v>99</v>
      </c>
      <c r="J42" s="28">
        <v>101</v>
      </c>
      <c r="K42" s="28">
        <v>107</v>
      </c>
      <c r="L42" s="28">
        <v>112</v>
      </c>
      <c r="M42" s="12">
        <v>116</v>
      </c>
      <c r="N42" s="12">
        <v>121</v>
      </c>
      <c r="O42" s="12">
        <v>122</v>
      </c>
    </row>
    <row r="43" spans="1:12" ht="12.75">
      <c r="A43" s="29"/>
      <c r="B43" s="36"/>
      <c r="C43" s="36"/>
      <c r="J43" s="39"/>
      <c r="K43" s="39"/>
      <c r="L43" s="39"/>
    </row>
    <row r="44" spans="1:14" ht="12.75">
      <c r="A44" s="29" t="s">
        <v>45</v>
      </c>
      <c r="B44" s="55" t="s">
        <v>41</v>
      </c>
      <c r="C44" s="55"/>
      <c r="G44" s="4">
        <v>279652</v>
      </c>
      <c r="H44" s="4">
        <v>376029</v>
      </c>
      <c r="I44" s="4">
        <v>464780</v>
      </c>
      <c r="J44" s="4">
        <f>SUM(J32-J28)+464780</f>
        <v>543746</v>
      </c>
      <c r="K44" s="4">
        <f>SUM(J44+K32-K28)</f>
        <v>613458</v>
      </c>
      <c r="L44" s="39">
        <v>687274</v>
      </c>
      <c r="M44" s="39">
        <v>758504</v>
      </c>
      <c r="N44" s="39">
        <v>794340</v>
      </c>
    </row>
    <row r="45" spans="1:14" ht="12.75">
      <c r="A45" s="29" t="s">
        <v>25</v>
      </c>
      <c r="B45" s="55" t="s">
        <v>42</v>
      </c>
      <c r="C45" s="55"/>
      <c r="G45" s="4">
        <v>166086</v>
      </c>
      <c r="H45" s="4">
        <v>209193</v>
      </c>
      <c r="I45" s="4">
        <v>266523</v>
      </c>
      <c r="J45" s="4">
        <f>SUM(J36+266523)</f>
        <v>343132</v>
      </c>
      <c r="K45" s="4">
        <f>SUM(J45+K36)</f>
        <v>398280</v>
      </c>
      <c r="L45" s="39">
        <v>450589</v>
      </c>
      <c r="M45" s="39">
        <v>491482</v>
      </c>
      <c r="N45" s="39">
        <v>552262</v>
      </c>
    </row>
    <row r="46" spans="1:14" ht="12.75">
      <c r="A46" t="s">
        <v>25</v>
      </c>
      <c r="B46" t="s">
        <v>44</v>
      </c>
      <c r="J46" s="4">
        <v>61944</v>
      </c>
      <c r="K46" s="4">
        <v>73700</v>
      </c>
      <c r="L46" s="4">
        <v>83939</v>
      </c>
      <c r="M46" s="39">
        <v>96286</v>
      </c>
      <c r="N46" s="39">
        <v>110534</v>
      </c>
    </row>
    <row r="47" ht="12.75">
      <c r="A47" t="s">
        <v>25</v>
      </c>
    </row>
  </sheetData>
  <mergeCells count="15">
    <mergeCell ref="K25:O25"/>
    <mergeCell ref="B36:C36"/>
    <mergeCell ref="B32:C32"/>
    <mergeCell ref="B33:C33"/>
    <mergeCell ref="B34:C34"/>
    <mergeCell ref="B35:C35"/>
    <mergeCell ref="B28:C28"/>
    <mergeCell ref="B29:C29"/>
    <mergeCell ref="B30:C30"/>
    <mergeCell ref="B45:C45"/>
    <mergeCell ref="B31:C31"/>
    <mergeCell ref="B39:C39"/>
    <mergeCell ref="B40:C40"/>
    <mergeCell ref="B44:C44"/>
    <mergeCell ref="B37:C37"/>
  </mergeCells>
  <printOptions/>
  <pageMargins left="0.5" right="0.5" top="1" bottom="1" header="0.5" footer="0.5"/>
  <pageSetup fitToHeight="1" fitToWidth="1" horizontalDpi="600" verticalDpi="600" orientation="landscape" scale="74" r:id="rId1"/>
  <headerFooter alignWithMargins="0">
    <oddHeader>&amp;CHome Program Appropriation History</oddHeader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 - CPD - Affordable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Program:  Appropriations and Set-asides Fiscal Years 1992 - 2005</dc:title>
  <dc:subject>HOME Program:  Appropriations and Set-asides Fiscal Years 1992 - 2005</dc:subject>
  <dc:creator>HUD - CPD - Affordable Housing</dc:creator>
  <cp:keywords/>
  <dc:description/>
  <cp:lastModifiedBy>HUD</cp:lastModifiedBy>
  <cp:lastPrinted>2004-11-24T14:19:28Z</cp:lastPrinted>
  <dcterms:created xsi:type="dcterms:W3CDTF">1999-05-03T20:05:27Z</dcterms:created>
  <dcterms:modified xsi:type="dcterms:W3CDTF">2005-01-05T13:37:13Z</dcterms:modified>
  <cp:category>HOME Program,appropriations,set-asides,fiscal years 1992-2005</cp:category>
  <cp:version/>
  <cp:contentType/>
  <cp:contentStatus/>
</cp:coreProperties>
</file>