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120" windowWidth="14775" windowHeight="8955" activeTab="0"/>
  </bookViews>
  <sheets>
    <sheet name="2003" sheetId="1" r:id="rId1"/>
  </sheets>
  <definedNames/>
  <calcPr fullCalcOnLoad="1"/>
</workbook>
</file>

<file path=xl/comments1.xml><?xml version="1.0" encoding="utf-8"?>
<comments xmlns="http://schemas.openxmlformats.org/spreadsheetml/2006/main">
  <authors>
    <author>batwings</author>
    <author>R6754C</author>
  </authors>
  <commentList>
    <comment ref="D34" authorId="0">
      <text>
        <r>
          <rPr>
            <b/>
            <sz val="8"/>
            <rFont val="Tahoma"/>
            <family val="0"/>
          </rPr>
          <t>batwings:</t>
        </r>
        <r>
          <rPr>
            <sz val="8"/>
            <rFont val="Tahoma"/>
            <family val="0"/>
          </rPr>
          <t xml:space="preserve">
TDA+Ashland+Docks</t>
        </r>
      </text>
    </comment>
    <comment ref="D28" authorId="0">
      <text>
        <r>
          <rPr>
            <b/>
            <sz val="8"/>
            <rFont val="Tahoma"/>
            <family val="0"/>
          </rPr>
          <t>batwings:</t>
        </r>
        <r>
          <rPr>
            <sz val="8"/>
            <rFont val="Tahoma"/>
            <family val="0"/>
          </rPr>
          <t xml:space="preserve">
Adam Cardenas</t>
        </r>
      </text>
    </comment>
    <comment ref="D32" authorId="0">
      <text>
        <r>
          <rPr>
            <b/>
            <sz val="8"/>
            <rFont val="Tahoma"/>
            <family val="0"/>
          </rPr>
          <t>batwings:</t>
        </r>
        <r>
          <rPr>
            <sz val="8"/>
            <rFont val="Tahoma"/>
            <family val="0"/>
          </rPr>
          <t xml:space="preserve">
OnSemi+AXCESS</t>
        </r>
      </text>
    </comment>
    <comment ref="D31" authorId="0">
      <text>
        <r>
          <rPr>
            <b/>
            <sz val="8"/>
            <rFont val="Tahoma"/>
            <family val="0"/>
          </rPr>
          <t>batwings:</t>
        </r>
        <r>
          <rPr>
            <sz val="8"/>
            <rFont val="Tahoma"/>
            <family val="0"/>
          </rPr>
          <t xml:space="preserve">
AXCESS Tech</t>
        </r>
      </text>
    </comment>
    <comment ref="D29" authorId="0">
      <text>
        <r>
          <rPr>
            <b/>
            <sz val="8"/>
            <rFont val="Tahoma"/>
            <family val="0"/>
          </rPr>
          <t>batwings:</t>
        </r>
        <r>
          <rPr>
            <sz val="8"/>
            <rFont val="Tahoma"/>
            <family val="0"/>
          </rPr>
          <t xml:space="preserve">
Commercial Metals+AXCESS</t>
        </r>
      </text>
    </comment>
    <comment ref="D22" authorId="1">
      <text>
        <r>
          <rPr>
            <b/>
            <sz val="8"/>
            <rFont val="Tahoma"/>
            <family val="0"/>
          </rPr>
          <t>R6754C:</t>
        </r>
        <r>
          <rPr>
            <sz val="8"/>
            <rFont val="Tahoma"/>
            <family val="0"/>
          </rPr>
          <t xml:space="preserve">
Waste as manifested is then de-wattered at Liquid Environmental Solutions.  Only 35% by weight goes to landfill.</t>
        </r>
      </text>
    </comment>
  </commentList>
</comments>
</file>

<file path=xl/sharedStrings.xml><?xml version="1.0" encoding="utf-8"?>
<sst xmlns="http://schemas.openxmlformats.org/spreadsheetml/2006/main" count="88" uniqueCount="81">
  <si>
    <t>Arsenic Oil</t>
  </si>
  <si>
    <t>Solvent</t>
  </si>
  <si>
    <t>Thermal combustion with energy recovery</t>
  </si>
  <si>
    <t>The amount of waste, generated at the site, which was landfilled directly from the site.  This includes things such as general plant trash, used packaging material, construction debris and inert process wastes.</t>
  </si>
  <si>
    <t>Recycled (RH)</t>
  </si>
  <si>
    <t>Waste that was not processed further onsite or offsite site, and was used onsite or offsite for its original purpose.</t>
  </si>
  <si>
    <t>Thermal combustion with energy recovery.</t>
  </si>
  <si>
    <t xml:space="preserve">Thermal combustion without energy recovery. </t>
  </si>
  <si>
    <t>Hazardous Waste not specified above:  Hazardous waste processed on-site and rendered non-hazardous.</t>
  </si>
  <si>
    <t>Plant Trash</t>
  </si>
  <si>
    <t>Metals</t>
  </si>
  <si>
    <t>Oil</t>
  </si>
  <si>
    <t>CATEGORY</t>
  </si>
  <si>
    <t>SUBCATEGORY</t>
  </si>
  <si>
    <t>ITEM</t>
  </si>
  <si>
    <t>AMOUNT</t>
  </si>
  <si>
    <t>Q1 (pounds)</t>
  </si>
  <si>
    <t>Q2 (pounds)</t>
  </si>
  <si>
    <t>Q3 (pounds)</t>
  </si>
  <si>
    <t>Q4 (pounds)</t>
  </si>
  <si>
    <t>TOTAL (pounds)</t>
  </si>
  <si>
    <t>Incinerated (I)</t>
  </si>
  <si>
    <t>Lamps</t>
  </si>
  <si>
    <t>Wood</t>
  </si>
  <si>
    <t xml:space="preserve">Sulfuric Acid </t>
  </si>
  <si>
    <t>IPA</t>
  </si>
  <si>
    <t>PFPE Oil</t>
  </si>
  <si>
    <t>TOTAL HAZARDOUS WASTE</t>
  </si>
  <si>
    <t>Polyimide</t>
  </si>
  <si>
    <t>Arsenic Cont. Solids</t>
  </si>
  <si>
    <t>Solvent Solids</t>
  </si>
  <si>
    <t>Oil Filters</t>
  </si>
  <si>
    <t>Lab Packs Haz</t>
  </si>
  <si>
    <t>Lab Packs Nonhaz</t>
  </si>
  <si>
    <t>Batteries, NiCad</t>
  </si>
  <si>
    <t>Batteries, Lead/Acid</t>
  </si>
  <si>
    <t>Batteries, Alkaline</t>
  </si>
  <si>
    <t>TOTAL NONHAZARDOUS WASTE</t>
  </si>
  <si>
    <t>Paints</t>
  </si>
  <si>
    <t>HAZARDOUS RECYCLING RATE</t>
  </si>
  <si>
    <t>NONHAZ RECYCLING RATE</t>
  </si>
  <si>
    <t>Energy Recovery (EH)</t>
  </si>
  <si>
    <t xml:space="preserve">Hazardous waste that was processed further onsite or offsite, and converted to some useful product other than for its original purpose. </t>
  </si>
  <si>
    <t>Oil Cont. Solids</t>
  </si>
  <si>
    <t>Oil, nonpumpable</t>
  </si>
  <si>
    <t>Photoresist Waste</t>
  </si>
  <si>
    <t>Surfactant</t>
  </si>
  <si>
    <r>
      <t>Non-hazardous Waste (N):</t>
    </r>
    <r>
      <rPr>
        <sz val="10"/>
        <rFont val="Times New Roman"/>
        <family val="1"/>
      </rPr>
      <t xml:space="preserve">  The total amount of all waste generated at the site excluding U.S. RCRA hazardous waste, industrial and sanitary wastewaters, clean dirt, septic tank sludge and air emissions.  Include-- Universal Wastes, wastes sold as a product</t>
    </r>
  </si>
  <si>
    <t>Paper (confidential)</t>
  </si>
  <si>
    <t>Paper (paper, cardboard)</t>
  </si>
  <si>
    <t>Plastic PC/Chip Trays</t>
  </si>
  <si>
    <t>Piece/Parts/Devices/Wafers</t>
  </si>
  <si>
    <t>Empty containers</t>
  </si>
  <si>
    <t>Solder Paste/Dross</t>
  </si>
  <si>
    <t>Printer Toner Cartridges</t>
  </si>
  <si>
    <t>Ballasts</t>
  </si>
  <si>
    <t>Crushed Glass (chem bottles)</t>
  </si>
  <si>
    <t>Cooking Oil/Grease</t>
  </si>
  <si>
    <t>Commingled beverages (plastic &amp; glass)</t>
  </si>
  <si>
    <t>Aluminum Cans</t>
  </si>
  <si>
    <t>Capacitors</t>
  </si>
  <si>
    <t>Calcium Salts Filter Cake</t>
  </si>
  <si>
    <t>Lbs Recycled</t>
  </si>
  <si>
    <t>Sulfuric Acid to Scrubbers</t>
  </si>
  <si>
    <t>Mixed Acid to Flocculant</t>
  </si>
  <si>
    <t>Sulfuric Acid to Flocculant</t>
  </si>
  <si>
    <t>TOTAL RECYCLED HAZARDOUS WASTE</t>
  </si>
  <si>
    <t>TOTAL RECYCLED NONHAZARDOUS WASTE</t>
  </si>
  <si>
    <r>
      <t>Hazardous Waste (H)</t>
    </r>
    <r>
      <rPr>
        <sz val="10"/>
        <rFont val="Times New Roman"/>
        <family val="1"/>
      </rPr>
      <t xml:space="preserve"> :The total amount of EPA RCRA hazardous waste that was generated at the site.  Do NOT include Universal Wastes, wastes sold as a product, or state-regulated wastes</t>
    </r>
  </si>
  <si>
    <t>TOTAL SOLID WASTE</t>
  </si>
  <si>
    <t>TOTAL RECYCLED SOLID WASTE</t>
  </si>
  <si>
    <t>RECYCLING RATE</t>
  </si>
  <si>
    <t>Waste Generation Metrics:  Year 2003</t>
  </si>
  <si>
    <t>Other (OH)</t>
  </si>
  <si>
    <t>Landfilled (LN)</t>
  </si>
  <si>
    <t>Other:  Reused (UN)</t>
  </si>
  <si>
    <t>Other:  Energy Recovery (EN)</t>
  </si>
  <si>
    <t>Other:  Incineration (IN)</t>
  </si>
  <si>
    <t>Grease Trap</t>
  </si>
  <si>
    <t>Plastic (bottles/drums)</t>
  </si>
  <si>
    <t>Obsolete Equipment</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</si>
</sst>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0.0"/>
    <numFmt numFmtId="169" formatCode="0_);\(0\)"/>
  </numFmts>
  <fonts count="9">
    <font>
      <sz val="10"/>
      <name val="Arial"/>
      <family val="0"/>
    </font>
    <font>
      <sz val="10"/>
      <name val="Times New Roman"/>
      <family val="1"/>
    </font>
    <font>
      <b/>
      <sz val="10"/>
      <name val="Times New Roman"/>
      <family val="1"/>
    </font>
    <font>
      <b/>
      <sz val="18"/>
      <name val="Times New Roman"/>
      <family val="1"/>
    </font>
    <font>
      <sz val="8"/>
      <name val="Tahoma"/>
      <family val="0"/>
    </font>
    <font>
      <b/>
      <sz val="8"/>
      <name val="Tahoma"/>
      <family val="0"/>
    </font>
    <font>
      <u val="single"/>
      <sz val="10"/>
      <color indexed="12"/>
      <name val="Arial"/>
      <family val="0"/>
    </font>
    <font>
      <u val="single"/>
      <sz val="10"/>
      <color indexed="36"/>
      <name val="Arial"/>
      <family val="0"/>
    </font>
    <font>
      <b/>
      <sz val="8"/>
      <name val="Arial"/>
      <family val="2"/>
    </font>
  </fonts>
  <fills count="3">
    <fill>
      <patternFill/>
    </fill>
    <fill>
      <patternFill patternType="gray125"/>
    </fill>
    <fill>
      <patternFill patternType="solid">
        <fgColor indexed="22"/>
        <bgColor indexed="64"/>
      </patternFill>
    </fill>
  </fills>
  <borders count="27">
    <border>
      <left/>
      <right/>
      <top/>
      <bottom/>
      <diagonal/>
    </border>
    <border>
      <left style="thin"/>
      <right style="thin"/>
      <top style="medium"/>
      <bottom>
        <color indexed="63"/>
      </bottom>
    </border>
    <border>
      <left style="thin"/>
      <right>
        <color indexed="63"/>
      </right>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thin"/>
      <top>
        <color indexed="63"/>
      </top>
      <bottom>
        <color indexed="63"/>
      </bottom>
    </border>
    <border>
      <left style="thin"/>
      <right style="thin"/>
      <top style="thin"/>
      <bottom style="medium"/>
    </border>
    <border>
      <left style="thin"/>
      <right style="thin"/>
      <top style="medium"/>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color indexed="63"/>
      </top>
      <bottom>
        <color indexed="63"/>
      </bottom>
    </border>
    <border>
      <left style="medium"/>
      <right style="thin"/>
      <top style="medium"/>
      <bottom>
        <color indexed="63"/>
      </bottom>
    </border>
    <border>
      <left style="medium"/>
      <right style="thin"/>
      <top>
        <color indexed="63"/>
      </top>
      <bottom style="medium"/>
    </border>
    <border>
      <left style="medium"/>
      <right style="thin"/>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87">
    <xf numFmtId="0" fontId="0" fillId="0" borderId="0" xfId="0" applyAlignment="1">
      <alignment/>
    </xf>
    <xf numFmtId="0" fontId="1"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0" xfId="0" applyFont="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0" xfId="0" applyFont="1" applyBorder="1" applyAlignment="1">
      <alignment horizontal="left" vertical="center" wrapText="1"/>
    </xf>
    <xf numFmtId="0" fontId="1" fillId="0" borderId="8" xfId="0" applyFont="1" applyFill="1" applyBorder="1" applyAlignment="1">
      <alignment horizontal="left" vertical="center" wrapText="1"/>
    </xf>
    <xf numFmtId="0" fontId="2" fillId="0" borderId="8" xfId="0" applyFont="1" applyBorder="1" applyAlignment="1">
      <alignment horizontal="left" vertical="center" wrapText="1"/>
    </xf>
    <xf numFmtId="0" fontId="2" fillId="2" borderId="8" xfId="0" applyFont="1" applyFill="1" applyBorder="1" applyAlignment="1">
      <alignment horizontal="left" vertical="center" wrapText="1"/>
    </xf>
    <xf numFmtId="0" fontId="1" fillId="2" borderId="8" xfId="0" applyFont="1" applyFill="1" applyBorder="1" applyAlignment="1">
      <alignment horizontal="left" vertical="center" wrapText="1"/>
    </xf>
    <xf numFmtId="0" fontId="2" fillId="2" borderId="9"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9"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1" fillId="2" borderId="10" xfId="0" applyFont="1" applyFill="1" applyBorder="1" applyAlignment="1">
      <alignment horizontal="left" vertical="center" wrapText="1"/>
    </xf>
    <xf numFmtId="167" fontId="1" fillId="2" borderId="10" xfId="0" applyNumberFormat="1"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12" xfId="0" applyFont="1" applyBorder="1" applyAlignment="1">
      <alignment horizontal="left" vertical="center" wrapText="1"/>
    </xf>
    <xf numFmtId="3" fontId="1" fillId="0" borderId="0" xfId="0" applyNumberFormat="1" applyFont="1" applyAlignment="1">
      <alignment horizontal="left" vertical="center" wrapText="1"/>
    </xf>
    <xf numFmtId="0" fontId="1" fillId="0" borderId="13" xfId="0" applyFont="1" applyBorder="1" applyAlignment="1">
      <alignment horizontal="left" vertical="center" wrapText="1"/>
    </xf>
    <xf numFmtId="0" fontId="1" fillId="2" borderId="14" xfId="0" applyFont="1" applyFill="1" applyBorder="1" applyAlignment="1">
      <alignment horizontal="left" vertical="center" wrapText="1"/>
    </xf>
    <xf numFmtId="0" fontId="1" fillId="2" borderId="6"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1" fillId="2" borderId="16" xfId="0" applyFont="1" applyFill="1" applyBorder="1" applyAlignment="1">
      <alignment horizontal="left" vertical="center" wrapText="1"/>
    </xf>
    <xf numFmtId="167" fontId="1" fillId="2" borderId="16" xfId="0" applyNumberFormat="1" applyFont="1" applyFill="1" applyBorder="1" applyAlignment="1">
      <alignment horizontal="left" vertical="center" wrapText="1"/>
    </xf>
    <xf numFmtId="0" fontId="2" fillId="2" borderId="17" xfId="0" applyFont="1" applyFill="1" applyBorder="1" applyAlignment="1">
      <alignment vertical="center"/>
    </xf>
    <xf numFmtId="0" fontId="1" fillId="2" borderId="18" xfId="0" applyFont="1" applyFill="1" applyBorder="1" applyAlignment="1">
      <alignment horizontal="left" vertical="center" wrapText="1"/>
    </xf>
    <xf numFmtId="168" fontId="1" fillId="2" borderId="18" xfId="0" applyNumberFormat="1" applyFont="1" applyFill="1" applyBorder="1" applyAlignment="1">
      <alignment horizontal="left" vertical="center" wrapText="1"/>
    </xf>
    <xf numFmtId="0" fontId="1" fillId="0" borderId="0" xfId="0" applyFont="1" applyAlignment="1">
      <alignment vertical="center"/>
    </xf>
    <xf numFmtId="0" fontId="1" fillId="0" borderId="0" xfId="0" applyFont="1" applyFill="1" applyBorder="1" applyAlignment="1">
      <alignment horizontal="left" vertical="center" wrapText="1"/>
    </xf>
    <xf numFmtId="168" fontId="1" fillId="0" borderId="0" xfId="0" applyNumberFormat="1" applyFont="1" applyFill="1" applyBorder="1" applyAlignment="1">
      <alignment horizontal="left" vertical="center" wrapText="1"/>
    </xf>
    <xf numFmtId="168" fontId="1" fillId="0" borderId="0" xfId="0" applyNumberFormat="1" applyFont="1" applyAlignment="1">
      <alignment horizontal="left" vertical="center" wrapText="1"/>
    </xf>
    <xf numFmtId="1" fontId="1" fillId="0" borderId="0" xfId="0" applyNumberFormat="1" applyFont="1" applyAlignment="1">
      <alignment horizontal="left" vertical="center" wrapText="1"/>
    </xf>
    <xf numFmtId="0" fontId="2" fillId="2" borderId="0" xfId="0" applyFont="1" applyFill="1" applyAlignment="1">
      <alignment vertical="center"/>
    </xf>
    <xf numFmtId="0" fontId="2" fillId="2" borderId="0" xfId="0" applyFont="1" applyFill="1" applyAlignment="1">
      <alignment horizontal="left" vertical="center"/>
    </xf>
    <xf numFmtId="0" fontId="2" fillId="2" borderId="0" xfId="0" applyFont="1" applyFill="1" applyAlignment="1">
      <alignment horizontal="left" vertical="center" wrapText="1"/>
    </xf>
    <xf numFmtId="2" fontId="1" fillId="0" borderId="0" xfId="0" applyNumberFormat="1" applyFont="1" applyAlignment="1">
      <alignment horizontal="left" vertical="center" wrapText="1"/>
    </xf>
    <xf numFmtId="4" fontId="1" fillId="0" borderId="0" xfId="0" applyNumberFormat="1" applyFont="1" applyAlignment="1">
      <alignment horizontal="left" vertical="center" wrapText="1"/>
    </xf>
    <xf numFmtId="0" fontId="2" fillId="0" borderId="8" xfId="0" applyFont="1" applyBorder="1" applyAlignment="1">
      <alignment horizontal="left" vertical="center"/>
    </xf>
    <xf numFmtId="0" fontId="1" fillId="0" borderId="15"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5"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6"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1" fillId="2" borderId="17" xfId="0" applyFont="1" applyFill="1" applyBorder="1" applyAlignment="1">
      <alignment horizontal="left" vertical="center" wrapText="1"/>
    </xf>
    <xf numFmtId="168" fontId="1" fillId="2" borderId="17" xfId="0" applyNumberFormat="1" applyFont="1" applyFill="1" applyBorder="1" applyAlignment="1">
      <alignment horizontal="left" vertical="center" wrapText="1"/>
    </xf>
    <xf numFmtId="167" fontId="1" fillId="2" borderId="15" xfId="0" applyNumberFormat="1" applyFont="1" applyFill="1" applyBorder="1" applyAlignment="1">
      <alignment horizontal="left" vertical="center" wrapText="1"/>
    </xf>
    <xf numFmtId="0" fontId="1" fillId="0" borderId="12" xfId="0" applyFont="1" applyFill="1" applyBorder="1" applyAlignment="1">
      <alignment horizontal="left" vertical="center" wrapText="1"/>
    </xf>
    <xf numFmtId="167" fontId="1" fillId="0" borderId="7" xfId="0" applyNumberFormat="1" applyFont="1" applyBorder="1" applyAlignment="1">
      <alignment horizontal="left" vertical="center" wrapText="1"/>
    </xf>
    <xf numFmtId="169" fontId="1" fillId="0" borderId="5" xfId="0" applyNumberFormat="1" applyFont="1" applyBorder="1" applyAlignment="1">
      <alignment horizontal="left" vertical="center" wrapText="1"/>
    </xf>
    <xf numFmtId="167" fontId="1" fillId="0" borderId="0" xfId="0" applyNumberFormat="1" applyFont="1" applyAlignment="1">
      <alignment horizontal="left" vertical="center" wrapText="1"/>
    </xf>
    <xf numFmtId="0" fontId="1" fillId="0" borderId="15" xfId="0" applyFont="1" applyBorder="1" applyAlignment="1">
      <alignment horizontal="left" vertical="center" wrapText="1"/>
    </xf>
    <xf numFmtId="0" fontId="1" fillId="0" borderId="9" xfId="0" applyFont="1" applyBorder="1" applyAlignment="1">
      <alignment horizontal="left" vertical="center" wrapText="1"/>
    </xf>
    <xf numFmtId="0" fontId="3" fillId="0" borderId="0" xfId="0" applyFont="1" applyAlignment="1">
      <alignment horizontal="center" vertical="center" wrapText="1"/>
    </xf>
    <xf numFmtId="0" fontId="3" fillId="0" borderId="18" xfId="0" applyFont="1" applyBorder="1" applyAlignment="1">
      <alignment horizontal="center" vertical="center" wrapText="1"/>
    </xf>
    <xf numFmtId="0" fontId="0" fillId="0" borderId="9" xfId="0" applyBorder="1" applyAlignment="1">
      <alignment horizontal="left" vertical="center" wrapText="1"/>
    </xf>
    <xf numFmtId="0" fontId="0" fillId="0" borderId="6" xfId="0" applyBorder="1" applyAlignment="1">
      <alignment horizontal="left" vertical="center" wrapText="1"/>
    </xf>
    <xf numFmtId="0" fontId="2" fillId="0" borderId="1" xfId="0" applyFont="1" applyBorder="1" applyAlignment="1">
      <alignment vertical="center" wrapText="1"/>
    </xf>
    <xf numFmtId="0" fontId="2" fillId="0" borderId="9" xfId="0" applyFont="1" applyBorder="1" applyAlignment="1">
      <alignment vertical="center" wrapText="1"/>
    </xf>
    <xf numFmtId="0" fontId="2" fillId="0" borderId="6" xfId="0" applyFont="1" applyBorder="1" applyAlignment="1">
      <alignment vertical="center" wrapText="1"/>
    </xf>
    <xf numFmtId="0" fontId="1" fillId="0" borderId="1" xfId="0" applyFont="1" applyBorder="1" applyAlignment="1">
      <alignment horizontal="left" vertical="center" wrapText="1"/>
    </xf>
    <xf numFmtId="0" fontId="1" fillId="0" borderId="6" xfId="0" applyFont="1" applyBorder="1" applyAlignment="1">
      <alignment horizontal="left" vertical="center" wrapText="1"/>
    </xf>
    <xf numFmtId="0" fontId="0" fillId="0" borderId="9" xfId="0" applyBorder="1" applyAlignment="1">
      <alignment vertical="center"/>
    </xf>
    <xf numFmtId="0" fontId="0" fillId="0" borderId="6" xfId="0" applyBorder="1" applyAlignment="1">
      <alignment vertical="center"/>
    </xf>
    <xf numFmtId="0" fontId="2" fillId="0" borderId="15" xfId="0" applyFont="1" applyBorder="1" applyAlignment="1">
      <alignment horizontal="left" vertical="center"/>
    </xf>
    <xf numFmtId="0" fontId="2" fillId="0" borderId="9" xfId="0" applyFont="1" applyBorder="1" applyAlignment="1">
      <alignment horizontal="left" vertical="center"/>
    </xf>
    <xf numFmtId="0" fontId="2" fillId="0" borderId="6" xfId="0" applyFont="1" applyBorder="1" applyAlignment="1">
      <alignment horizontal="left"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center" vertical="center" wrapText="1"/>
    </xf>
    <xf numFmtId="0" fontId="0" fillId="0" borderId="17" xfId="0" applyBorder="1" applyAlignment="1">
      <alignment horizontal="center" vertical="center" wrapText="1"/>
    </xf>
    <xf numFmtId="0" fontId="2" fillId="0" borderId="24" xfId="0" applyFont="1"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2" fillId="0" borderId="15" xfId="0" applyFont="1" applyBorder="1" applyAlignment="1">
      <alignment horizontal="left" vertical="center" wrapText="1"/>
    </xf>
    <xf numFmtId="0" fontId="2" fillId="0" borderId="9" xfId="0" applyFont="1" applyBorder="1" applyAlignment="1">
      <alignment horizontal="left" vertical="center" wrapText="1"/>
    </xf>
    <xf numFmtId="0" fontId="2" fillId="0" borderId="6" xfId="0" applyFont="1" applyBorder="1" applyAlignment="1">
      <alignment horizontal="left" vertical="center" wrapText="1"/>
    </xf>
    <xf numFmtId="0" fontId="2" fillId="0" borderId="8" xfId="0" applyFont="1" applyBorder="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67"/>
  <sheetViews>
    <sheetView tabSelected="1" zoomScale="90" zoomScaleNormal="90" workbookViewId="0" topLeftCell="C1">
      <selection activeCell="C7" sqref="C7:C11"/>
    </sheetView>
  </sheetViews>
  <sheetFormatPr defaultColWidth="9.140625" defaultRowHeight="12.75"/>
  <cols>
    <col min="1" max="1" width="54.00390625" style="1" customWidth="1"/>
    <col min="2" max="2" width="34.140625" style="3" customWidth="1"/>
    <col min="3" max="3" width="70.421875" style="1" customWidth="1"/>
    <col min="4" max="4" width="24.8515625" style="1" customWidth="1"/>
    <col min="5" max="5" width="12.7109375" style="1" bestFit="1" customWidth="1"/>
    <col min="6" max="6" width="12.421875" style="1" customWidth="1"/>
    <col min="7" max="7" width="12.8515625" style="1" customWidth="1"/>
    <col min="8" max="8" width="13.7109375" style="1" customWidth="1"/>
    <col min="9" max="9" width="27.57421875" style="1" customWidth="1"/>
    <col min="10" max="12" width="9.140625" style="1" customWidth="1"/>
    <col min="13" max="13" width="20.7109375" style="1" customWidth="1"/>
    <col min="14" max="16384" width="9.140625" style="1" customWidth="1"/>
  </cols>
  <sheetData>
    <row r="1" spans="1:9" ht="12.75" customHeight="1">
      <c r="A1" s="60" t="s">
        <v>72</v>
      </c>
      <c r="B1" s="60"/>
      <c r="C1" s="60"/>
      <c r="D1" s="60"/>
      <c r="E1" s="60"/>
      <c r="F1" s="60"/>
      <c r="G1" s="60"/>
      <c r="H1" s="60"/>
      <c r="I1" s="60"/>
    </row>
    <row r="2" spans="1:9" ht="12.75">
      <c r="A2" s="60"/>
      <c r="B2" s="60"/>
      <c r="C2" s="60"/>
      <c r="D2" s="60"/>
      <c r="E2" s="60"/>
      <c r="F2" s="60"/>
      <c r="G2" s="60"/>
      <c r="H2" s="60"/>
      <c r="I2" s="60"/>
    </row>
    <row r="3" spans="1:9" ht="13.5" thickBot="1">
      <c r="A3" s="61"/>
      <c r="B3" s="61"/>
      <c r="C3" s="61"/>
      <c r="D3" s="61"/>
      <c r="E3" s="61"/>
      <c r="F3" s="61"/>
      <c r="G3" s="61"/>
      <c r="H3" s="61"/>
      <c r="I3" s="61"/>
    </row>
    <row r="4" spans="1:9" s="3" customFormat="1" ht="12.75">
      <c r="A4" s="74" t="s">
        <v>12</v>
      </c>
      <c r="B4" s="76" t="s">
        <v>13</v>
      </c>
      <c r="C4" s="76"/>
      <c r="D4" s="76" t="s">
        <v>14</v>
      </c>
      <c r="E4" s="46" t="s">
        <v>15</v>
      </c>
      <c r="F4" s="46" t="s">
        <v>15</v>
      </c>
      <c r="G4" s="46" t="s">
        <v>15</v>
      </c>
      <c r="H4" s="46" t="s">
        <v>15</v>
      </c>
      <c r="I4" s="47" t="s">
        <v>15</v>
      </c>
    </row>
    <row r="5" spans="1:9" ht="19.5" customHeight="1" thickBot="1">
      <c r="A5" s="75"/>
      <c r="B5" s="79"/>
      <c r="C5" s="79"/>
      <c r="D5" s="77"/>
      <c r="E5" s="45" t="s">
        <v>16</v>
      </c>
      <c r="F5" s="45" t="s">
        <v>17</v>
      </c>
      <c r="G5" s="45" t="s">
        <v>18</v>
      </c>
      <c r="H5" s="45" t="s">
        <v>19</v>
      </c>
      <c r="I5" s="48" t="s">
        <v>20</v>
      </c>
    </row>
    <row r="6" spans="1:9" ht="31.5" customHeight="1">
      <c r="A6" s="80" t="s">
        <v>68</v>
      </c>
      <c r="B6" s="2" t="s">
        <v>4</v>
      </c>
      <c r="C6" s="4" t="s">
        <v>42</v>
      </c>
      <c r="D6" s="5"/>
      <c r="E6" s="6"/>
      <c r="F6" s="6"/>
      <c r="G6" s="6"/>
      <c r="H6" s="6"/>
      <c r="I6" s="7"/>
    </row>
    <row r="7" spans="1:9" ht="17.25" customHeight="1">
      <c r="A7" s="81"/>
      <c r="B7" s="83" t="s">
        <v>41</v>
      </c>
      <c r="C7" s="58" t="s">
        <v>2</v>
      </c>
      <c r="D7" s="8" t="s">
        <v>0</v>
      </c>
      <c r="E7" s="49">
        <v>0</v>
      </c>
      <c r="F7" s="49">
        <v>0</v>
      </c>
      <c r="G7" s="8">
        <v>0</v>
      </c>
      <c r="H7" s="8">
        <v>0</v>
      </c>
      <c r="I7" s="9">
        <f aca="true" t="shared" si="0" ref="I7:I12">SUM(E7:H7)</f>
        <v>0</v>
      </c>
    </row>
    <row r="8" spans="1:9" ht="16.5" customHeight="1">
      <c r="A8" s="81"/>
      <c r="B8" s="84"/>
      <c r="C8" s="59"/>
      <c r="D8" s="10" t="s">
        <v>28</v>
      </c>
      <c r="E8" s="12">
        <v>294</v>
      </c>
      <c r="F8" s="35">
        <v>0</v>
      </c>
      <c r="G8" s="12">
        <f>500+509</f>
        <v>1009</v>
      </c>
      <c r="H8" s="12">
        <v>368</v>
      </c>
      <c r="I8" s="9">
        <f t="shared" si="0"/>
        <v>1671</v>
      </c>
    </row>
    <row r="9" spans="1:9" ht="16.5" customHeight="1">
      <c r="A9" s="81"/>
      <c r="B9" s="84"/>
      <c r="C9" s="59"/>
      <c r="D9" s="10" t="s">
        <v>38</v>
      </c>
      <c r="E9" s="12">
        <v>0</v>
      </c>
      <c r="F9" s="12">
        <v>0</v>
      </c>
      <c r="G9" s="12">
        <v>393</v>
      </c>
      <c r="H9" s="12">
        <v>0</v>
      </c>
      <c r="I9" s="9">
        <f t="shared" si="0"/>
        <v>393</v>
      </c>
    </row>
    <row r="10" spans="1:9" ht="16.5" customHeight="1">
      <c r="A10" s="81"/>
      <c r="B10" s="84"/>
      <c r="C10" s="59"/>
      <c r="D10" s="10" t="s">
        <v>30</v>
      </c>
      <c r="E10" s="10">
        <v>0</v>
      </c>
      <c r="F10" s="10">
        <v>0</v>
      </c>
      <c r="G10" s="10">
        <v>0</v>
      </c>
      <c r="H10" s="10">
        <v>0</v>
      </c>
      <c r="I10" s="9">
        <f t="shared" si="0"/>
        <v>0</v>
      </c>
    </row>
    <row r="11" spans="1:9" ht="12.75">
      <c r="A11" s="81"/>
      <c r="B11" s="85"/>
      <c r="C11" s="68"/>
      <c r="D11" s="10" t="s">
        <v>1</v>
      </c>
      <c r="E11" s="12">
        <f>40262+39220</f>
        <v>79482</v>
      </c>
      <c r="F11" s="12">
        <v>76020</v>
      </c>
      <c r="G11" s="10">
        <f>37840+41880</f>
        <v>79720</v>
      </c>
      <c r="H11" s="12">
        <v>119415</v>
      </c>
      <c r="I11" s="9">
        <f t="shared" si="0"/>
        <v>354637</v>
      </c>
    </row>
    <row r="12" spans="1:9" ht="12.75">
      <c r="A12" s="81"/>
      <c r="B12" s="86" t="s">
        <v>21</v>
      </c>
      <c r="C12" s="58"/>
      <c r="D12" s="10" t="s">
        <v>30</v>
      </c>
      <c r="E12" s="12">
        <f>1741+958</f>
        <v>2699</v>
      </c>
      <c r="F12" s="12">
        <f>2041+289</f>
        <v>2330</v>
      </c>
      <c r="G12" s="12">
        <f>2077+1965</f>
        <v>4042</v>
      </c>
      <c r="H12" s="12">
        <v>2603</v>
      </c>
      <c r="I12" s="9">
        <f t="shared" si="0"/>
        <v>11674</v>
      </c>
    </row>
    <row r="13" spans="1:9" ht="12.75">
      <c r="A13" s="81"/>
      <c r="B13" s="86"/>
      <c r="C13" s="59"/>
      <c r="D13" s="10" t="s">
        <v>32</v>
      </c>
      <c r="E13" s="12">
        <v>0</v>
      </c>
      <c r="F13" s="12">
        <v>0</v>
      </c>
      <c r="G13" s="10">
        <v>0</v>
      </c>
      <c r="H13" s="10">
        <v>0</v>
      </c>
      <c r="I13" s="9">
        <f aca="true" t="shared" si="1" ref="I13:I19">SUM(E13:H13)</f>
        <v>0</v>
      </c>
    </row>
    <row r="14" spans="1:9" ht="12.75">
      <c r="A14" s="81"/>
      <c r="B14" s="83"/>
      <c r="C14" s="59"/>
      <c r="D14" s="10" t="s">
        <v>28</v>
      </c>
      <c r="E14" s="12">
        <v>0</v>
      </c>
      <c r="F14" s="12">
        <v>0</v>
      </c>
      <c r="G14" s="11">
        <v>0</v>
      </c>
      <c r="H14" s="10">
        <v>0</v>
      </c>
      <c r="I14" s="9">
        <f t="shared" si="1"/>
        <v>0</v>
      </c>
    </row>
    <row r="15" spans="1:9" ht="12.75">
      <c r="A15" s="81"/>
      <c r="B15" s="83"/>
      <c r="C15" s="59"/>
      <c r="D15" s="10" t="s">
        <v>45</v>
      </c>
      <c r="E15" s="12">
        <v>294</v>
      </c>
      <c r="F15" s="12">
        <v>0</v>
      </c>
      <c r="G15" s="12">
        <v>509</v>
      </c>
      <c r="H15" s="10">
        <v>0</v>
      </c>
      <c r="I15" s="9">
        <f t="shared" si="1"/>
        <v>803</v>
      </c>
    </row>
    <row r="16" spans="1:9" ht="12.75">
      <c r="A16" s="81"/>
      <c r="B16" s="58"/>
      <c r="C16" s="59"/>
      <c r="D16" s="10" t="s">
        <v>29</v>
      </c>
      <c r="E16" s="12">
        <v>636</v>
      </c>
      <c r="F16" s="12">
        <v>956</v>
      </c>
      <c r="G16" s="12">
        <f>714+518</f>
        <v>1232</v>
      </c>
      <c r="H16" s="12">
        <v>379</v>
      </c>
      <c r="I16" s="9">
        <f>SUM(E16:H16)</f>
        <v>3203</v>
      </c>
    </row>
    <row r="17" spans="1:9" ht="31.5" customHeight="1">
      <c r="A17" s="81"/>
      <c r="B17" s="13" t="s">
        <v>73</v>
      </c>
      <c r="C17" s="10" t="s">
        <v>8</v>
      </c>
      <c r="D17" s="10"/>
      <c r="E17" s="12">
        <v>0</v>
      </c>
      <c r="F17" s="12">
        <v>0</v>
      </c>
      <c r="G17" s="10">
        <v>0</v>
      </c>
      <c r="H17" s="10">
        <v>0</v>
      </c>
      <c r="I17" s="9">
        <f t="shared" si="1"/>
        <v>0</v>
      </c>
    </row>
    <row r="18" spans="1:9" ht="30" customHeight="1">
      <c r="A18" s="81"/>
      <c r="B18" s="14" t="s">
        <v>66</v>
      </c>
      <c r="C18" s="15"/>
      <c r="D18" s="15"/>
      <c r="E18" s="15">
        <f>SUM(E7:E11)</f>
        <v>79776</v>
      </c>
      <c r="F18" s="15">
        <f>SUM(F7:F11)</f>
        <v>76020</v>
      </c>
      <c r="G18" s="15">
        <f>SUM(G7:G11)</f>
        <v>81122</v>
      </c>
      <c r="H18" s="15">
        <f>SUM(H7:H11)</f>
        <v>119783</v>
      </c>
      <c r="I18" s="9">
        <f t="shared" si="1"/>
        <v>356701</v>
      </c>
    </row>
    <row r="19" spans="1:9" ht="12.75">
      <c r="A19" s="81"/>
      <c r="B19" s="16" t="s">
        <v>27</v>
      </c>
      <c r="C19" s="17"/>
      <c r="D19" s="18"/>
      <c r="E19" s="17">
        <f>SUM(E7:E17)</f>
        <v>83405</v>
      </c>
      <c r="F19" s="15">
        <f>SUM(F7:F17)</f>
        <v>79306</v>
      </c>
      <c r="G19" s="15">
        <f>SUM(G7:G17)</f>
        <v>86905</v>
      </c>
      <c r="H19" s="15">
        <f>SUM(H7:H17)</f>
        <v>122765</v>
      </c>
      <c r="I19" s="9">
        <f t="shared" si="1"/>
        <v>372381</v>
      </c>
    </row>
    <row r="20" spans="1:9" ht="31.5" customHeight="1" thickBot="1">
      <c r="A20" s="82"/>
      <c r="B20" s="19" t="s">
        <v>39</v>
      </c>
      <c r="C20" s="20"/>
      <c r="D20" s="20"/>
      <c r="E20" s="21">
        <f>E18/E19</f>
        <v>0.9564894190995744</v>
      </c>
      <c r="F20" s="21">
        <f>F18/F19</f>
        <v>0.9585655562000353</v>
      </c>
      <c r="G20" s="53">
        <f>G18/G19</f>
        <v>0.9334560727230884</v>
      </c>
      <c r="H20" s="53">
        <f>H18/H19</f>
        <v>0.975709689243677</v>
      </c>
      <c r="I20" s="55">
        <f>AVERAGE(E20:H20)</f>
        <v>0.9560551843165938</v>
      </c>
    </row>
    <row r="21" spans="1:9" ht="13.5" thickBot="1">
      <c r="A21" s="74" t="s">
        <v>47</v>
      </c>
      <c r="B21" s="64" t="s">
        <v>74</v>
      </c>
      <c r="C21" s="67" t="s">
        <v>3</v>
      </c>
      <c r="D21" s="22" t="s">
        <v>9</v>
      </c>
      <c r="E21" s="22">
        <f>5117+140460+35000+35642</f>
        <v>216219</v>
      </c>
      <c r="F21" s="22">
        <v>198400</v>
      </c>
      <c r="G21" s="12">
        <v>203240</v>
      </c>
      <c r="H21" s="12">
        <v>181880</v>
      </c>
      <c r="I21" s="7">
        <f>SUM(E21:H21)</f>
        <v>799739</v>
      </c>
    </row>
    <row r="22" spans="1:9" ht="13.5" thickBot="1">
      <c r="A22" s="78"/>
      <c r="B22" s="65"/>
      <c r="C22" s="59"/>
      <c r="D22" s="49" t="s">
        <v>78</v>
      </c>
      <c r="E22" s="54">
        <v>13875</v>
      </c>
      <c r="F22" s="49">
        <v>0</v>
      </c>
      <c r="G22" s="12">
        <v>13875</v>
      </c>
      <c r="H22" s="10">
        <v>13875</v>
      </c>
      <c r="I22" s="7">
        <f aca="true" t="shared" si="2" ref="I22:I57">SUM(E22:H22)</f>
        <v>41625</v>
      </c>
    </row>
    <row r="23" spans="1:13" ht="30" customHeight="1" thickBot="1">
      <c r="A23" s="78"/>
      <c r="B23" s="66"/>
      <c r="C23" s="68"/>
      <c r="D23" s="12" t="s">
        <v>61</v>
      </c>
      <c r="E23" s="23">
        <v>0</v>
      </c>
      <c r="F23" s="49">
        <v>0</v>
      </c>
      <c r="G23" s="10">
        <v>0</v>
      </c>
      <c r="H23" s="10">
        <v>0</v>
      </c>
      <c r="I23" s="7">
        <f t="shared" si="2"/>
        <v>0</v>
      </c>
      <c r="M23" s="24"/>
    </row>
    <row r="24" spans="1:9" ht="13.5" thickBot="1">
      <c r="A24" s="78"/>
      <c r="B24" s="69"/>
      <c r="C24" s="59"/>
      <c r="D24" s="12" t="s">
        <v>49</v>
      </c>
      <c r="E24" s="10">
        <f>17989+16668</f>
        <v>34657</v>
      </c>
      <c r="F24" s="12">
        <f>8150+36109</f>
        <v>44259</v>
      </c>
      <c r="G24" s="12">
        <f>9111+37442</f>
        <v>46553</v>
      </c>
      <c r="H24" s="12">
        <v>45324</v>
      </c>
      <c r="I24" s="7">
        <f t="shared" si="2"/>
        <v>170793</v>
      </c>
    </row>
    <row r="25" spans="1:9" ht="13.5" thickBot="1">
      <c r="A25" s="78"/>
      <c r="B25" s="69"/>
      <c r="C25" s="59"/>
      <c r="D25" s="12" t="s">
        <v>48</v>
      </c>
      <c r="E25" s="10">
        <v>22068</v>
      </c>
      <c r="F25" s="12">
        <v>30510</v>
      </c>
      <c r="G25" s="12">
        <v>17012</v>
      </c>
      <c r="H25" s="12">
        <v>32544</v>
      </c>
      <c r="I25" s="7">
        <f t="shared" si="2"/>
        <v>102134</v>
      </c>
    </row>
    <row r="26" spans="1:9" ht="13.5" thickBot="1">
      <c r="A26" s="78"/>
      <c r="B26" s="69"/>
      <c r="C26" s="59"/>
      <c r="D26" s="12" t="s">
        <v>59</v>
      </c>
      <c r="E26" s="12">
        <v>399</v>
      </c>
      <c r="F26" s="12">
        <v>292</v>
      </c>
      <c r="G26" s="10">
        <v>424</v>
      </c>
      <c r="H26" s="10">
        <v>850</v>
      </c>
      <c r="I26" s="7">
        <f t="shared" si="2"/>
        <v>1965</v>
      </c>
    </row>
    <row r="27" spans="1:9" ht="13.5" thickBot="1">
      <c r="A27" s="78"/>
      <c r="B27" s="69"/>
      <c r="C27" s="59"/>
      <c r="D27" s="12" t="s">
        <v>79</v>
      </c>
      <c r="E27" s="12">
        <v>44922</v>
      </c>
      <c r="F27" s="12">
        <v>47856</v>
      </c>
      <c r="G27" s="10">
        <v>43012</v>
      </c>
      <c r="H27" s="12">
        <v>52358</v>
      </c>
      <c r="I27" s="7">
        <f t="shared" si="2"/>
        <v>188148</v>
      </c>
    </row>
    <row r="28" spans="1:9" ht="13.5" thickBot="1">
      <c r="A28" s="78"/>
      <c r="B28" s="69"/>
      <c r="C28" s="59"/>
      <c r="D28" s="12" t="s">
        <v>50</v>
      </c>
      <c r="E28" s="12">
        <v>14750</v>
      </c>
      <c r="F28" s="12">
        <v>4500</v>
      </c>
      <c r="G28" s="12">
        <v>1500</v>
      </c>
      <c r="H28" s="10">
        <v>7500</v>
      </c>
      <c r="I28" s="7">
        <f t="shared" si="2"/>
        <v>28250</v>
      </c>
    </row>
    <row r="29" spans="1:9" ht="13.5" thickBot="1">
      <c r="A29" s="78"/>
      <c r="B29" s="69"/>
      <c r="C29" s="59"/>
      <c r="D29" s="12" t="s">
        <v>10</v>
      </c>
      <c r="E29" s="12">
        <v>114480</v>
      </c>
      <c r="F29" s="12">
        <f>17780+57500+22560</f>
        <v>97840</v>
      </c>
      <c r="G29" s="12">
        <f>16660+47619</f>
        <v>64279</v>
      </c>
      <c r="H29" s="12">
        <f>SUM(14768+47300)</f>
        <v>62068</v>
      </c>
      <c r="I29" s="7">
        <f t="shared" si="2"/>
        <v>338667</v>
      </c>
    </row>
    <row r="30" spans="1:9" ht="13.5" thickBot="1">
      <c r="A30" s="78"/>
      <c r="B30" s="69"/>
      <c r="C30" s="62"/>
      <c r="D30" s="12" t="s">
        <v>53</v>
      </c>
      <c r="E30" s="12">
        <v>0</v>
      </c>
      <c r="F30" s="12">
        <v>0</v>
      </c>
      <c r="G30" s="12">
        <v>0</v>
      </c>
      <c r="H30" s="10">
        <v>0</v>
      </c>
      <c r="I30" s="7">
        <v>0</v>
      </c>
    </row>
    <row r="31" spans="1:9" ht="13.5" thickBot="1">
      <c r="A31" s="78"/>
      <c r="B31" s="69"/>
      <c r="C31" s="62"/>
      <c r="D31" s="12" t="s">
        <v>80</v>
      </c>
      <c r="E31" s="12">
        <v>17203</v>
      </c>
      <c r="F31" s="12">
        <v>14000</v>
      </c>
      <c r="G31" s="12">
        <v>15000</v>
      </c>
      <c r="H31" s="10">
        <v>15000</v>
      </c>
      <c r="I31" s="7">
        <f t="shared" si="2"/>
        <v>61203</v>
      </c>
    </row>
    <row r="32" spans="1:9" ht="14.25" customHeight="1" thickBot="1">
      <c r="A32" s="78"/>
      <c r="B32" s="69"/>
      <c r="C32" s="62"/>
      <c r="D32" s="12" t="s">
        <v>51</v>
      </c>
      <c r="E32" s="12">
        <f>14305+3873</f>
        <v>18178</v>
      </c>
      <c r="F32" s="12">
        <f>1194+20446</f>
        <v>21640</v>
      </c>
      <c r="G32" s="12">
        <f>15359+1194</f>
        <v>16553</v>
      </c>
      <c r="H32" s="12">
        <v>41000</v>
      </c>
      <c r="I32" s="7">
        <f t="shared" si="2"/>
        <v>97371</v>
      </c>
    </row>
    <row r="33" spans="1:9" ht="13.5" thickBot="1">
      <c r="A33" s="78"/>
      <c r="B33" s="69"/>
      <c r="C33" s="62"/>
      <c r="D33" s="12" t="s">
        <v>22</v>
      </c>
      <c r="E33" s="12">
        <v>2195</v>
      </c>
      <c r="F33" s="12">
        <v>0</v>
      </c>
      <c r="G33" s="10">
        <v>2163</v>
      </c>
      <c r="H33" s="10">
        <v>0</v>
      </c>
      <c r="I33" s="7">
        <f t="shared" si="2"/>
        <v>4358</v>
      </c>
    </row>
    <row r="34" spans="1:9" ht="13.5" thickBot="1">
      <c r="A34" s="78"/>
      <c r="B34" s="69"/>
      <c r="C34" s="62"/>
      <c r="D34" s="12" t="s">
        <v>23</v>
      </c>
      <c r="E34" s="12">
        <f>15320+29478</f>
        <v>44798</v>
      </c>
      <c r="F34" s="12">
        <f>36140+31216</f>
        <v>67356</v>
      </c>
      <c r="G34" s="12">
        <f>36200+27885</f>
        <v>64085</v>
      </c>
      <c r="H34" s="12">
        <f>34141+43200</f>
        <v>77341</v>
      </c>
      <c r="I34" s="7">
        <f t="shared" si="2"/>
        <v>253580</v>
      </c>
    </row>
    <row r="35" spans="1:9" ht="13.5" thickBot="1">
      <c r="A35" s="78"/>
      <c r="B35" s="69"/>
      <c r="C35" s="62"/>
      <c r="D35" s="12" t="s">
        <v>57</v>
      </c>
      <c r="E35" s="12">
        <v>750</v>
      </c>
      <c r="F35" s="12">
        <v>750</v>
      </c>
      <c r="G35" s="10">
        <v>900</v>
      </c>
      <c r="H35" s="10">
        <v>600</v>
      </c>
      <c r="I35" s="7">
        <f t="shared" si="2"/>
        <v>3000</v>
      </c>
    </row>
    <row r="36" spans="1:9" ht="13.5" thickBot="1">
      <c r="A36" s="78"/>
      <c r="B36" s="69"/>
      <c r="C36" s="62"/>
      <c r="D36" s="12" t="s">
        <v>54</v>
      </c>
      <c r="E36" s="12">
        <v>456</v>
      </c>
      <c r="F36" s="12">
        <v>236</v>
      </c>
      <c r="G36" s="12">
        <v>328</v>
      </c>
      <c r="H36" s="12">
        <v>248</v>
      </c>
      <c r="I36" s="7">
        <f t="shared" si="2"/>
        <v>1268</v>
      </c>
    </row>
    <row r="37" spans="1:9" ht="13.5" thickBot="1">
      <c r="A37" s="78"/>
      <c r="B37" s="69"/>
      <c r="C37" s="62"/>
      <c r="D37" s="12" t="s">
        <v>55</v>
      </c>
      <c r="E37" s="12">
        <v>0</v>
      </c>
      <c r="F37" s="12">
        <v>0</v>
      </c>
      <c r="G37" s="10">
        <v>1616</v>
      </c>
      <c r="H37" s="10">
        <v>0</v>
      </c>
      <c r="I37" s="7">
        <f t="shared" si="2"/>
        <v>1616</v>
      </c>
    </row>
    <row r="38" spans="1:9" ht="13.5" thickBot="1">
      <c r="A38" s="78"/>
      <c r="B38" s="69"/>
      <c r="C38" s="62"/>
      <c r="D38" s="12" t="s">
        <v>60</v>
      </c>
      <c r="E38" s="12">
        <v>0</v>
      </c>
      <c r="F38" s="12">
        <v>0</v>
      </c>
      <c r="G38" s="10">
        <v>454</v>
      </c>
      <c r="H38" s="10">
        <v>0</v>
      </c>
      <c r="I38" s="7">
        <f t="shared" si="2"/>
        <v>454</v>
      </c>
    </row>
    <row r="39" spans="1:9" ht="13.5" thickBot="1">
      <c r="A39" s="78"/>
      <c r="B39" s="69"/>
      <c r="C39" s="62"/>
      <c r="D39" s="12" t="s">
        <v>34</v>
      </c>
      <c r="E39" s="12">
        <v>0</v>
      </c>
      <c r="F39" s="12">
        <v>0</v>
      </c>
      <c r="G39" s="10">
        <v>0</v>
      </c>
      <c r="H39" s="10">
        <v>0</v>
      </c>
      <c r="I39" s="7">
        <f t="shared" si="2"/>
        <v>0</v>
      </c>
    </row>
    <row r="40" spans="1:9" ht="13.5" thickBot="1">
      <c r="A40" s="78"/>
      <c r="B40" s="69"/>
      <c r="C40" s="62"/>
      <c r="D40" s="12" t="s">
        <v>35</v>
      </c>
      <c r="E40" s="12">
        <v>2989</v>
      </c>
      <c r="F40" s="12">
        <v>0</v>
      </c>
      <c r="G40" s="10">
        <v>7818</v>
      </c>
      <c r="H40" s="10">
        <v>0</v>
      </c>
      <c r="I40" s="7">
        <f t="shared" si="2"/>
        <v>10807</v>
      </c>
    </row>
    <row r="41" spans="1:9" ht="13.5" thickBot="1">
      <c r="A41" s="78"/>
      <c r="B41" s="69"/>
      <c r="C41" s="62"/>
      <c r="D41" s="12" t="s">
        <v>36</v>
      </c>
      <c r="E41" s="12">
        <v>0</v>
      </c>
      <c r="F41" s="12">
        <v>0</v>
      </c>
      <c r="G41" s="10">
        <v>0</v>
      </c>
      <c r="H41" s="10">
        <v>0</v>
      </c>
      <c r="I41" s="7">
        <f t="shared" si="2"/>
        <v>0</v>
      </c>
    </row>
    <row r="42" spans="1:9" ht="26.25" thickBot="1">
      <c r="A42" s="78"/>
      <c r="B42" s="69"/>
      <c r="C42" s="62"/>
      <c r="D42" s="12" t="s">
        <v>56</v>
      </c>
      <c r="E42" s="12">
        <v>0</v>
      </c>
      <c r="F42" s="12">
        <v>0</v>
      </c>
      <c r="G42" s="10">
        <v>2288</v>
      </c>
      <c r="H42" s="10">
        <v>0</v>
      </c>
      <c r="I42" s="7">
        <f t="shared" si="2"/>
        <v>2288</v>
      </c>
    </row>
    <row r="43" spans="1:9" ht="28.5" customHeight="1" thickBot="1">
      <c r="A43" s="78"/>
      <c r="B43" s="70"/>
      <c r="C43" s="63"/>
      <c r="D43" s="12" t="s">
        <v>58</v>
      </c>
      <c r="E43" s="10">
        <v>911</v>
      </c>
      <c r="F43" s="10">
        <v>1238</v>
      </c>
      <c r="G43" s="12">
        <v>2102</v>
      </c>
      <c r="H43" s="10">
        <v>1712</v>
      </c>
      <c r="I43" s="7">
        <f t="shared" si="2"/>
        <v>5963</v>
      </c>
    </row>
    <row r="44" spans="1:9" ht="13.5" thickBot="1">
      <c r="A44" s="78"/>
      <c r="B44" s="71" t="s">
        <v>75</v>
      </c>
      <c r="C44" s="58" t="s">
        <v>5</v>
      </c>
      <c r="D44" s="12" t="s">
        <v>24</v>
      </c>
      <c r="E44" s="10">
        <v>43751</v>
      </c>
      <c r="F44" s="12">
        <v>45410</v>
      </c>
      <c r="G44" s="10">
        <v>92309</v>
      </c>
      <c r="H44" s="10">
        <v>93581</v>
      </c>
      <c r="I44" s="7">
        <f t="shared" si="2"/>
        <v>275051</v>
      </c>
    </row>
    <row r="45" spans="1:9" ht="13.5" thickBot="1">
      <c r="A45" s="78"/>
      <c r="B45" s="72"/>
      <c r="C45" s="59"/>
      <c r="D45" s="12" t="s">
        <v>63</v>
      </c>
      <c r="E45" s="12">
        <v>21215</v>
      </c>
      <c r="F45" s="12">
        <v>21967</v>
      </c>
      <c r="G45" s="10">
        <v>22419</v>
      </c>
      <c r="H45" s="10">
        <v>20623</v>
      </c>
      <c r="I45" s="7">
        <f t="shared" si="2"/>
        <v>86224</v>
      </c>
    </row>
    <row r="46" spans="1:9" ht="13.5" thickBot="1">
      <c r="A46" s="78"/>
      <c r="B46" s="72"/>
      <c r="C46" s="59"/>
      <c r="D46" s="12" t="s">
        <v>65</v>
      </c>
      <c r="E46" s="12">
        <v>102572</v>
      </c>
      <c r="F46" s="12">
        <v>20932</v>
      </c>
      <c r="G46" s="10">
        <v>37259</v>
      </c>
      <c r="H46" s="10">
        <v>42702</v>
      </c>
      <c r="I46" s="7">
        <f t="shared" si="2"/>
        <v>203465</v>
      </c>
    </row>
    <row r="47" spans="1:9" ht="13.5" thickBot="1">
      <c r="A47" s="78"/>
      <c r="B47" s="72"/>
      <c r="C47" s="59"/>
      <c r="D47" s="12" t="s">
        <v>64</v>
      </c>
      <c r="E47" s="12">
        <v>125450</v>
      </c>
      <c r="F47" s="12">
        <v>122896</v>
      </c>
      <c r="G47" s="10">
        <v>119116</v>
      </c>
      <c r="H47" s="10">
        <v>109487</v>
      </c>
      <c r="I47" s="7">
        <f t="shared" si="2"/>
        <v>476949</v>
      </c>
    </row>
    <row r="48" spans="1:9" ht="13.5" thickBot="1">
      <c r="A48" s="78"/>
      <c r="B48" s="72"/>
      <c r="C48" s="62"/>
      <c r="D48" s="12" t="s">
        <v>25</v>
      </c>
      <c r="E48" s="12">
        <v>45054</v>
      </c>
      <c r="F48" s="12">
        <v>89653</v>
      </c>
      <c r="G48" s="10">
        <v>78896</v>
      </c>
      <c r="H48" s="10">
        <v>93379</v>
      </c>
      <c r="I48" s="7">
        <f t="shared" si="2"/>
        <v>306982</v>
      </c>
    </row>
    <row r="49" spans="1:9" ht="13.5" thickBot="1">
      <c r="A49" s="78"/>
      <c r="B49" s="72"/>
      <c r="C49" s="62"/>
      <c r="D49" s="12" t="s">
        <v>61</v>
      </c>
      <c r="E49" s="12">
        <v>271980</v>
      </c>
      <c r="F49" s="12">
        <v>235300</v>
      </c>
      <c r="G49" s="12">
        <v>259588</v>
      </c>
      <c r="H49" s="12">
        <v>289646</v>
      </c>
      <c r="I49" s="7">
        <f t="shared" si="2"/>
        <v>1056514</v>
      </c>
    </row>
    <row r="50" spans="1:9" ht="13.5" thickBot="1">
      <c r="A50" s="78"/>
      <c r="B50" s="73"/>
      <c r="C50" s="63"/>
      <c r="D50" s="12" t="s">
        <v>26</v>
      </c>
      <c r="E50" s="12">
        <v>700</v>
      </c>
      <c r="F50" s="12">
        <v>150</v>
      </c>
      <c r="G50" s="10">
        <v>250</v>
      </c>
      <c r="H50" s="10">
        <v>100</v>
      </c>
      <c r="I50" s="7">
        <f t="shared" si="2"/>
        <v>1200</v>
      </c>
    </row>
    <row r="51" spans="1:9" ht="13.5" thickBot="1">
      <c r="A51" s="78"/>
      <c r="B51" s="44" t="s">
        <v>76</v>
      </c>
      <c r="C51" s="25" t="s">
        <v>6</v>
      </c>
      <c r="D51" s="12" t="s">
        <v>11</v>
      </c>
      <c r="E51" s="12">
        <v>1656</v>
      </c>
      <c r="F51" s="12">
        <v>1332</v>
      </c>
      <c r="G51" s="12">
        <f>3052+1179</f>
        <v>4231</v>
      </c>
      <c r="H51" s="12">
        <v>3160</v>
      </c>
      <c r="I51" s="7">
        <f t="shared" si="2"/>
        <v>10379</v>
      </c>
    </row>
    <row r="52" spans="1:9" ht="13.5" thickBot="1">
      <c r="A52" s="78"/>
      <c r="B52" s="71" t="s">
        <v>77</v>
      </c>
      <c r="C52" s="11"/>
      <c r="D52" s="12" t="s">
        <v>31</v>
      </c>
      <c r="E52" s="12">
        <v>1381</v>
      </c>
      <c r="F52" s="12">
        <f>450+227</f>
        <v>677</v>
      </c>
      <c r="G52" s="12">
        <f>310+387+620+250</f>
        <v>1567</v>
      </c>
      <c r="H52" s="12">
        <v>735</v>
      </c>
      <c r="I52" s="7">
        <f t="shared" si="2"/>
        <v>4360</v>
      </c>
    </row>
    <row r="53" spans="1:9" ht="13.5" thickBot="1">
      <c r="A53" s="78"/>
      <c r="B53" s="72"/>
      <c r="C53" s="11"/>
      <c r="D53" s="12" t="s">
        <v>43</v>
      </c>
      <c r="E53" s="12">
        <f>286+185</f>
        <v>471</v>
      </c>
      <c r="F53" s="12">
        <v>227</v>
      </c>
      <c r="G53" s="12">
        <f>155+356+179</f>
        <v>690</v>
      </c>
      <c r="H53" s="12">
        <v>453</v>
      </c>
      <c r="I53" s="7">
        <f t="shared" si="2"/>
        <v>1841</v>
      </c>
    </row>
    <row r="54" spans="1:9" ht="13.5" thickBot="1">
      <c r="A54" s="78"/>
      <c r="B54" s="72"/>
      <c r="C54" s="11"/>
      <c r="D54" s="12" t="s">
        <v>44</v>
      </c>
      <c r="E54" s="12">
        <v>0</v>
      </c>
      <c r="F54" s="12">
        <v>0</v>
      </c>
      <c r="G54" s="10">
        <v>0</v>
      </c>
      <c r="H54" s="12">
        <v>0</v>
      </c>
      <c r="I54" s="7">
        <f t="shared" si="2"/>
        <v>0</v>
      </c>
    </row>
    <row r="55" spans="1:9" ht="13.5" thickBot="1">
      <c r="A55" s="78"/>
      <c r="B55" s="72"/>
      <c r="C55" s="11"/>
      <c r="D55" s="12" t="s">
        <v>46</v>
      </c>
      <c r="E55" s="12">
        <v>0</v>
      </c>
      <c r="F55" s="12">
        <v>0</v>
      </c>
      <c r="G55" s="10">
        <v>0</v>
      </c>
      <c r="H55" s="12">
        <v>0</v>
      </c>
      <c r="I55" s="7">
        <f t="shared" si="2"/>
        <v>0</v>
      </c>
    </row>
    <row r="56" spans="1:9" ht="13.5" thickBot="1">
      <c r="A56" s="78"/>
      <c r="B56" s="72"/>
      <c r="C56" s="11"/>
      <c r="D56" s="12" t="s">
        <v>33</v>
      </c>
      <c r="E56" s="12">
        <v>0</v>
      </c>
      <c r="F56" s="12">
        <v>0</v>
      </c>
      <c r="G56" s="10">
        <v>0</v>
      </c>
      <c r="H56" s="12">
        <v>0</v>
      </c>
      <c r="I56" s="7">
        <f t="shared" si="2"/>
        <v>0</v>
      </c>
    </row>
    <row r="57" spans="1:9" ht="13.5" thickBot="1">
      <c r="A57" s="78"/>
      <c r="B57" s="73"/>
      <c r="C57" s="11" t="s">
        <v>7</v>
      </c>
      <c r="D57" s="12" t="s">
        <v>52</v>
      </c>
      <c r="E57" s="12">
        <v>394</v>
      </c>
      <c r="F57" s="12">
        <v>529</v>
      </c>
      <c r="G57" s="12">
        <f>278+254</f>
        <v>532</v>
      </c>
      <c r="H57" s="12">
        <v>428</v>
      </c>
      <c r="I57" s="7">
        <f t="shared" si="2"/>
        <v>1883</v>
      </c>
    </row>
    <row r="58" spans="1:9" ht="31.5" customHeight="1" thickBot="1">
      <c r="A58" s="78"/>
      <c r="B58" s="14" t="s">
        <v>67</v>
      </c>
      <c r="C58" s="26"/>
      <c r="D58" s="27"/>
      <c r="E58" s="27">
        <f>SUM(E24:E51)</f>
        <v>931134</v>
      </c>
      <c r="F58" s="27">
        <f>SUM(F24:F51)</f>
        <v>868117</v>
      </c>
      <c r="G58" s="27">
        <f>SUM(G24:G51)</f>
        <v>900155</v>
      </c>
      <c r="H58" s="27">
        <f>SUM(H24:H51)</f>
        <v>989223</v>
      </c>
      <c r="I58" s="56">
        <f>SUM(I24:I51)</f>
        <v>3688629</v>
      </c>
    </row>
    <row r="59" spans="1:9" ht="30" customHeight="1">
      <c r="A59" s="78"/>
      <c r="B59" s="14" t="s">
        <v>37</v>
      </c>
      <c r="C59" s="15"/>
      <c r="D59" s="27"/>
      <c r="E59" s="27">
        <f>SUM(E21:E57)</f>
        <v>1163474</v>
      </c>
      <c r="F59" s="27">
        <f>SUM(F21:F57)</f>
        <v>1067950</v>
      </c>
      <c r="G59" s="27">
        <f>SUM(G21:G57)</f>
        <v>1120059</v>
      </c>
      <c r="H59" s="27">
        <f>SUM(H21:H57)</f>
        <v>1186594</v>
      </c>
      <c r="I59" s="7">
        <f>SUM(I21:I57)</f>
        <v>4538077</v>
      </c>
    </row>
    <row r="60" spans="1:9" ht="12.75">
      <c r="A60" s="78"/>
      <c r="B60" s="28" t="s">
        <v>40</v>
      </c>
      <c r="C60" s="29" t="s">
        <v>62</v>
      </c>
      <c r="D60" s="50"/>
      <c r="E60" s="30">
        <f>E58/E59</f>
        <v>0.8003049487998872</v>
      </c>
      <c r="F60" s="53">
        <f>F58/F59</f>
        <v>0.81288168921766</v>
      </c>
      <c r="G60" s="53">
        <f>G58/G59</f>
        <v>0.8036674853735384</v>
      </c>
      <c r="H60" s="53">
        <f>H58/H59</f>
        <v>0.8336659379703588</v>
      </c>
      <c r="I60" s="53">
        <f>I58/I59</f>
        <v>0.8128176317854456</v>
      </c>
    </row>
    <row r="61" spans="1:9" ht="13.5" thickBot="1">
      <c r="A61" s="75"/>
      <c r="B61" s="31"/>
      <c r="C61" s="32"/>
      <c r="D61" s="51"/>
      <c r="E61" s="33"/>
      <c r="F61" s="52"/>
      <c r="G61" s="33"/>
      <c r="H61" s="52"/>
      <c r="I61" s="52"/>
    </row>
    <row r="62" spans="2:9" ht="12.75">
      <c r="B62" s="34"/>
      <c r="D62" s="35"/>
      <c r="E62" s="36"/>
      <c r="F62" s="36"/>
      <c r="G62" s="36"/>
      <c r="H62" s="36"/>
      <c r="I62" s="36"/>
    </row>
    <row r="63" spans="2:9" ht="12.75">
      <c r="B63" s="34"/>
      <c r="E63" s="37"/>
      <c r="F63" s="37"/>
      <c r="G63" s="37"/>
      <c r="H63" s="37"/>
      <c r="I63" s="37"/>
    </row>
    <row r="64" spans="2:9" ht="12.75">
      <c r="B64" s="34"/>
      <c r="E64" s="38"/>
      <c r="F64" s="38"/>
      <c r="G64" s="38"/>
      <c r="H64" s="38"/>
      <c r="I64" s="38"/>
    </row>
    <row r="65" spans="2:8" ht="12.75">
      <c r="B65" s="39" t="s">
        <v>69</v>
      </c>
      <c r="D65" s="24"/>
      <c r="H65" s="57"/>
    </row>
    <row r="66" spans="2:4" ht="12.75">
      <c r="B66" s="40" t="s">
        <v>70</v>
      </c>
      <c r="D66" s="24"/>
    </row>
    <row r="67" spans="2:4" ht="12.75">
      <c r="B67" s="41" t="s">
        <v>71</v>
      </c>
      <c r="C67" s="42"/>
      <c r="D67" s="43"/>
    </row>
  </sheetData>
  <mergeCells count="18">
    <mergeCell ref="C12:C16"/>
    <mergeCell ref="A1:I3"/>
    <mergeCell ref="C44:C50"/>
    <mergeCell ref="B21:B23"/>
    <mergeCell ref="C21:C23"/>
    <mergeCell ref="B24:B43"/>
    <mergeCell ref="C24:C43"/>
    <mergeCell ref="B44:B50"/>
    <mergeCell ref="B52:B57"/>
    <mergeCell ref="A4:A5"/>
    <mergeCell ref="D4:D5"/>
    <mergeCell ref="A21:A61"/>
    <mergeCell ref="B4:B5"/>
    <mergeCell ref="C4:C5"/>
    <mergeCell ref="A6:A20"/>
    <mergeCell ref="B7:B11"/>
    <mergeCell ref="C7:C11"/>
    <mergeCell ref="B12:B16"/>
  </mergeCells>
  <printOptions horizontalCentered="1" verticalCentered="1"/>
  <pageMargins left="0.75" right="0.75" top="0.75" bottom="0.78" header="0.5" footer="0.5"/>
  <pageSetup fitToHeight="1" fitToWidth="1" horizontalDpi="600" verticalDpi="600" orientation="landscape" scale="4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Motorola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SPS</dc:creator>
  <cp:keywords/>
  <dc:description/>
  <cp:lastModifiedBy>rzth80</cp:lastModifiedBy>
  <cp:lastPrinted>2003-10-31T16:07:52Z</cp:lastPrinted>
  <dcterms:created xsi:type="dcterms:W3CDTF">2001-01-05T17:32:40Z</dcterms:created>
  <dcterms:modified xsi:type="dcterms:W3CDTF">2004-03-25T13:58:19Z</dcterms:modified>
  <cp:category/>
  <cp:version/>
  <cp:contentType/>
  <cp:contentStatus/>
</cp:coreProperties>
</file>