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1365" windowWidth="12120" windowHeight="8775" activeTab="0"/>
  </bookViews>
  <sheets>
    <sheet name="SRSA" sheetId="1" r:id="rId1"/>
    <sheet name="All" sheetId="2" r:id="rId2"/>
  </sheets>
  <definedNames>
    <definedName name="_xlnm.Print_Area" localSheetId="1">'All'!$A$1:$AF$65</definedName>
    <definedName name="_xlnm.Print_Area" localSheetId="0">'SRSA'!$A$1:$AF$30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<sst xmlns="http://schemas.openxmlformats.org/spreadsheetml/2006/main" count="786" uniqueCount="241">
  <si>
    <t>Utah School Districts</t>
  </si>
  <si>
    <t>AMER PREP ACAD AGENCY</t>
  </si>
  <si>
    <t>12892 S PONY EXPRESS RD</t>
  </si>
  <si>
    <t>DRAPER</t>
  </si>
  <si>
    <t>CBA CTR AGENCY</t>
  </si>
  <si>
    <t>305 E 200 N</t>
  </si>
  <si>
    <t>JEAN MASSIEU SCH AGENCY</t>
  </si>
  <si>
    <t>P O BOX 1112</t>
  </si>
  <si>
    <t>RIVERTON</t>
  </si>
  <si>
    <t>PINNACLE CANYON ACAD AGENCY</t>
  </si>
  <si>
    <t>2553 W 2275 N</t>
  </si>
  <si>
    <t>HELPER</t>
  </si>
  <si>
    <t>CENTER CITY SCH AGENCY</t>
  </si>
  <si>
    <t>2416 E 1700 S</t>
  </si>
  <si>
    <t>SALT LAKE CITY</t>
  </si>
  <si>
    <t>SUCCESS SCH AGENCY</t>
  </si>
  <si>
    <t>4122 S 1785 W SUITE 2B</t>
  </si>
  <si>
    <t>TAYLORSVILLE</t>
  </si>
  <si>
    <t>SOLDIER HOLLOW SCH AGENCY</t>
  </si>
  <si>
    <t>P O BOX 779</t>
  </si>
  <si>
    <t>TUACAHN HS FOR PERFORM ARTS AGENCY</t>
  </si>
  <si>
    <t>1100 TUACAHN DR</t>
  </si>
  <si>
    <t>IVINS</t>
  </si>
  <si>
    <t>UINTAH RIVER HIGH AGENCY</t>
  </si>
  <si>
    <t>P O BOX 235</t>
  </si>
  <si>
    <t>FORT DUCHESNE</t>
  </si>
  <si>
    <t>JOHN HANCOCK SCH AGENCY</t>
  </si>
  <si>
    <t>125 N 100 E</t>
  </si>
  <si>
    <t>THOMAS EDISON SCH AGENCY</t>
  </si>
  <si>
    <t>180 E 2600 N</t>
  </si>
  <si>
    <t>NORTH LOGAN</t>
  </si>
  <si>
    <t>TIMPANOGOS ACAD AGENCY</t>
  </si>
  <si>
    <t>55 S TITAN TRAIL</t>
  </si>
  <si>
    <t>LINDON</t>
  </si>
  <si>
    <t>ACAD FOR MATH, ENGIN &amp; SCI AGENCY</t>
  </si>
  <si>
    <t>5715 S 1300 E</t>
  </si>
  <si>
    <t>SALT LAKE ARTS ACAD AGENCY</t>
  </si>
  <si>
    <t>261 S 900 E</t>
  </si>
  <si>
    <t>FAST FORWARD HIGH AGENCY</t>
  </si>
  <si>
    <t>55 N MAIN SUITE 104</t>
  </si>
  <si>
    <t>ALPINE SCHOOL DISTRICT</t>
  </si>
  <si>
    <t>575 N 100 E</t>
  </si>
  <si>
    <t>AMERICAN FORK</t>
  </si>
  <si>
    <t>UTAH STATE UNIVERSITY</t>
  </si>
  <si>
    <t>UMC 6700, USU</t>
  </si>
  <si>
    <t>OGDEN PREP ACAD AGENCY</t>
  </si>
  <si>
    <t>2221 GRANT AVE</t>
  </si>
  <si>
    <t>OGDEN</t>
  </si>
  <si>
    <t>DREAM CHARTER AGENCY</t>
  </si>
  <si>
    <t>2900 S STATE, SUITE 301</t>
  </si>
  <si>
    <t>BEAVER SCHOOL DISTRICT</t>
  </si>
  <si>
    <t>FREEDOM ACAD AGENCY</t>
  </si>
  <si>
    <t>1958 S 950 E</t>
  </si>
  <si>
    <t>PROVO</t>
  </si>
  <si>
    <t>UTAH SCHS FOR THE DEAF AND BLIND</t>
  </si>
  <si>
    <t>742 HARRISON BLVD</t>
  </si>
  <si>
    <t>BOX ELDER SCHOOL DISTRICT</t>
  </si>
  <si>
    <t>960 S MAIN</t>
  </si>
  <si>
    <t>BRIGHAM CITY</t>
  </si>
  <si>
    <t>CACHE SCHOOL DISTRICT</t>
  </si>
  <si>
    <t>2063 N 1200 E</t>
  </si>
  <si>
    <t>CARBON SCHOOL DISTRICT</t>
  </si>
  <si>
    <t>P O BOX 1438</t>
  </si>
  <si>
    <t>DAGGETT SCHOOL DISTRICT</t>
  </si>
  <si>
    <t>MANILA</t>
  </si>
  <si>
    <t>DAVIS SCHOOL DISTRICT</t>
  </si>
  <si>
    <t>45 E STATE ST</t>
  </si>
  <si>
    <t>FARMINGTON</t>
  </si>
  <si>
    <t>DUCHESNE SCHOOL DISTRICT</t>
  </si>
  <si>
    <t>P O BOX 446</t>
  </si>
  <si>
    <t>DUCHESNE</t>
  </si>
  <si>
    <t>EMERY SCHOOL DISTRICT</t>
  </si>
  <si>
    <t>GARFIELD SCHOOL DISTRICT</t>
  </si>
  <si>
    <t>PANGUITCH</t>
  </si>
  <si>
    <t>GRAND SCHOOL DISTRICT</t>
  </si>
  <si>
    <t>264 S 400 E</t>
  </si>
  <si>
    <t>MOAB</t>
  </si>
  <si>
    <t>GRANITE SCHOOL DISTRICT</t>
  </si>
  <si>
    <t>340 E 3545 S</t>
  </si>
  <si>
    <t>IRON SCHOOL DISTRICT</t>
  </si>
  <si>
    <t>2077 W ROYAL HUNTE DR</t>
  </si>
  <si>
    <t>CEDAR CITY</t>
  </si>
  <si>
    <t>JORDAN SCHOOL DISTRICT</t>
  </si>
  <si>
    <t>9361 S 300 E</t>
  </si>
  <si>
    <t>JUAB SCHOOL DISTRICT</t>
  </si>
  <si>
    <t>346 E 600 N</t>
  </si>
  <si>
    <t>NEPHI</t>
  </si>
  <si>
    <t>KANE SCHOOL DISTRICT</t>
  </si>
  <si>
    <t>746 S 175 E</t>
  </si>
  <si>
    <t>KANAB</t>
  </si>
  <si>
    <t>LOGAN SCHOOL DISTRICT</t>
  </si>
  <si>
    <t>101 W CENTER</t>
  </si>
  <si>
    <t>MILLARD SCHOOL DISTRICT</t>
  </si>
  <si>
    <t>285 E 450 N</t>
  </si>
  <si>
    <t>MORGAN SCHOOL DISTRICT</t>
  </si>
  <si>
    <t>MURRAY SCHOOL DISTRICT</t>
  </si>
  <si>
    <t>147 E 5065 S</t>
  </si>
  <si>
    <t>MURRAY</t>
  </si>
  <si>
    <t>NEBO SCHOOL DISTRICT</t>
  </si>
  <si>
    <t>350 S MAIN</t>
  </si>
  <si>
    <t>SPANISH FORK</t>
  </si>
  <si>
    <t>N SANPETE SCHOOL DISTRICT</t>
  </si>
  <si>
    <t>220 E 700 S</t>
  </si>
  <si>
    <t>MT PLEASANT</t>
  </si>
  <si>
    <t>N SUMMIT SCHOOL DISTRICT</t>
  </si>
  <si>
    <t>COALVILLE</t>
  </si>
  <si>
    <t>OGDEN SCHOOL DISTRICT</t>
  </si>
  <si>
    <t>1950 MONROE BLVD</t>
  </si>
  <si>
    <t>PARK CITY SCHOOL DISTRICT</t>
  </si>
  <si>
    <t>2700 KEARNS BLVD</t>
  </si>
  <si>
    <t>PARK CITY</t>
  </si>
  <si>
    <t>PIUTE SCHOOL DISTRICT</t>
  </si>
  <si>
    <t>PROVO SCHOOL DISTRICT</t>
  </si>
  <si>
    <t>280 W 940 N</t>
  </si>
  <si>
    <t>RICH SCHOOL DISTRICT</t>
  </si>
  <si>
    <t>RANDOLPH</t>
  </si>
  <si>
    <t>SALT LAKE CITY SCHOOL DISTRICT</t>
  </si>
  <si>
    <t>440 E 100 S</t>
  </si>
  <si>
    <t>SAN JUAN SCHOOL DISTRICT</t>
  </si>
  <si>
    <t>200 N MAIN STREET</t>
  </si>
  <si>
    <t>BLANDING</t>
  </si>
  <si>
    <t>SEVIER SCHOOL DISTRICT</t>
  </si>
  <si>
    <t>195 E 500 N</t>
  </si>
  <si>
    <t>RICHFIELD</t>
  </si>
  <si>
    <t>S SANPETE SCHOOL DISTRICT</t>
  </si>
  <si>
    <t>39 S MAIN</t>
  </si>
  <si>
    <t>MANTI</t>
  </si>
  <si>
    <t>S SUMMIT SCHOOL DISTRICT</t>
  </si>
  <si>
    <t>375 E 300 S</t>
  </si>
  <si>
    <t>KAMAS</t>
  </si>
  <si>
    <t>TINTIC SCHOOL DISTRICT</t>
  </si>
  <si>
    <t>PO BOX 210</t>
  </si>
  <si>
    <t>TOOELE SCHOOL DISTRICT</t>
  </si>
  <si>
    <t>66 W VINE</t>
  </si>
  <si>
    <t>TOOELE</t>
  </si>
  <si>
    <t>UINTAH SCHOOL DISTRICT</t>
  </si>
  <si>
    <t>635 W 200 S</t>
  </si>
  <si>
    <t>VERNAL</t>
  </si>
  <si>
    <t>WASATCH SCHOOL DISTRICT</t>
  </si>
  <si>
    <t>101 E 200 N</t>
  </si>
  <si>
    <t>HEBER CITY</t>
  </si>
  <si>
    <t>WASHINGTON SCHOOL DISTRICT</t>
  </si>
  <si>
    <t>121 W TABERNACLE</t>
  </si>
  <si>
    <t>WAYNE SCHOOL DISTRICT</t>
  </si>
  <si>
    <t>BICKNELL</t>
  </si>
  <si>
    <t>WEBER SCHOOL DISTRICT</t>
  </si>
  <si>
    <t>5320 S ADAMS AVE PARKWAY</t>
  </si>
  <si>
    <t>PRICE</t>
  </si>
  <si>
    <t>P O BOX 398</t>
  </si>
  <si>
    <t>P O BOX 67</t>
  </si>
  <si>
    <t>P O BOX 31</t>
  </si>
  <si>
    <t>P O BOX 127</t>
  </si>
  <si>
    <t>P O BOX 120</t>
  </si>
  <si>
    <t>P O BOX 497</t>
  </si>
  <si>
    <t>P O BOX 249</t>
  </si>
  <si>
    <t>P O BOX 69</t>
  </si>
  <si>
    <t>JUNCTION</t>
  </si>
  <si>
    <t>MORGAN</t>
  </si>
  <si>
    <t>P O BOX 530</t>
  </si>
  <si>
    <t>EUREKA</t>
  </si>
  <si>
    <t>ST GEORGE</t>
  </si>
  <si>
    <t>MIDWAY</t>
  </si>
  <si>
    <t>PLEASANT GROVE</t>
  </si>
  <si>
    <t>HUNTINGTON</t>
  </si>
  <si>
    <t>SANDY</t>
  </si>
  <si>
    <t xml:space="preserve"> </t>
  </si>
  <si>
    <t>DELTA</t>
  </si>
  <si>
    <t>BEAVER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</si>
  <si>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</si>
  <si>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</si>
  <si>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</si>
  <si>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</si>
  <si>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</si>
  <si>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</si>
  <si>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</si>
  <si>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</si>
  <si>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</si>
  <si>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Average Daily Attendance</t>
  </si>
  <si>
    <t>Does each school in LEA have locale code of 6,7, or 8?</t>
  </si>
  <si>
    <t>SRSA rural eligible</t>
  </si>
  <si>
    <t>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</si>
  <si>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</si>
  <si>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</si>
  <si>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</si>
  <si>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</si>
  <si>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</si>
  <si>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</si>
  <si>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</si>
  <si>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Percentage of children from families below poverty line</t>
  </si>
  <si>
    <t>Alternate Poverty Data Provided by State</t>
  </si>
  <si>
    <t>13A</t>
  </si>
  <si>
    <t>FISCAL YEAR 2005 SPREADSHEET FOR SMALL, RURAL SCHOOL ACHIEVEMENT PROGRAM AND RURAL LOW-INCOME SCHOOL PROGRAM</t>
  </si>
  <si>
    <t>FY 2004 Title II, Part D formula allocation amount</t>
  </si>
  <si>
    <t>FY 2004 Title II, Part A allocation amount</t>
  </si>
  <si>
    <t>FY 2004 Title IV, Part A allocation amount</t>
  </si>
  <si>
    <t>FY 2004 Title V allocation amount</t>
  </si>
  <si>
    <t>Should be SRSA small eligible</t>
  </si>
  <si>
    <t>Should be SRSA rural eligible</t>
  </si>
  <si>
    <t>LOGAN</t>
  </si>
  <si>
    <t>NO</t>
  </si>
  <si>
    <t>YES</t>
  </si>
  <si>
    <t>NA</t>
  </si>
  <si>
    <t>RANCHES ACADEMY</t>
  </si>
  <si>
    <t>A2</t>
  </si>
  <si>
    <t>3132 QUAIL COURT</t>
  </si>
  <si>
    <t>EAGLE MOUNTAIN</t>
  </si>
  <si>
    <t>UT</t>
  </si>
  <si>
    <t>M</t>
  </si>
  <si>
    <t>2,4,8</t>
  </si>
  <si>
    <t>6,7</t>
  </si>
  <si>
    <t>4,6,7</t>
  </si>
  <si>
    <t>4,8</t>
  </si>
  <si>
    <t>4,8,N</t>
  </si>
  <si>
    <t>2,4</t>
  </si>
  <si>
    <t>4,N</t>
  </si>
  <si>
    <t>2,N</t>
  </si>
  <si>
    <t>2,4,N</t>
  </si>
  <si>
    <t>14A</t>
  </si>
  <si>
    <t>Each school has a locale code of 7 or 8?</t>
  </si>
  <si>
    <t>Is the LEA defined as rural by the State?</t>
  </si>
  <si>
    <t>Is county population density less than 10 persons/sq. mile?</t>
  </si>
  <si>
    <t>Does LEA meet low-income poverty requirement?</t>
  </si>
  <si>
    <t>According to alternate data, does LEA meet low-income poverty requirement?</t>
  </si>
  <si>
    <t>Wayne School District Public Schools</t>
  </si>
  <si>
    <t>Tintic School District</t>
  </si>
  <si>
    <t>Soldier Hollow Charter School</t>
  </si>
  <si>
    <t>Rich School District</t>
  </si>
  <si>
    <t>PIUTE COUNTY SCHOOL DISTRICT</t>
  </si>
  <si>
    <t>Pinnacle Canyon Academy Public Charter School</t>
  </si>
  <si>
    <t>Kane County School District</t>
  </si>
  <si>
    <t>GRAND COUNTY SCHOOL DISTRICT</t>
  </si>
  <si>
    <t>Garfield County School District School District</t>
  </si>
  <si>
    <t>Daggett County School District</t>
  </si>
  <si>
    <t>Beaver County School District</t>
  </si>
  <si>
    <t>LEAs ELIGIBLE for the 2005 Small Rural School Achievement Program (SRSA)</t>
  </si>
  <si>
    <t xml:space="preserve">* All Local Educational Agencies (LEAs) listed on this page are eligible for the SRSA program for Fiscal Year 2005.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</si>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</sst>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.0"/>
    <numFmt numFmtId="168" formatCode="00000"/>
    <numFmt numFmtId="169" formatCode="#,##0.000"/>
    <numFmt numFmtId="170" formatCode="#,##0.000_);\(#,##0.00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2" borderId="3" xfId="0" applyFont="1" applyFill="1" applyBorder="1" applyAlignment="1">
      <alignment horizontal="left" textRotation="75" wrapText="1"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/>
    </xf>
    <xf numFmtId="0" fontId="1" fillId="4" borderId="2" xfId="0" applyFont="1" applyFill="1" applyBorder="1" applyAlignment="1">
      <alignment horizontal="left" textRotation="75" wrapText="1"/>
    </xf>
    <xf numFmtId="164" fontId="3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1" fillId="2" borderId="0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>
      <alignment/>
    </xf>
    <xf numFmtId="168" fontId="0" fillId="2" borderId="5" xfId="0" applyNumberFormat="1" applyFont="1" applyFill="1" applyBorder="1" applyAlignment="1">
      <alignment/>
    </xf>
    <xf numFmtId="166" fontId="0" fillId="2" borderId="5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68" fontId="0" fillId="2" borderId="9" xfId="0" applyNumberFormat="1" applyFont="1" applyFill="1" applyBorder="1" applyAlignment="1">
      <alignment/>
    </xf>
    <xf numFmtId="166" fontId="0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2" fontId="0" fillId="0" borderId="9" xfId="0" applyNumberFormat="1" applyFont="1" applyFill="1" applyBorder="1" applyAlignment="1" applyProtection="1">
      <alignment/>
      <protection locked="0"/>
    </xf>
    <xf numFmtId="3" fontId="0" fillId="0" borderId="7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2" fontId="0" fillId="2" borderId="11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4" fontId="1" fillId="3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0" xfId="0" applyFont="1" applyFill="1" applyBorder="1" applyAlignment="1" applyProtection="1">
      <alignment horizontal="center"/>
      <protection/>
    </xf>
    <xf numFmtId="169" fontId="0" fillId="0" borderId="8" xfId="0" applyNumberFormat="1" applyFont="1" applyFill="1" applyBorder="1" applyAlignment="1" applyProtection="1">
      <alignment/>
      <protection locked="0"/>
    </xf>
    <xf numFmtId="169" fontId="0" fillId="0" borderId="15" xfId="0" applyNumberFormat="1" applyFont="1" applyFill="1" applyBorder="1" applyAlignment="1" applyProtection="1">
      <alignment/>
      <protection locked="0"/>
    </xf>
    <xf numFmtId="0" fontId="1" fillId="3" borderId="21" xfId="0" applyFont="1" applyFill="1" applyBorder="1" applyAlignment="1" applyProtection="1">
      <alignment horizontal="left" textRotation="75" wrapText="1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1" fillId="4" borderId="22" xfId="0" applyFont="1" applyFill="1" applyBorder="1" applyAlignment="1" applyProtection="1">
      <alignment horizontal="left" textRotation="75" wrapText="1"/>
      <protection/>
    </xf>
    <xf numFmtId="0" fontId="1" fillId="0" borderId="23" xfId="0" applyFont="1" applyBorder="1" applyAlignment="1" applyProtection="1">
      <alignment horizontal="center"/>
      <protection/>
    </xf>
    <xf numFmtId="0" fontId="0" fillId="2" borderId="24" xfId="0" applyFont="1" applyFill="1" applyBorder="1" applyAlignment="1">
      <alignment horizontal="center"/>
    </xf>
    <xf numFmtId="0" fontId="1" fillId="0" borderId="21" xfId="0" applyFont="1" applyFill="1" applyBorder="1" applyAlignment="1" applyProtection="1">
      <alignment horizontal="left" textRotation="75" wrapText="1"/>
      <protection locked="0"/>
    </xf>
    <xf numFmtId="0" fontId="1" fillId="0" borderId="20" xfId="0" applyFont="1" applyFill="1" applyBorder="1" applyAlignment="1">
      <alignment horizontal="center"/>
    </xf>
    <xf numFmtId="0" fontId="1" fillId="3" borderId="25" xfId="0" applyFont="1" applyFill="1" applyBorder="1" applyAlignment="1" applyProtection="1">
      <alignment horizontal="left" textRotation="75" wrapText="1"/>
      <protection locked="0"/>
    </xf>
    <xf numFmtId="0" fontId="1" fillId="0" borderId="2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left" textRotation="75" wrapText="1"/>
      <protection locked="0"/>
    </xf>
    <xf numFmtId="0" fontId="1" fillId="4" borderId="25" xfId="0" applyFont="1" applyFill="1" applyBorder="1" applyAlignment="1" applyProtection="1">
      <alignment horizontal="left" textRotation="75" wrapText="1"/>
      <protection locked="0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164" fontId="0" fillId="2" borderId="27" xfId="0" applyNumberFormat="1" applyFont="1" applyFill="1" applyBorder="1" applyAlignment="1">
      <alignment/>
    </xf>
    <xf numFmtId="165" fontId="0" fillId="2" borderId="27" xfId="0" applyNumberFormat="1" applyFont="1" applyFill="1" applyBorder="1" applyAlignment="1">
      <alignment/>
    </xf>
    <xf numFmtId="164" fontId="0" fillId="2" borderId="28" xfId="0" applyNumberFormat="1" applyFont="1" applyFill="1" applyBorder="1" applyAlignment="1">
      <alignment/>
    </xf>
    <xf numFmtId="165" fontId="0" fillId="2" borderId="28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8" xfId="0" applyFont="1" applyFill="1" applyBorder="1" applyAlignment="1">
      <alignment horizontal="right"/>
    </xf>
    <xf numFmtId="164" fontId="0" fillId="0" borderId="27" xfId="0" applyNumberFormat="1" applyFont="1" applyFill="1" applyBorder="1" applyAlignment="1">
      <alignment/>
    </xf>
    <xf numFmtId="165" fontId="0" fillId="0" borderId="27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8" fontId="0" fillId="0" borderId="5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/>
    </xf>
    <xf numFmtId="165" fontId="0" fillId="0" borderId="28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8" fontId="0" fillId="0" borderId="9" xfId="0" applyNumberFormat="1" applyFont="1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0" fillId="5" borderId="28" xfId="0" applyNumberFormat="1" applyFont="1" applyFill="1" applyBorder="1" applyAlignment="1">
      <alignment/>
    </xf>
    <xf numFmtId="165" fontId="0" fillId="5" borderId="28" xfId="0" applyNumberFormat="1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168" fontId="0" fillId="5" borderId="9" xfId="0" applyNumberFormat="1" applyFont="1" applyFill="1" applyBorder="1" applyAlignment="1">
      <alignment/>
    </xf>
    <xf numFmtId="166" fontId="0" fillId="5" borderId="9" xfId="0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 horizontal="left"/>
    </xf>
    <xf numFmtId="0" fontId="0" fillId="5" borderId="9" xfId="0" applyFont="1" applyFill="1" applyBorder="1" applyAlignment="1">
      <alignment horizontal="center"/>
    </xf>
    <xf numFmtId="0" fontId="0" fillId="5" borderId="13" xfId="0" applyFont="1" applyFill="1" applyBorder="1" applyAlignment="1" applyProtection="1">
      <alignment horizontal="center"/>
      <protection locked="0"/>
    </xf>
    <xf numFmtId="169" fontId="0" fillId="5" borderId="15" xfId="0" applyNumberFormat="1" applyFont="1" applyFill="1" applyBorder="1" applyAlignment="1" applyProtection="1">
      <alignment/>
      <protection locked="0"/>
    </xf>
    <xf numFmtId="0" fontId="0" fillId="5" borderId="10" xfId="0" applyFont="1" applyFill="1" applyBorder="1" applyAlignment="1" applyProtection="1">
      <alignment horizontal="center"/>
      <protection locked="0"/>
    </xf>
    <xf numFmtId="2" fontId="0" fillId="5" borderId="11" xfId="0" applyNumberFormat="1" applyFont="1" applyFill="1" applyBorder="1" applyAlignment="1">
      <alignment/>
    </xf>
    <xf numFmtId="2" fontId="0" fillId="5" borderId="9" xfId="0" applyNumberFormat="1" applyFont="1" applyFill="1" applyBorder="1" applyAlignment="1" applyProtection="1">
      <alignment/>
      <protection locked="0"/>
    </xf>
    <xf numFmtId="0" fontId="0" fillId="5" borderId="12" xfId="0" applyFont="1" applyFill="1" applyBorder="1" applyAlignment="1">
      <alignment horizontal="center"/>
    </xf>
    <xf numFmtId="3" fontId="0" fillId="5" borderId="11" xfId="0" applyNumberFormat="1" applyFont="1" applyFill="1" applyBorder="1" applyAlignment="1" applyProtection="1">
      <alignment/>
      <protection locked="0"/>
    </xf>
    <xf numFmtId="3" fontId="0" fillId="5" borderId="9" xfId="0" applyNumberFormat="1" applyFont="1" applyFill="1" applyBorder="1" applyAlignment="1" applyProtection="1">
      <alignment/>
      <protection locked="0"/>
    </xf>
    <xf numFmtId="3" fontId="0" fillId="5" borderId="13" xfId="0" applyNumberFormat="1" applyFont="1" applyFill="1" applyBorder="1" applyAlignment="1" applyProtection="1">
      <alignment/>
      <protection locked="0"/>
    </xf>
    <xf numFmtId="0" fontId="0" fillId="5" borderId="2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34.00390625" style="0" bestFit="1" customWidth="1"/>
    <col min="4" max="4" width="19.28125" style="0" bestFit="1" customWidth="1"/>
    <col min="5" max="5" width="17.1406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11" width="6.57421875" style="0" bestFit="1" customWidth="1"/>
    <col min="13" max="13" width="6.57421875" style="0" bestFit="1" customWidth="1"/>
    <col min="14" max="16" width="6.57421875" style="0" hidden="1" customWidth="1"/>
    <col min="17" max="17" width="0" style="0" hidden="1" customWidth="1"/>
    <col min="18" max="18" width="6.57421875" style="0" hidden="1" customWidth="1"/>
    <col min="19" max="19" width="7.57421875" style="0" bestFit="1" customWidth="1"/>
    <col min="20" max="22" width="6.57421875" style="0" bestFit="1" customWidth="1"/>
    <col min="23" max="26" width="4.00390625" style="0" hidden="1" customWidth="1"/>
    <col min="27" max="27" width="6.28125" style="0" bestFit="1" customWidth="1"/>
    <col min="28" max="29" width="4.00390625" style="0" hidden="1" customWidth="1"/>
    <col min="30" max="30" width="5.28125" style="0" hidden="1" customWidth="1"/>
    <col min="31" max="31" width="4.00390625" style="0" hidden="1" customWidth="1"/>
    <col min="32" max="32" width="6.28125" style="0" hidden="1" customWidth="1"/>
    <col min="33" max="33" width="0" style="0" hidden="1" customWidth="1"/>
  </cols>
  <sheetData>
    <row r="1" spans="1:25" ht="18" customHeight="1">
      <c r="A1" s="148" t="s">
        <v>234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</row>
    <row r="2" spans="1:25" ht="12.75">
      <c r="A2" s="146" t="s">
        <v>235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2"/>
    </row>
    <row r="3" spans="1:14" ht="12.75">
      <c r="A3" s="147" t="s">
        <v>236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6"/>
    </row>
    <row r="4" spans="1:14" ht="15.75" customHeight="1">
      <c r="A4" s="150" t="s">
        <v>237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22" ht="45" customHeight="1">
      <c r="A5" s="143" t="s">
        <v>238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1:14" ht="12.75">
      <c r="A6" s="145" t="s">
        <v>239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25" ht="12.75">
      <c r="A7" s="145" t="s">
        <v>240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6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2"/>
    </row>
    <row r="8" spans="1:22" s="10" customFormat="1" ht="18">
      <c r="A8" s="25" t="s">
        <v>0</v>
      </c>
      <c r="B8" s="15"/>
      <c r="F8" s="26"/>
      <c r="G8" s="13"/>
      <c r="I8" s="16"/>
      <c r="L8" s="11"/>
      <c r="N8" s="2"/>
      <c r="Q8" s="3"/>
      <c r="S8" s="12"/>
      <c r="T8" s="12"/>
      <c r="U8" s="12"/>
      <c r="V8" s="12"/>
    </row>
    <row r="9" spans="1:32" s="10" customFormat="1" ht="159.75" customHeight="1" thickBot="1">
      <c r="A9" s="4" t="s">
        <v>168</v>
      </c>
      <c r="B9" s="5" t="s">
        <v>169</v>
      </c>
      <c r="C9" s="6" t="s">
        <v>170</v>
      </c>
      <c r="D9" s="6" t="s">
        <v>171</v>
      </c>
      <c r="E9" s="6" t="s">
        <v>172</v>
      </c>
      <c r="F9" s="27" t="s">
        <v>173</v>
      </c>
      <c r="G9" s="54" t="s">
        <v>174</v>
      </c>
      <c r="H9" s="6" t="s">
        <v>175</v>
      </c>
      <c r="I9" s="20" t="s">
        <v>176</v>
      </c>
      <c r="J9" s="18" t="s">
        <v>218</v>
      </c>
      <c r="K9" s="21" t="s">
        <v>219</v>
      </c>
      <c r="L9" s="69" t="s">
        <v>177</v>
      </c>
      <c r="M9" s="73" t="s">
        <v>220</v>
      </c>
      <c r="N9" s="77" t="s">
        <v>188</v>
      </c>
      <c r="O9" s="24" t="s">
        <v>221</v>
      </c>
      <c r="P9" s="7" t="s">
        <v>189</v>
      </c>
      <c r="Q9" s="78" t="s">
        <v>222</v>
      </c>
      <c r="R9" s="79" t="s">
        <v>178</v>
      </c>
      <c r="S9" s="22" t="s">
        <v>193</v>
      </c>
      <c r="T9" s="19" t="s">
        <v>192</v>
      </c>
      <c r="U9" s="19" t="s">
        <v>194</v>
      </c>
      <c r="V9" s="23" t="s">
        <v>195</v>
      </c>
      <c r="W9" s="8" t="s">
        <v>179</v>
      </c>
      <c r="X9" s="9" t="s">
        <v>180</v>
      </c>
      <c r="Y9" s="9" t="s">
        <v>197</v>
      </c>
      <c r="Z9" s="82" t="s">
        <v>196</v>
      </c>
      <c r="AA9" s="84" t="s">
        <v>181</v>
      </c>
      <c r="AB9" s="8" t="s">
        <v>182</v>
      </c>
      <c r="AC9" s="9" t="s">
        <v>183</v>
      </c>
      <c r="AD9" s="82" t="s">
        <v>184</v>
      </c>
      <c r="AE9" s="88" t="s">
        <v>185</v>
      </c>
      <c r="AF9" s="87" t="s">
        <v>186</v>
      </c>
    </row>
    <row r="10" spans="1:32" s="53" customFormat="1" ht="12" customHeight="1" thickBot="1">
      <c r="A10" s="91">
        <v>1</v>
      </c>
      <c r="B10" s="91">
        <v>2</v>
      </c>
      <c r="C10" s="67">
        <v>3</v>
      </c>
      <c r="D10" s="57">
        <v>4</v>
      </c>
      <c r="E10" s="57">
        <v>5</v>
      </c>
      <c r="F10" s="58">
        <v>6</v>
      </c>
      <c r="G10" s="59"/>
      <c r="H10" s="60">
        <v>7</v>
      </c>
      <c r="I10" s="61">
        <v>8</v>
      </c>
      <c r="J10" s="57">
        <v>9</v>
      </c>
      <c r="K10" s="62">
        <v>10</v>
      </c>
      <c r="L10" s="70">
        <v>11</v>
      </c>
      <c r="M10" s="74">
        <v>12</v>
      </c>
      <c r="N10" s="64">
        <v>13</v>
      </c>
      <c r="O10" s="65">
        <v>14</v>
      </c>
      <c r="P10" s="66" t="s">
        <v>190</v>
      </c>
      <c r="Q10" s="62" t="s">
        <v>217</v>
      </c>
      <c r="R10" s="80">
        <v>15</v>
      </c>
      <c r="S10" s="63">
        <v>16</v>
      </c>
      <c r="T10" s="66">
        <v>17</v>
      </c>
      <c r="U10" s="66">
        <v>18</v>
      </c>
      <c r="V10" s="62">
        <v>19</v>
      </c>
      <c r="W10" s="67"/>
      <c r="X10" s="57"/>
      <c r="Y10" s="57"/>
      <c r="Z10" s="60"/>
      <c r="AA10" s="85">
        <v>20</v>
      </c>
      <c r="AB10" s="83"/>
      <c r="AC10" s="68"/>
      <c r="AD10" s="86"/>
      <c r="AE10" s="85">
        <v>21</v>
      </c>
      <c r="AF10" s="67" t="s">
        <v>187</v>
      </c>
    </row>
    <row r="11" spans="1:33" s="10" customFormat="1" ht="12.75">
      <c r="A11" s="98">
        <v>4900060</v>
      </c>
      <c r="B11" s="99">
        <v>2</v>
      </c>
      <c r="C11" s="100" t="s">
        <v>50</v>
      </c>
      <c r="D11" s="101" t="s">
        <v>150</v>
      </c>
      <c r="E11" s="101" t="s">
        <v>167</v>
      </c>
      <c r="F11" s="102">
        <v>84713</v>
      </c>
      <c r="G11" s="103">
        <v>31</v>
      </c>
      <c r="H11" s="104">
        <v>4354382291</v>
      </c>
      <c r="I11" s="105">
        <v>7</v>
      </c>
      <c r="J11" s="106" t="s">
        <v>200</v>
      </c>
      <c r="K11" s="44" t="s">
        <v>200</v>
      </c>
      <c r="L11" s="71">
        <v>1460.949</v>
      </c>
      <c r="M11" s="75" t="s">
        <v>200</v>
      </c>
      <c r="N11" s="107">
        <v>10.34241789</v>
      </c>
      <c r="O11" s="106" t="s">
        <v>199</v>
      </c>
      <c r="P11" s="45"/>
      <c r="Q11" s="44" t="str">
        <f aca="true" t="shared" si="0" ref="Q11:Q30">IF(AND(ISNUMBER(P11),P11&gt;=20),"YES","NO")</f>
        <v>NO</v>
      </c>
      <c r="R11" s="108" t="s">
        <v>200</v>
      </c>
      <c r="S11" s="47">
        <v>63869</v>
      </c>
      <c r="T11" s="48">
        <v>4436</v>
      </c>
      <c r="U11" s="48">
        <v>5965</v>
      </c>
      <c r="V11" s="49">
        <v>10745</v>
      </c>
      <c r="W11" s="100">
        <f aca="true" t="shared" si="1" ref="W11:W30">IF(OR(J11="YES",K11="YES"),1,0)</f>
        <v>1</v>
      </c>
      <c r="X11" s="101">
        <f aca="true" t="shared" si="2" ref="X11:X30">IF(OR(AND(ISNUMBER(L11),AND(L11&gt;0,L11&lt;600)),AND(ISNUMBER(L11),AND(L11&gt;0,M11="YES"))),1,0)</f>
        <v>1</v>
      </c>
      <c r="Y11" s="101">
        <f aca="true" t="shared" si="3" ref="Y11:Y30">IF(AND(OR(J11="YES",K11="YES"),(W11=0)),"Trouble",0)</f>
        <v>0</v>
      </c>
      <c r="Z11" s="104">
        <f aca="true" t="shared" si="4" ref="Z11:Z30">IF(AND(OR(AND(ISNUMBER(L11),AND(L11&gt;0,L11&lt;600)),AND(ISNUMBER(L11),AND(L11&gt;0,M11="YES"))),(X11=0)),"Trouble",0)</f>
        <v>0</v>
      </c>
      <c r="AA11" s="109" t="str">
        <f aca="true" t="shared" si="5" ref="AA11:AA30">IF(AND(W11=1,X11=1),"SRSA","-")</f>
        <v>SRSA</v>
      </c>
      <c r="AB11" s="100">
        <f aca="true" t="shared" si="6" ref="AB11:AB30">IF(R11="YES",1,0)</f>
        <v>1</v>
      </c>
      <c r="AC11" s="101">
        <f aca="true" t="shared" si="7" ref="AC11:AC30">IF(OR(AND(ISNUMBER(P11),P11&gt;=20),(AND(ISNUMBER(P11)=FALSE,AND(ISNUMBER(N11),N11&gt;=20)))),1,0)</f>
        <v>0</v>
      </c>
      <c r="AD11" s="104">
        <f aca="true" t="shared" si="8" ref="AD11:AD30">IF(AND(AB11=1,AC11=1),"Initial",0)</f>
        <v>0</v>
      </c>
      <c r="AE11" s="109" t="str">
        <f aca="true" t="shared" si="9" ref="AE11:AE30">IF(AND(AND(AD11="Initial",AF11=0),AND(ISNUMBER(L11),L11&gt;0)),"RLIS","-")</f>
        <v>-</v>
      </c>
      <c r="AF11" s="100">
        <f aca="true" t="shared" si="10" ref="AF11:AF30">IF(AND(AA11="SRSA",AD11="Initial"),"SRSA",0)</f>
        <v>0</v>
      </c>
      <c r="AG11" s="10" t="s">
        <v>233</v>
      </c>
    </row>
    <row r="12" spans="1:33" s="10" customFormat="1" ht="12.75">
      <c r="A12" s="110">
        <v>4900180</v>
      </c>
      <c r="B12" s="111">
        <v>6</v>
      </c>
      <c r="C12" s="112" t="s">
        <v>63</v>
      </c>
      <c r="D12" s="113" t="s">
        <v>154</v>
      </c>
      <c r="E12" s="113" t="s">
        <v>64</v>
      </c>
      <c r="F12" s="114">
        <v>84046</v>
      </c>
      <c r="G12" s="115">
        <v>249</v>
      </c>
      <c r="H12" s="116">
        <v>4357843174</v>
      </c>
      <c r="I12" s="117">
        <v>7</v>
      </c>
      <c r="J12" s="118" t="s">
        <v>200</v>
      </c>
      <c r="K12" s="43" t="s">
        <v>200</v>
      </c>
      <c r="L12" s="72">
        <v>129.738</v>
      </c>
      <c r="M12" s="76" t="s">
        <v>200</v>
      </c>
      <c r="N12" s="119">
        <v>7.874015748</v>
      </c>
      <c r="O12" s="118" t="s">
        <v>199</v>
      </c>
      <c r="P12" s="46"/>
      <c r="Q12" s="43" t="str">
        <f t="shared" si="0"/>
        <v>NO</v>
      </c>
      <c r="R12" s="120" t="s">
        <v>200</v>
      </c>
      <c r="S12" s="50">
        <v>7614</v>
      </c>
      <c r="T12" s="51">
        <v>492</v>
      </c>
      <c r="U12" s="51">
        <v>690</v>
      </c>
      <c r="V12" s="52">
        <v>3668</v>
      </c>
      <c r="W12" s="112">
        <f t="shared" si="1"/>
        <v>1</v>
      </c>
      <c r="X12" s="113">
        <f t="shared" si="2"/>
        <v>1</v>
      </c>
      <c r="Y12" s="113">
        <f t="shared" si="3"/>
        <v>0</v>
      </c>
      <c r="Z12" s="116">
        <f t="shared" si="4"/>
        <v>0</v>
      </c>
      <c r="AA12" s="121" t="str">
        <f t="shared" si="5"/>
        <v>SRSA</v>
      </c>
      <c r="AB12" s="112">
        <f t="shared" si="6"/>
        <v>1</v>
      </c>
      <c r="AC12" s="113">
        <f t="shared" si="7"/>
        <v>0</v>
      </c>
      <c r="AD12" s="116">
        <f t="shared" si="8"/>
        <v>0</v>
      </c>
      <c r="AE12" s="121" t="str">
        <f t="shared" si="9"/>
        <v>-</v>
      </c>
      <c r="AF12" s="112">
        <f t="shared" si="10"/>
        <v>0</v>
      </c>
      <c r="AG12" s="10" t="s">
        <v>232</v>
      </c>
    </row>
    <row r="13" spans="1:33" s="10" customFormat="1" ht="12.75">
      <c r="A13" s="122">
        <v>4900240</v>
      </c>
      <c r="B13" s="123">
        <v>8</v>
      </c>
      <c r="C13" s="124" t="s">
        <v>68</v>
      </c>
      <c r="D13" s="125" t="s">
        <v>69</v>
      </c>
      <c r="E13" s="125" t="s">
        <v>70</v>
      </c>
      <c r="F13" s="126">
        <v>84021</v>
      </c>
      <c r="G13" s="127">
        <v>446</v>
      </c>
      <c r="H13" s="128">
        <v>4357382411</v>
      </c>
      <c r="I13" s="129" t="s">
        <v>210</v>
      </c>
      <c r="J13" s="130" t="s">
        <v>199</v>
      </c>
      <c r="K13" s="131" t="s">
        <v>200</v>
      </c>
      <c r="L13" s="132">
        <v>3842.038</v>
      </c>
      <c r="M13" s="133" t="s">
        <v>200</v>
      </c>
      <c r="N13" s="134">
        <v>13.88443018</v>
      </c>
      <c r="O13" s="130" t="s">
        <v>199</v>
      </c>
      <c r="P13" s="135"/>
      <c r="Q13" s="131" t="str">
        <f t="shared" si="0"/>
        <v>NO</v>
      </c>
      <c r="R13" s="136" t="s">
        <v>199</v>
      </c>
      <c r="S13" s="137">
        <v>249156</v>
      </c>
      <c r="T13" s="138">
        <v>24879</v>
      </c>
      <c r="U13" s="138">
        <v>27554</v>
      </c>
      <c r="V13" s="139">
        <v>24724</v>
      </c>
      <c r="W13" s="124">
        <f t="shared" si="1"/>
        <v>1</v>
      </c>
      <c r="X13" s="125">
        <f t="shared" si="2"/>
        <v>1</v>
      </c>
      <c r="Y13" s="125">
        <f t="shared" si="3"/>
        <v>0</v>
      </c>
      <c r="Z13" s="128">
        <f t="shared" si="4"/>
        <v>0</v>
      </c>
      <c r="AA13" s="140" t="str">
        <f t="shared" si="5"/>
        <v>SRSA</v>
      </c>
      <c r="AB13" s="124">
        <f t="shared" si="6"/>
        <v>0</v>
      </c>
      <c r="AC13" s="125">
        <f t="shared" si="7"/>
        <v>0</v>
      </c>
      <c r="AD13" s="128">
        <f t="shared" si="8"/>
        <v>0</v>
      </c>
      <c r="AE13" s="140" t="str">
        <f t="shared" si="9"/>
        <v>-</v>
      </c>
      <c r="AF13" s="124">
        <f t="shared" si="10"/>
        <v>0</v>
      </c>
      <c r="AG13" s="10" t="e">
        <v>#N/A</v>
      </c>
    </row>
    <row r="14" spans="1:33" s="10" customFormat="1" ht="12.75">
      <c r="A14" s="122">
        <v>4900270</v>
      </c>
      <c r="B14" s="123">
        <v>9</v>
      </c>
      <c r="C14" s="124" t="s">
        <v>71</v>
      </c>
      <c r="D14" s="125" t="s">
        <v>152</v>
      </c>
      <c r="E14" s="125" t="s">
        <v>163</v>
      </c>
      <c r="F14" s="126">
        <v>84528</v>
      </c>
      <c r="G14" s="127" t="s">
        <v>165</v>
      </c>
      <c r="H14" s="128">
        <v>4356879846</v>
      </c>
      <c r="I14" s="129">
        <v>7</v>
      </c>
      <c r="J14" s="130" t="s">
        <v>200</v>
      </c>
      <c r="K14" s="131" t="s">
        <v>200</v>
      </c>
      <c r="L14" s="132">
        <v>2395.973</v>
      </c>
      <c r="M14" s="133" t="s">
        <v>200</v>
      </c>
      <c r="N14" s="134">
        <v>11.22645136</v>
      </c>
      <c r="O14" s="130" t="s">
        <v>199</v>
      </c>
      <c r="P14" s="135"/>
      <c r="Q14" s="131" t="str">
        <f t="shared" si="0"/>
        <v>NO</v>
      </c>
      <c r="R14" s="136" t="s">
        <v>200</v>
      </c>
      <c r="S14" s="137">
        <v>129566</v>
      </c>
      <c r="T14" s="138">
        <v>9730</v>
      </c>
      <c r="U14" s="138">
        <v>12114</v>
      </c>
      <c r="V14" s="139">
        <v>16681</v>
      </c>
      <c r="W14" s="124">
        <f t="shared" si="1"/>
        <v>1</v>
      </c>
      <c r="X14" s="125">
        <f t="shared" si="2"/>
        <v>1</v>
      </c>
      <c r="Y14" s="125">
        <f t="shared" si="3"/>
        <v>0</v>
      </c>
      <c r="Z14" s="128">
        <f t="shared" si="4"/>
        <v>0</v>
      </c>
      <c r="AA14" s="140" t="str">
        <f t="shared" si="5"/>
        <v>SRSA</v>
      </c>
      <c r="AB14" s="124">
        <f t="shared" si="6"/>
        <v>1</v>
      </c>
      <c r="AC14" s="125">
        <f t="shared" si="7"/>
        <v>0</v>
      </c>
      <c r="AD14" s="128">
        <f t="shared" si="8"/>
        <v>0</v>
      </c>
      <c r="AE14" s="140" t="str">
        <f t="shared" si="9"/>
        <v>-</v>
      </c>
      <c r="AF14" s="124">
        <f t="shared" si="10"/>
        <v>0</v>
      </c>
      <c r="AG14" s="10" t="e">
        <v>#N/A</v>
      </c>
    </row>
    <row r="15" spans="1:33" s="10" customFormat="1" ht="12.75">
      <c r="A15" s="122">
        <v>4900062</v>
      </c>
      <c r="B15" s="123">
        <v>82</v>
      </c>
      <c r="C15" s="124" t="s">
        <v>51</v>
      </c>
      <c r="D15" s="125" t="s">
        <v>52</v>
      </c>
      <c r="E15" s="125" t="s">
        <v>53</v>
      </c>
      <c r="F15" s="126">
        <v>84606</v>
      </c>
      <c r="G15" s="127" t="s">
        <v>165</v>
      </c>
      <c r="H15" s="128">
        <v>8014373100</v>
      </c>
      <c r="I15" s="129">
        <v>8</v>
      </c>
      <c r="J15" s="130" t="s">
        <v>200</v>
      </c>
      <c r="K15" s="131" t="s">
        <v>201</v>
      </c>
      <c r="L15" s="132">
        <v>328.304</v>
      </c>
      <c r="M15" s="133" t="s">
        <v>201</v>
      </c>
      <c r="N15" s="134" t="s">
        <v>207</v>
      </c>
      <c r="O15" s="130" t="s">
        <v>207</v>
      </c>
      <c r="P15" s="135"/>
      <c r="Q15" s="131" t="str">
        <f t="shared" si="0"/>
        <v>NO</v>
      </c>
      <c r="R15" s="136" t="s">
        <v>200</v>
      </c>
      <c r="S15" s="137">
        <v>15554</v>
      </c>
      <c r="T15" s="138">
        <v>923</v>
      </c>
      <c r="U15" s="138">
        <v>1220</v>
      </c>
      <c r="V15" s="139">
        <v>1657</v>
      </c>
      <c r="W15" s="124">
        <f t="shared" si="1"/>
        <v>1</v>
      </c>
      <c r="X15" s="125">
        <f t="shared" si="2"/>
        <v>1</v>
      </c>
      <c r="Y15" s="125">
        <f t="shared" si="3"/>
        <v>0</v>
      </c>
      <c r="Z15" s="128">
        <f t="shared" si="4"/>
        <v>0</v>
      </c>
      <c r="AA15" s="140" t="str">
        <f t="shared" si="5"/>
        <v>SRSA</v>
      </c>
      <c r="AB15" s="124">
        <f t="shared" si="6"/>
        <v>1</v>
      </c>
      <c r="AC15" s="125">
        <f t="shared" si="7"/>
        <v>0</v>
      </c>
      <c r="AD15" s="128">
        <f t="shared" si="8"/>
        <v>0</v>
      </c>
      <c r="AE15" s="140" t="str">
        <f t="shared" si="9"/>
        <v>-</v>
      </c>
      <c r="AF15" s="124">
        <f t="shared" si="10"/>
        <v>0</v>
      </c>
      <c r="AG15" s="10" t="e">
        <v>#N/A</v>
      </c>
    </row>
    <row r="16" spans="1:33" s="10" customFormat="1" ht="12.75">
      <c r="A16" s="110">
        <v>4900300</v>
      </c>
      <c r="B16" s="111">
        <v>10</v>
      </c>
      <c r="C16" s="112" t="s">
        <v>72</v>
      </c>
      <c r="D16" s="113" t="s">
        <v>148</v>
      </c>
      <c r="E16" s="113" t="s">
        <v>73</v>
      </c>
      <c r="F16" s="114">
        <v>84759</v>
      </c>
      <c r="G16" s="115">
        <v>398</v>
      </c>
      <c r="H16" s="116">
        <v>4356768821</v>
      </c>
      <c r="I16" s="117">
        <v>7</v>
      </c>
      <c r="J16" s="118" t="s">
        <v>200</v>
      </c>
      <c r="K16" s="43" t="s">
        <v>200</v>
      </c>
      <c r="L16" s="72">
        <v>937.923</v>
      </c>
      <c r="M16" s="76" t="s">
        <v>200</v>
      </c>
      <c r="N16" s="119">
        <v>11.90944882</v>
      </c>
      <c r="O16" s="118" t="s">
        <v>199</v>
      </c>
      <c r="P16" s="46"/>
      <c r="Q16" s="43" t="str">
        <f t="shared" si="0"/>
        <v>NO</v>
      </c>
      <c r="R16" s="120" t="s">
        <v>200</v>
      </c>
      <c r="S16" s="50">
        <v>52574</v>
      </c>
      <c r="T16" s="51">
        <v>4686</v>
      </c>
      <c r="U16" s="51">
        <v>5165</v>
      </c>
      <c r="V16" s="52">
        <v>14849</v>
      </c>
      <c r="W16" s="112">
        <f t="shared" si="1"/>
        <v>1</v>
      </c>
      <c r="X16" s="113">
        <f t="shared" si="2"/>
        <v>1</v>
      </c>
      <c r="Y16" s="113">
        <f t="shared" si="3"/>
        <v>0</v>
      </c>
      <c r="Z16" s="116">
        <f t="shared" si="4"/>
        <v>0</v>
      </c>
      <c r="AA16" s="121" t="str">
        <f t="shared" si="5"/>
        <v>SRSA</v>
      </c>
      <c r="AB16" s="112">
        <f t="shared" si="6"/>
        <v>1</v>
      </c>
      <c r="AC16" s="113">
        <f t="shared" si="7"/>
        <v>0</v>
      </c>
      <c r="AD16" s="116">
        <f t="shared" si="8"/>
        <v>0</v>
      </c>
      <c r="AE16" s="121" t="str">
        <f t="shared" si="9"/>
        <v>-</v>
      </c>
      <c r="AF16" s="112">
        <f t="shared" si="10"/>
        <v>0</v>
      </c>
      <c r="AG16" s="10" t="s">
        <v>231</v>
      </c>
    </row>
    <row r="17" spans="1:33" s="10" customFormat="1" ht="12.75">
      <c r="A17" s="110">
        <v>4900330</v>
      </c>
      <c r="B17" s="111">
        <v>11</v>
      </c>
      <c r="C17" s="112" t="s">
        <v>74</v>
      </c>
      <c r="D17" s="113" t="s">
        <v>75</v>
      </c>
      <c r="E17" s="113" t="s">
        <v>76</v>
      </c>
      <c r="F17" s="114">
        <v>84532</v>
      </c>
      <c r="G17" s="115">
        <v>2630</v>
      </c>
      <c r="H17" s="116">
        <v>4352595317</v>
      </c>
      <c r="I17" s="117">
        <v>6</v>
      </c>
      <c r="J17" s="118" t="s">
        <v>199</v>
      </c>
      <c r="K17" s="43" t="s">
        <v>200</v>
      </c>
      <c r="L17" s="72">
        <v>1450.772</v>
      </c>
      <c r="M17" s="76" t="s">
        <v>200</v>
      </c>
      <c r="N17" s="119">
        <v>16.54676259</v>
      </c>
      <c r="O17" s="118" t="s">
        <v>199</v>
      </c>
      <c r="P17" s="46"/>
      <c r="Q17" s="43" t="str">
        <f t="shared" si="0"/>
        <v>NO</v>
      </c>
      <c r="R17" s="120" t="s">
        <v>200</v>
      </c>
      <c r="S17" s="50">
        <v>104856</v>
      </c>
      <c r="T17" s="51">
        <v>9586</v>
      </c>
      <c r="U17" s="51">
        <v>10390</v>
      </c>
      <c r="V17" s="52">
        <v>8535</v>
      </c>
      <c r="W17" s="112">
        <f t="shared" si="1"/>
        <v>1</v>
      </c>
      <c r="X17" s="113">
        <f t="shared" si="2"/>
        <v>1</v>
      </c>
      <c r="Y17" s="113">
        <f t="shared" si="3"/>
        <v>0</v>
      </c>
      <c r="Z17" s="116">
        <f t="shared" si="4"/>
        <v>0</v>
      </c>
      <c r="AA17" s="121" t="str">
        <f t="shared" si="5"/>
        <v>SRSA</v>
      </c>
      <c r="AB17" s="112">
        <f t="shared" si="6"/>
        <v>1</v>
      </c>
      <c r="AC17" s="113">
        <f t="shared" si="7"/>
        <v>0</v>
      </c>
      <c r="AD17" s="116">
        <f t="shared" si="8"/>
        <v>0</v>
      </c>
      <c r="AE17" s="121" t="str">
        <f t="shared" si="9"/>
        <v>-</v>
      </c>
      <c r="AF17" s="112">
        <f t="shared" si="10"/>
        <v>0</v>
      </c>
      <c r="AG17" s="10" t="s">
        <v>230</v>
      </c>
    </row>
    <row r="18" spans="1:33" s="10" customFormat="1" ht="12.75">
      <c r="A18" s="122">
        <v>4900450</v>
      </c>
      <c r="B18" s="123">
        <v>15</v>
      </c>
      <c r="C18" s="124" t="s">
        <v>84</v>
      </c>
      <c r="D18" s="125" t="s">
        <v>85</v>
      </c>
      <c r="E18" s="125" t="s">
        <v>86</v>
      </c>
      <c r="F18" s="126">
        <v>84648</v>
      </c>
      <c r="G18" s="127">
        <v>1531</v>
      </c>
      <c r="H18" s="128">
        <v>4356231940</v>
      </c>
      <c r="I18" s="129" t="s">
        <v>212</v>
      </c>
      <c r="J18" s="130" t="s">
        <v>199</v>
      </c>
      <c r="K18" s="131" t="s">
        <v>200</v>
      </c>
      <c r="L18" s="132">
        <v>1920.377</v>
      </c>
      <c r="M18" s="133" t="s">
        <v>200</v>
      </c>
      <c r="N18" s="134">
        <v>9.072781655</v>
      </c>
      <c r="O18" s="130" t="s">
        <v>199</v>
      </c>
      <c r="P18" s="135"/>
      <c r="Q18" s="131" t="str">
        <f t="shared" si="0"/>
        <v>NO</v>
      </c>
      <c r="R18" s="136" t="s">
        <v>199</v>
      </c>
      <c r="S18" s="137">
        <v>76347</v>
      </c>
      <c r="T18" s="138">
        <v>6421</v>
      </c>
      <c r="U18" s="138">
        <v>7816</v>
      </c>
      <c r="V18" s="139">
        <v>8872</v>
      </c>
      <c r="W18" s="124">
        <f t="shared" si="1"/>
        <v>1</v>
      </c>
      <c r="X18" s="125">
        <f t="shared" si="2"/>
        <v>1</v>
      </c>
      <c r="Y18" s="125">
        <f t="shared" si="3"/>
        <v>0</v>
      </c>
      <c r="Z18" s="128">
        <f t="shared" si="4"/>
        <v>0</v>
      </c>
      <c r="AA18" s="140" t="str">
        <f t="shared" si="5"/>
        <v>SRSA</v>
      </c>
      <c r="AB18" s="124">
        <f t="shared" si="6"/>
        <v>0</v>
      </c>
      <c r="AC18" s="125">
        <f t="shared" si="7"/>
        <v>0</v>
      </c>
      <c r="AD18" s="128">
        <f t="shared" si="8"/>
        <v>0</v>
      </c>
      <c r="AE18" s="140" t="str">
        <f t="shared" si="9"/>
        <v>-</v>
      </c>
      <c r="AF18" s="124">
        <f t="shared" si="10"/>
        <v>0</v>
      </c>
      <c r="AG18" s="10" t="e">
        <v>#N/A</v>
      </c>
    </row>
    <row r="19" spans="1:33" s="10" customFormat="1" ht="12.75">
      <c r="A19" s="110">
        <v>4900480</v>
      </c>
      <c r="B19" s="111">
        <v>16</v>
      </c>
      <c r="C19" s="112" t="s">
        <v>87</v>
      </c>
      <c r="D19" s="113" t="s">
        <v>88</v>
      </c>
      <c r="E19" s="113" t="s">
        <v>89</v>
      </c>
      <c r="F19" s="114">
        <v>84741</v>
      </c>
      <c r="G19" s="115">
        <v>3946</v>
      </c>
      <c r="H19" s="116">
        <v>4356442555</v>
      </c>
      <c r="I19" s="117" t="s">
        <v>209</v>
      </c>
      <c r="J19" s="118" t="s">
        <v>199</v>
      </c>
      <c r="K19" s="43" t="s">
        <v>200</v>
      </c>
      <c r="L19" s="72">
        <v>1192.166</v>
      </c>
      <c r="M19" s="76" t="s">
        <v>200</v>
      </c>
      <c r="N19" s="119">
        <v>11.36</v>
      </c>
      <c r="O19" s="118" t="s">
        <v>199</v>
      </c>
      <c r="P19" s="46"/>
      <c r="Q19" s="43" t="str">
        <f t="shared" si="0"/>
        <v>NO</v>
      </c>
      <c r="R19" s="120" t="s">
        <v>200</v>
      </c>
      <c r="S19" s="50">
        <v>81129</v>
      </c>
      <c r="T19" s="51">
        <v>6359</v>
      </c>
      <c r="U19" s="51">
        <v>7694</v>
      </c>
      <c r="V19" s="52">
        <v>14795</v>
      </c>
      <c r="W19" s="112">
        <f t="shared" si="1"/>
        <v>1</v>
      </c>
      <c r="X19" s="113">
        <f t="shared" si="2"/>
        <v>1</v>
      </c>
      <c r="Y19" s="113">
        <f t="shared" si="3"/>
        <v>0</v>
      </c>
      <c r="Z19" s="116">
        <f t="shared" si="4"/>
        <v>0</v>
      </c>
      <c r="AA19" s="121" t="str">
        <f t="shared" si="5"/>
        <v>SRSA</v>
      </c>
      <c r="AB19" s="112">
        <f t="shared" si="6"/>
        <v>1</v>
      </c>
      <c r="AC19" s="113">
        <f t="shared" si="7"/>
        <v>0</v>
      </c>
      <c r="AD19" s="116">
        <f t="shared" si="8"/>
        <v>0</v>
      </c>
      <c r="AE19" s="121" t="str">
        <f t="shared" si="9"/>
        <v>-</v>
      </c>
      <c r="AF19" s="112">
        <f t="shared" si="10"/>
        <v>0</v>
      </c>
      <c r="AG19" s="10" t="s">
        <v>229</v>
      </c>
    </row>
    <row r="20" spans="1:33" s="10" customFormat="1" ht="12.75">
      <c r="A20" s="122">
        <v>4900540</v>
      </c>
      <c r="B20" s="123">
        <v>17</v>
      </c>
      <c r="C20" s="124" t="s">
        <v>92</v>
      </c>
      <c r="D20" s="125" t="s">
        <v>93</v>
      </c>
      <c r="E20" s="125" t="s">
        <v>166</v>
      </c>
      <c r="F20" s="126">
        <v>84624</v>
      </c>
      <c r="G20" s="127">
        <v>666</v>
      </c>
      <c r="H20" s="128">
        <v>4358645600</v>
      </c>
      <c r="I20" s="129" t="s">
        <v>209</v>
      </c>
      <c r="J20" s="130" t="s">
        <v>199</v>
      </c>
      <c r="K20" s="131" t="s">
        <v>200</v>
      </c>
      <c r="L20" s="132">
        <v>3024.627</v>
      </c>
      <c r="M20" s="133" t="s">
        <v>200</v>
      </c>
      <c r="N20" s="134">
        <v>11.21118012</v>
      </c>
      <c r="O20" s="130" t="s">
        <v>199</v>
      </c>
      <c r="P20" s="135"/>
      <c r="Q20" s="131" t="str">
        <f t="shared" si="0"/>
        <v>NO</v>
      </c>
      <c r="R20" s="136" t="s">
        <v>200</v>
      </c>
      <c r="S20" s="137">
        <v>169659</v>
      </c>
      <c r="T20" s="138">
        <v>15544</v>
      </c>
      <c r="U20" s="138">
        <v>17266</v>
      </c>
      <c r="V20" s="139">
        <v>18906</v>
      </c>
      <c r="W20" s="124">
        <f t="shared" si="1"/>
        <v>1</v>
      </c>
      <c r="X20" s="125">
        <f t="shared" si="2"/>
        <v>1</v>
      </c>
      <c r="Y20" s="125">
        <f t="shared" si="3"/>
        <v>0</v>
      </c>
      <c r="Z20" s="128">
        <f t="shared" si="4"/>
        <v>0</v>
      </c>
      <c r="AA20" s="140" t="str">
        <f t="shared" si="5"/>
        <v>SRSA</v>
      </c>
      <c r="AB20" s="124">
        <f t="shared" si="6"/>
        <v>1</v>
      </c>
      <c r="AC20" s="125">
        <f t="shared" si="7"/>
        <v>0</v>
      </c>
      <c r="AD20" s="128">
        <f t="shared" si="8"/>
        <v>0</v>
      </c>
      <c r="AE20" s="140" t="str">
        <f t="shared" si="9"/>
        <v>-</v>
      </c>
      <c r="AF20" s="124">
        <f t="shared" si="10"/>
        <v>0</v>
      </c>
      <c r="AG20" s="10" t="e">
        <v>#N/A</v>
      </c>
    </row>
    <row r="21" spans="1:33" s="10" customFormat="1" ht="12.75">
      <c r="A21" s="110">
        <v>4900008</v>
      </c>
      <c r="B21" s="111">
        <v>86</v>
      </c>
      <c r="C21" s="112" t="s">
        <v>9</v>
      </c>
      <c r="D21" s="113" t="s">
        <v>10</v>
      </c>
      <c r="E21" s="113" t="s">
        <v>11</v>
      </c>
      <c r="F21" s="114">
        <v>84526</v>
      </c>
      <c r="G21" s="115" t="s">
        <v>165</v>
      </c>
      <c r="H21" s="116">
        <v>4356138102</v>
      </c>
      <c r="I21" s="117">
        <v>7</v>
      </c>
      <c r="J21" s="118" t="s">
        <v>200</v>
      </c>
      <c r="K21" s="43" t="s">
        <v>201</v>
      </c>
      <c r="L21" s="72">
        <v>320.561</v>
      </c>
      <c r="M21" s="76" t="s">
        <v>201</v>
      </c>
      <c r="N21" s="119" t="s">
        <v>207</v>
      </c>
      <c r="O21" s="118" t="s">
        <v>207</v>
      </c>
      <c r="P21" s="46"/>
      <c r="Q21" s="43" t="str">
        <f t="shared" si="0"/>
        <v>NO</v>
      </c>
      <c r="R21" s="120" t="s">
        <v>200</v>
      </c>
      <c r="S21" s="50">
        <v>10843</v>
      </c>
      <c r="T21" s="51">
        <v>668</v>
      </c>
      <c r="U21" s="51">
        <v>996</v>
      </c>
      <c r="V21" s="52">
        <v>1284</v>
      </c>
      <c r="W21" s="112">
        <f t="shared" si="1"/>
        <v>1</v>
      </c>
      <c r="X21" s="113">
        <f t="shared" si="2"/>
        <v>1</v>
      </c>
      <c r="Y21" s="113">
        <f t="shared" si="3"/>
        <v>0</v>
      </c>
      <c r="Z21" s="116">
        <f t="shared" si="4"/>
        <v>0</v>
      </c>
      <c r="AA21" s="121" t="str">
        <f t="shared" si="5"/>
        <v>SRSA</v>
      </c>
      <c r="AB21" s="112">
        <f t="shared" si="6"/>
        <v>1</v>
      </c>
      <c r="AC21" s="113">
        <f t="shared" si="7"/>
        <v>0</v>
      </c>
      <c r="AD21" s="116">
        <f t="shared" si="8"/>
        <v>0</v>
      </c>
      <c r="AE21" s="121" t="str">
        <f t="shared" si="9"/>
        <v>-</v>
      </c>
      <c r="AF21" s="112">
        <f t="shared" si="10"/>
        <v>0</v>
      </c>
      <c r="AG21" s="10" t="s">
        <v>228</v>
      </c>
    </row>
    <row r="22" spans="1:33" s="10" customFormat="1" ht="12.75">
      <c r="A22" s="110">
        <v>4900780</v>
      </c>
      <c r="B22" s="111">
        <v>23</v>
      </c>
      <c r="C22" s="112" t="s">
        <v>111</v>
      </c>
      <c r="D22" s="113" t="s">
        <v>155</v>
      </c>
      <c r="E22" s="113" t="s">
        <v>156</v>
      </c>
      <c r="F22" s="114">
        <v>84740</v>
      </c>
      <c r="G22" s="115">
        <v>69</v>
      </c>
      <c r="H22" s="116">
        <v>4355772912</v>
      </c>
      <c r="I22" s="117">
        <v>7</v>
      </c>
      <c r="J22" s="118" t="s">
        <v>200</v>
      </c>
      <c r="K22" s="43" t="s">
        <v>200</v>
      </c>
      <c r="L22" s="72">
        <v>307.768</v>
      </c>
      <c r="M22" s="76" t="s">
        <v>200</v>
      </c>
      <c r="N22" s="119">
        <v>16.12903226</v>
      </c>
      <c r="O22" s="118" t="s">
        <v>199</v>
      </c>
      <c r="P22" s="46"/>
      <c r="Q22" s="43" t="str">
        <f t="shared" si="0"/>
        <v>NO</v>
      </c>
      <c r="R22" s="120" t="s">
        <v>200</v>
      </c>
      <c r="S22" s="50">
        <v>22189</v>
      </c>
      <c r="T22" s="51">
        <v>2380</v>
      </c>
      <c r="U22" s="51">
        <v>2176</v>
      </c>
      <c r="V22" s="52">
        <v>5066</v>
      </c>
      <c r="W22" s="112">
        <f t="shared" si="1"/>
        <v>1</v>
      </c>
      <c r="X22" s="113">
        <f t="shared" si="2"/>
        <v>1</v>
      </c>
      <c r="Y22" s="113">
        <f t="shared" si="3"/>
        <v>0</v>
      </c>
      <c r="Z22" s="116">
        <f t="shared" si="4"/>
        <v>0</v>
      </c>
      <c r="AA22" s="121" t="str">
        <f t="shared" si="5"/>
        <v>SRSA</v>
      </c>
      <c r="AB22" s="112">
        <f t="shared" si="6"/>
        <v>1</v>
      </c>
      <c r="AC22" s="113">
        <f t="shared" si="7"/>
        <v>0</v>
      </c>
      <c r="AD22" s="116">
        <f t="shared" si="8"/>
        <v>0</v>
      </c>
      <c r="AE22" s="121" t="str">
        <f t="shared" si="9"/>
        <v>-</v>
      </c>
      <c r="AF22" s="112">
        <f t="shared" si="10"/>
        <v>0</v>
      </c>
      <c r="AG22" s="10" t="s">
        <v>227</v>
      </c>
    </row>
    <row r="23" spans="1:33" s="10" customFormat="1" ht="12.75">
      <c r="A23" s="110">
        <v>4900840</v>
      </c>
      <c r="B23" s="111">
        <v>24</v>
      </c>
      <c r="C23" s="112" t="s">
        <v>114</v>
      </c>
      <c r="D23" s="113" t="s">
        <v>149</v>
      </c>
      <c r="E23" s="113" t="s">
        <v>115</v>
      </c>
      <c r="F23" s="114">
        <v>84064</v>
      </c>
      <c r="G23" s="115">
        <v>67</v>
      </c>
      <c r="H23" s="116">
        <v>4357932135</v>
      </c>
      <c r="I23" s="117">
        <v>7</v>
      </c>
      <c r="J23" s="118" t="s">
        <v>200</v>
      </c>
      <c r="K23" s="43" t="s">
        <v>200</v>
      </c>
      <c r="L23" s="72">
        <v>448.485</v>
      </c>
      <c r="M23" s="76" t="s">
        <v>200</v>
      </c>
      <c r="N23" s="119">
        <v>7.983193277</v>
      </c>
      <c r="O23" s="118" t="s">
        <v>199</v>
      </c>
      <c r="P23" s="46"/>
      <c r="Q23" s="43" t="str">
        <f t="shared" si="0"/>
        <v>NO</v>
      </c>
      <c r="R23" s="120" t="s">
        <v>200</v>
      </c>
      <c r="S23" s="50">
        <v>22527</v>
      </c>
      <c r="T23" s="51">
        <v>1634</v>
      </c>
      <c r="U23" s="51">
        <v>2088</v>
      </c>
      <c r="V23" s="52">
        <v>7268</v>
      </c>
      <c r="W23" s="112">
        <f t="shared" si="1"/>
        <v>1</v>
      </c>
      <c r="X23" s="113">
        <f t="shared" si="2"/>
        <v>1</v>
      </c>
      <c r="Y23" s="113">
        <f t="shared" si="3"/>
        <v>0</v>
      </c>
      <c r="Z23" s="116">
        <f t="shared" si="4"/>
        <v>0</v>
      </c>
      <c r="AA23" s="121" t="str">
        <f t="shared" si="5"/>
        <v>SRSA</v>
      </c>
      <c r="AB23" s="112">
        <f t="shared" si="6"/>
        <v>1</v>
      </c>
      <c r="AC23" s="113">
        <f t="shared" si="7"/>
        <v>0</v>
      </c>
      <c r="AD23" s="116">
        <f t="shared" si="8"/>
        <v>0</v>
      </c>
      <c r="AE23" s="121" t="str">
        <f t="shared" si="9"/>
        <v>-</v>
      </c>
      <c r="AF23" s="112">
        <f t="shared" si="10"/>
        <v>0</v>
      </c>
      <c r="AG23" s="10" t="s">
        <v>226</v>
      </c>
    </row>
    <row r="24" spans="1:33" s="10" customFormat="1" ht="12.75">
      <c r="A24" s="122">
        <v>4900900</v>
      </c>
      <c r="B24" s="123">
        <v>25</v>
      </c>
      <c r="C24" s="124" t="s">
        <v>118</v>
      </c>
      <c r="D24" s="125" t="s">
        <v>119</v>
      </c>
      <c r="E24" s="125" t="s">
        <v>120</v>
      </c>
      <c r="F24" s="126">
        <v>84511</v>
      </c>
      <c r="G24" s="127">
        <v>3600</v>
      </c>
      <c r="H24" s="128">
        <v>4356781200</v>
      </c>
      <c r="I24" s="129" t="s">
        <v>209</v>
      </c>
      <c r="J24" s="130" t="s">
        <v>199</v>
      </c>
      <c r="K24" s="131" t="s">
        <v>200</v>
      </c>
      <c r="L24" s="132">
        <v>2973.406</v>
      </c>
      <c r="M24" s="133" t="s">
        <v>200</v>
      </c>
      <c r="N24" s="134">
        <v>20.15915119</v>
      </c>
      <c r="O24" s="130" t="s">
        <v>200</v>
      </c>
      <c r="P24" s="135"/>
      <c r="Q24" s="131" t="str">
        <f t="shared" si="0"/>
        <v>NO</v>
      </c>
      <c r="R24" s="136" t="s">
        <v>200</v>
      </c>
      <c r="S24" s="137">
        <v>320348</v>
      </c>
      <c r="T24" s="138">
        <v>36326</v>
      </c>
      <c r="U24" s="138">
        <v>36425</v>
      </c>
      <c r="V24" s="139">
        <v>27841</v>
      </c>
      <c r="W24" s="124">
        <f t="shared" si="1"/>
        <v>1</v>
      </c>
      <c r="X24" s="125">
        <f t="shared" si="2"/>
        <v>1</v>
      </c>
      <c r="Y24" s="125">
        <f t="shared" si="3"/>
        <v>0</v>
      </c>
      <c r="Z24" s="128">
        <f t="shared" si="4"/>
        <v>0</v>
      </c>
      <c r="AA24" s="140" t="str">
        <f t="shared" si="5"/>
        <v>SRSA</v>
      </c>
      <c r="AB24" s="124">
        <f t="shared" si="6"/>
        <v>1</v>
      </c>
      <c r="AC24" s="125">
        <f t="shared" si="7"/>
        <v>1</v>
      </c>
      <c r="AD24" s="128" t="str">
        <f t="shared" si="8"/>
        <v>Initial</v>
      </c>
      <c r="AE24" s="140" t="str">
        <f t="shared" si="9"/>
        <v>-</v>
      </c>
      <c r="AF24" s="124" t="str">
        <f t="shared" si="10"/>
        <v>SRSA</v>
      </c>
      <c r="AG24" s="10" t="e">
        <v>#N/A</v>
      </c>
    </row>
    <row r="25" spans="1:33" s="10" customFormat="1" ht="12.75">
      <c r="A25" s="122">
        <v>4900930</v>
      </c>
      <c r="B25" s="123">
        <v>26</v>
      </c>
      <c r="C25" s="124" t="s">
        <v>121</v>
      </c>
      <c r="D25" s="125" t="s">
        <v>122</v>
      </c>
      <c r="E25" s="125" t="s">
        <v>123</v>
      </c>
      <c r="F25" s="126">
        <v>84701</v>
      </c>
      <c r="G25" s="127">
        <v>1899</v>
      </c>
      <c r="H25" s="128">
        <v>4358968214</v>
      </c>
      <c r="I25" s="129" t="s">
        <v>209</v>
      </c>
      <c r="J25" s="130" t="s">
        <v>199</v>
      </c>
      <c r="K25" s="131" t="s">
        <v>200</v>
      </c>
      <c r="L25" s="132">
        <v>4291.829</v>
      </c>
      <c r="M25" s="133" t="s">
        <v>200</v>
      </c>
      <c r="N25" s="134">
        <v>12.37225484</v>
      </c>
      <c r="O25" s="130" t="s">
        <v>199</v>
      </c>
      <c r="P25" s="135"/>
      <c r="Q25" s="131" t="str">
        <f t="shared" si="0"/>
        <v>NO</v>
      </c>
      <c r="R25" s="136" t="s">
        <v>200</v>
      </c>
      <c r="S25" s="137">
        <v>238083</v>
      </c>
      <c r="T25" s="138">
        <v>19475</v>
      </c>
      <c r="U25" s="138">
        <v>23192</v>
      </c>
      <c r="V25" s="139">
        <v>26981</v>
      </c>
      <c r="W25" s="124">
        <f t="shared" si="1"/>
        <v>1</v>
      </c>
      <c r="X25" s="125">
        <f t="shared" si="2"/>
        <v>1</v>
      </c>
      <c r="Y25" s="125">
        <f t="shared" si="3"/>
        <v>0</v>
      </c>
      <c r="Z25" s="128">
        <f t="shared" si="4"/>
        <v>0</v>
      </c>
      <c r="AA25" s="140" t="str">
        <f t="shared" si="5"/>
        <v>SRSA</v>
      </c>
      <c r="AB25" s="124">
        <f t="shared" si="6"/>
        <v>1</v>
      </c>
      <c r="AC25" s="125">
        <f t="shared" si="7"/>
        <v>0</v>
      </c>
      <c r="AD25" s="128">
        <f t="shared" si="8"/>
        <v>0</v>
      </c>
      <c r="AE25" s="140" t="str">
        <f t="shared" si="9"/>
        <v>-</v>
      </c>
      <c r="AF25" s="124">
        <f t="shared" si="10"/>
        <v>0</v>
      </c>
      <c r="AG25" s="10" t="e">
        <v>#N/A</v>
      </c>
    </row>
    <row r="26" spans="1:33" s="10" customFormat="1" ht="12.75">
      <c r="A26" s="110">
        <v>4900011</v>
      </c>
      <c r="B26" s="111">
        <v>89</v>
      </c>
      <c r="C26" s="112" t="s">
        <v>18</v>
      </c>
      <c r="D26" s="113" t="s">
        <v>19</v>
      </c>
      <c r="E26" s="113" t="s">
        <v>161</v>
      </c>
      <c r="F26" s="114">
        <v>84049</v>
      </c>
      <c r="G26" s="115" t="s">
        <v>165</v>
      </c>
      <c r="H26" s="116">
        <v>4356541347</v>
      </c>
      <c r="I26" s="117">
        <v>7</v>
      </c>
      <c r="J26" s="118" t="s">
        <v>200</v>
      </c>
      <c r="K26" s="43" t="s">
        <v>201</v>
      </c>
      <c r="L26" s="72">
        <v>65.811</v>
      </c>
      <c r="M26" s="76" t="s">
        <v>201</v>
      </c>
      <c r="N26" s="119" t="s">
        <v>207</v>
      </c>
      <c r="O26" s="118" t="s">
        <v>207</v>
      </c>
      <c r="P26" s="46"/>
      <c r="Q26" s="43" t="str">
        <f t="shared" si="0"/>
        <v>NO</v>
      </c>
      <c r="R26" s="120" t="s">
        <v>200</v>
      </c>
      <c r="S26" s="50">
        <v>0</v>
      </c>
      <c r="T26" s="51">
        <v>0</v>
      </c>
      <c r="U26" s="51">
        <v>0</v>
      </c>
      <c r="V26" s="52">
        <v>0</v>
      </c>
      <c r="W26" s="112">
        <f t="shared" si="1"/>
        <v>1</v>
      </c>
      <c r="X26" s="113">
        <f t="shared" si="2"/>
        <v>1</v>
      </c>
      <c r="Y26" s="113">
        <f t="shared" si="3"/>
        <v>0</v>
      </c>
      <c r="Z26" s="116">
        <f t="shared" si="4"/>
        <v>0</v>
      </c>
      <c r="AA26" s="121" t="str">
        <f t="shared" si="5"/>
        <v>SRSA</v>
      </c>
      <c r="AB26" s="112">
        <f t="shared" si="6"/>
        <v>1</v>
      </c>
      <c r="AC26" s="113">
        <f t="shared" si="7"/>
        <v>0</v>
      </c>
      <c r="AD26" s="116">
        <f t="shared" si="8"/>
        <v>0</v>
      </c>
      <c r="AE26" s="121" t="str">
        <f t="shared" si="9"/>
        <v>-</v>
      </c>
      <c r="AF26" s="112">
        <f t="shared" si="10"/>
        <v>0</v>
      </c>
      <c r="AG26" s="10" t="s">
        <v>225</v>
      </c>
    </row>
    <row r="27" spans="1:33" s="10" customFormat="1" ht="12.75">
      <c r="A27" s="110">
        <v>4901020</v>
      </c>
      <c r="B27" s="111">
        <v>29</v>
      </c>
      <c r="C27" s="112" t="s">
        <v>130</v>
      </c>
      <c r="D27" s="113" t="s">
        <v>131</v>
      </c>
      <c r="E27" s="113" t="s">
        <v>159</v>
      </c>
      <c r="F27" s="114">
        <v>84628</v>
      </c>
      <c r="G27" s="115">
        <v>210</v>
      </c>
      <c r="H27" s="116">
        <v>4354336363</v>
      </c>
      <c r="I27" s="117" t="s">
        <v>211</v>
      </c>
      <c r="J27" s="118" t="s">
        <v>199</v>
      </c>
      <c r="K27" s="43" t="s">
        <v>200</v>
      </c>
      <c r="L27" s="72">
        <v>244.184</v>
      </c>
      <c r="M27" s="76" t="s">
        <v>200</v>
      </c>
      <c r="N27" s="119">
        <v>14.28571429</v>
      </c>
      <c r="O27" s="118" t="s">
        <v>199</v>
      </c>
      <c r="P27" s="46"/>
      <c r="Q27" s="43" t="str">
        <f t="shared" si="0"/>
        <v>NO</v>
      </c>
      <c r="R27" s="120" t="s">
        <v>199</v>
      </c>
      <c r="S27" s="50">
        <v>13091</v>
      </c>
      <c r="T27" s="51">
        <v>1706</v>
      </c>
      <c r="U27" s="51">
        <v>1599</v>
      </c>
      <c r="V27" s="52">
        <v>6048</v>
      </c>
      <c r="W27" s="112">
        <f t="shared" si="1"/>
        <v>1</v>
      </c>
      <c r="X27" s="113">
        <f t="shared" si="2"/>
        <v>1</v>
      </c>
      <c r="Y27" s="113">
        <f t="shared" si="3"/>
        <v>0</v>
      </c>
      <c r="Z27" s="116">
        <f t="shared" si="4"/>
        <v>0</v>
      </c>
      <c r="AA27" s="121" t="str">
        <f t="shared" si="5"/>
        <v>SRSA</v>
      </c>
      <c r="AB27" s="112">
        <f t="shared" si="6"/>
        <v>0</v>
      </c>
      <c r="AC27" s="113">
        <f t="shared" si="7"/>
        <v>0</v>
      </c>
      <c r="AD27" s="116">
        <f t="shared" si="8"/>
        <v>0</v>
      </c>
      <c r="AE27" s="121" t="str">
        <f t="shared" si="9"/>
        <v>-</v>
      </c>
      <c r="AF27" s="112">
        <f t="shared" si="10"/>
        <v>0</v>
      </c>
      <c r="AG27" s="10" t="s">
        <v>224</v>
      </c>
    </row>
    <row r="28" spans="1:33" s="10" customFormat="1" ht="12.75">
      <c r="A28" s="122">
        <v>4900013</v>
      </c>
      <c r="B28" s="123">
        <v>92</v>
      </c>
      <c r="C28" s="124" t="s">
        <v>23</v>
      </c>
      <c r="D28" s="125" t="s">
        <v>24</v>
      </c>
      <c r="E28" s="125" t="s">
        <v>25</v>
      </c>
      <c r="F28" s="126">
        <v>84026</v>
      </c>
      <c r="G28" s="127" t="s">
        <v>165</v>
      </c>
      <c r="H28" s="128">
        <v>4357222331</v>
      </c>
      <c r="I28" s="129">
        <v>7</v>
      </c>
      <c r="J28" s="130" t="s">
        <v>200</v>
      </c>
      <c r="K28" s="131" t="s">
        <v>201</v>
      </c>
      <c r="L28" s="132">
        <v>44.517</v>
      </c>
      <c r="M28" s="133" t="s">
        <v>201</v>
      </c>
      <c r="N28" s="134" t="s">
        <v>207</v>
      </c>
      <c r="O28" s="130" t="s">
        <v>207</v>
      </c>
      <c r="P28" s="135"/>
      <c r="Q28" s="131" t="str">
        <f t="shared" si="0"/>
        <v>NO</v>
      </c>
      <c r="R28" s="136" t="s">
        <v>200</v>
      </c>
      <c r="S28" s="137">
        <v>5901</v>
      </c>
      <c r="T28" s="138">
        <v>424</v>
      </c>
      <c r="U28" s="138">
        <v>457</v>
      </c>
      <c r="V28" s="139">
        <v>215</v>
      </c>
      <c r="W28" s="124">
        <f t="shared" si="1"/>
        <v>1</v>
      </c>
      <c r="X28" s="125">
        <f t="shared" si="2"/>
        <v>1</v>
      </c>
      <c r="Y28" s="125">
        <f t="shared" si="3"/>
        <v>0</v>
      </c>
      <c r="Z28" s="128">
        <f t="shared" si="4"/>
        <v>0</v>
      </c>
      <c r="AA28" s="140" t="str">
        <f t="shared" si="5"/>
        <v>SRSA</v>
      </c>
      <c r="AB28" s="124">
        <f t="shared" si="6"/>
        <v>1</v>
      </c>
      <c r="AC28" s="125">
        <f t="shared" si="7"/>
        <v>0</v>
      </c>
      <c r="AD28" s="128">
        <f t="shared" si="8"/>
        <v>0</v>
      </c>
      <c r="AE28" s="140" t="str">
        <f t="shared" si="9"/>
        <v>-</v>
      </c>
      <c r="AF28" s="124">
        <f t="shared" si="10"/>
        <v>0</v>
      </c>
      <c r="AG28" s="10" t="e">
        <v>#N/A</v>
      </c>
    </row>
    <row r="29" spans="1:33" s="10" customFormat="1" ht="12.75">
      <c r="A29" s="122">
        <v>4901080</v>
      </c>
      <c r="B29" s="123">
        <v>31</v>
      </c>
      <c r="C29" s="124" t="s">
        <v>135</v>
      </c>
      <c r="D29" s="125" t="s">
        <v>136</v>
      </c>
      <c r="E29" s="125" t="s">
        <v>137</v>
      </c>
      <c r="F29" s="126">
        <v>84078</v>
      </c>
      <c r="G29" s="127">
        <v>3099</v>
      </c>
      <c r="H29" s="128">
        <v>4357813100</v>
      </c>
      <c r="I29" s="129" t="s">
        <v>209</v>
      </c>
      <c r="J29" s="130" t="s">
        <v>199</v>
      </c>
      <c r="K29" s="131" t="s">
        <v>200</v>
      </c>
      <c r="L29" s="132">
        <v>5535.962</v>
      </c>
      <c r="M29" s="133" t="s">
        <v>200</v>
      </c>
      <c r="N29" s="134">
        <v>12.48566279</v>
      </c>
      <c r="O29" s="130" t="s">
        <v>199</v>
      </c>
      <c r="P29" s="135"/>
      <c r="Q29" s="131" t="str">
        <f t="shared" si="0"/>
        <v>NO</v>
      </c>
      <c r="R29" s="136" t="s">
        <v>200</v>
      </c>
      <c r="S29" s="137">
        <v>370126</v>
      </c>
      <c r="T29" s="138">
        <v>34085</v>
      </c>
      <c r="U29" s="138">
        <v>37533</v>
      </c>
      <c r="V29" s="139">
        <v>27774</v>
      </c>
      <c r="W29" s="124">
        <f t="shared" si="1"/>
        <v>1</v>
      </c>
      <c r="X29" s="125">
        <f t="shared" si="2"/>
        <v>1</v>
      </c>
      <c r="Y29" s="125">
        <f t="shared" si="3"/>
        <v>0</v>
      </c>
      <c r="Z29" s="128">
        <f t="shared" si="4"/>
        <v>0</v>
      </c>
      <c r="AA29" s="140" t="str">
        <f t="shared" si="5"/>
        <v>SRSA</v>
      </c>
      <c r="AB29" s="124">
        <f t="shared" si="6"/>
        <v>1</v>
      </c>
      <c r="AC29" s="125">
        <f t="shared" si="7"/>
        <v>0</v>
      </c>
      <c r="AD29" s="128">
        <f t="shared" si="8"/>
        <v>0</v>
      </c>
      <c r="AE29" s="140" t="str">
        <f t="shared" si="9"/>
        <v>-</v>
      </c>
      <c r="AF29" s="124">
        <f t="shared" si="10"/>
        <v>0</v>
      </c>
      <c r="AG29" s="10" t="e">
        <v>#N/A</v>
      </c>
    </row>
    <row r="30" spans="1:33" s="10" customFormat="1" ht="12.75">
      <c r="A30" s="110">
        <v>4901170</v>
      </c>
      <c r="B30" s="111">
        <v>34</v>
      </c>
      <c r="C30" s="112" t="s">
        <v>143</v>
      </c>
      <c r="D30" s="113" t="s">
        <v>151</v>
      </c>
      <c r="E30" s="113" t="s">
        <v>144</v>
      </c>
      <c r="F30" s="114">
        <v>84715</v>
      </c>
      <c r="G30" s="115">
        <v>127</v>
      </c>
      <c r="H30" s="116">
        <v>4354253813</v>
      </c>
      <c r="I30" s="117">
        <v>7</v>
      </c>
      <c r="J30" s="118" t="s">
        <v>200</v>
      </c>
      <c r="K30" s="43" t="s">
        <v>200</v>
      </c>
      <c r="L30" s="72">
        <v>514.684</v>
      </c>
      <c r="M30" s="76" t="s">
        <v>200</v>
      </c>
      <c r="N30" s="119">
        <v>15.97096189</v>
      </c>
      <c r="O30" s="118" t="s">
        <v>199</v>
      </c>
      <c r="P30" s="46"/>
      <c r="Q30" s="43" t="str">
        <f t="shared" si="0"/>
        <v>NO</v>
      </c>
      <c r="R30" s="120" t="s">
        <v>200</v>
      </c>
      <c r="S30" s="50">
        <v>39404</v>
      </c>
      <c r="T30" s="51">
        <v>4842</v>
      </c>
      <c r="U30" s="51">
        <v>3690</v>
      </c>
      <c r="V30" s="52">
        <v>7425</v>
      </c>
      <c r="W30" s="112">
        <f t="shared" si="1"/>
        <v>1</v>
      </c>
      <c r="X30" s="113">
        <f t="shared" si="2"/>
        <v>1</v>
      </c>
      <c r="Y30" s="113">
        <f t="shared" si="3"/>
        <v>0</v>
      </c>
      <c r="Z30" s="116">
        <f t="shared" si="4"/>
        <v>0</v>
      </c>
      <c r="AA30" s="121" t="str">
        <f t="shared" si="5"/>
        <v>SRSA</v>
      </c>
      <c r="AB30" s="112">
        <f t="shared" si="6"/>
        <v>1</v>
      </c>
      <c r="AC30" s="113">
        <f t="shared" si="7"/>
        <v>0</v>
      </c>
      <c r="AD30" s="116">
        <f t="shared" si="8"/>
        <v>0</v>
      </c>
      <c r="AE30" s="121" t="str">
        <f t="shared" si="9"/>
        <v>-</v>
      </c>
      <c r="AF30" s="112">
        <f t="shared" si="10"/>
        <v>0</v>
      </c>
      <c r="AG30" s="10" t="s">
        <v>223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&amp;L&amp;"Arial,Bold"&amp;14 2005&amp;C&amp;P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14" customWidth="1"/>
    <col min="2" max="2" width="9.421875" style="15" bestFit="1" customWidth="1"/>
    <col min="3" max="3" width="42.7109375" style="10" bestFit="1" customWidth="1"/>
    <col min="4" max="4" width="29.7109375" style="10" bestFit="1" customWidth="1"/>
    <col min="5" max="5" width="18.421875" style="10" bestFit="1" customWidth="1"/>
    <col min="6" max="6" width="6.8515625" style="26" bestFit="1" customWidth="1"/>
    <col min="7" max="7" width="5.8515625" style="13" customWidth="1"/>
    <col min="8" max="8" width="11.7109375" style="10" bestFit="1" customWidth="1"/>
    <col min="9" max="9" width="6.57421875" style="16" bestFit="1" customWidth="1"/>
    <col min="10" max="11" width="6.57421875" style="10" bestFit="1" customWidth="1"/>
    <col min="12" max="12" width="9.140625" style="11" bestFit="1" customWidth="1"/>
    <col min="13" max="13" width="6.57421875" style="10" bestFit="1" customWidth="1"/>
    <col min="14" max="14" width="6.57421875" style="0" bestFit="1" customWidth="1"/>
    <col min="15" max="15" width="6.57421875" style="10" bestFit="1" customWidth="1"/>
    <col min="16" max="16" width="6.57421875" style="10" hidden="1" customWidth="1"/>
    <col min="17" max="17" width="9.140625" style="1" hidden="1" customWidth="1"/>
    <col min="18" max="18" width="6.57421875" style="10" bestFit="1" customWidth="1"/>
    <col min="19" max="19" width="7.57421875" style="12" bestFit="1" customWidth="1"/>
    <col min="20" max="22" width="6.57421875" style="12" bestFit="1" customWidth="1"/>
    <col min="23" max="26" width="4.00390625" style="10" hidden="1" customWidth="1"/>
    <col min="27" max="27" width="6.421875" style="10" customWidth="1"/>
    <col min="28" max="29" width="4.00390625" style="10" hidden="1" customWidth="1"/>
    <col min="30" max="30" width="5.28125" style="10" hidden="1" customWidth="1"/>
    <col min="31" max="31" width="6.421875" style="10" customWidth="1"/>
    <col min="32" max="32" width="6.421875" style="10" hidden="1" customWidth="1"/>
    <col min="33" max="16384" width="11.421875" style="10" customWidth="1"/>
  </cols>
  <sheetData>
    <row r="1" ht="12.75">
      <c r="A1" s="17" t="s">
        <v>191</v>
      </c>
    </row>
    <row r="2" spans="1:17" ht="18">
      <c r="A2" s="25" t="s">
        <v>0</v>
      </c>
      <c r="N2" s="2"/>
      <c r="Q2" s="3"/>
    </row>
    <row r="3" spans="1:32" ht="159.75" customHeight="1" thickBot="1">
      <c r="A3" s="4" t="s">
        <v>168</v>
      </c>
      <c r="B3" s="5" t="s">
        <v>169</v>
      </c>
      <c r="C3" s="6" t="s">
        <v>170</v>
      </c>
      <c r="D3" s="6" t="s">
        <v>171</v>
      </c>
      <c r="E3" s="6" t="s">
        <v>172</v>
      </c>
      <c r="F3" s="27" t="s">
        <v>173</v>
      </c>
      <c r="G3" s="54" t="s">
        <v>174</v>
      </c>
      <c r="H3" s="6" t="s">
        <v>175</v>
      </c>
      <c r="I3" s="20" t="s">
        <v>176</v>
      </c>
      <c r="J3" s="18" t="s">
        <v>218</v>
      </c>
      <c r="K3" s="21" t="s">
        <v>219</v>
      </c>
      <c r="L3" s="69" t="s">
        <v>177</v>
      </c>
      <c r="M3" s="73" t="s">
        <v>220</v>
      </c>
      <c r="N3" s="77" t="s">
        <v>188</v>
      </c>
      <c r="O3" s="24" t="s">
        <v>221</v>
      </c>
      <c r="P3" s="7" t="s">
        <v>189</v>
      </c>
      <c r="Q3" s="78" t="s">
        <v>222</v>
      </c>
      <c r="R3" s="79" t="s">
        <v>178</v>
      </c>
      <c r="S3" s="22" t="s">
        <v>193</v>
      </c>
      <c r="T3" s="19" t="s">
        <v>192</v>
      </c>
      <c r="U3" s="19" t="s">
        <v>194</v>
      </c>
      <c r="V3" s="23" t="s">
        <v>195</v>
      </c>
      <c r="W3" s="8" t="s">
        <v>179</v>
      </c>
      <c r="X3" s="9" t="s">
        <v>180</v>
      </c>
      <c r="Y3" s="9" t="s">
        <v>197</v>
      </c>
      <c r="Z3" s="82" t="s">
        <v>196</v>
      </c>
      <c r="AA3" s="84" t="s">
        <v>181</v>
      </c>
      <c r="AB3" s="8" t="s">
        <v>182</v>
      </c>
      <c r="AC3" s="9" t="s">
        <v>183</v>
      </c>
      <c r="AD3" s="82" t="s">
        <v>184</v>
      </c>
      <c r="AE3" s="88" t="s">
        <v>185</v>
      </c>
      <c r="AF3" s="87" t="s">
        <v>186</v>
      </c>
    </row>
    <row r="4" spans="1:32" s="53" customFormat="1" ht="12" customHeight="1" thickBot="1">
      <c r="A4" s="91">
        <v>1</v>
      </c>
      <c r="B4" s="91">
        <v>2</v>
      </c>
      <c r="C4" s="67">
        <v>3</v>
      </c>
      <c r="D4" s="57">
        <v>4</v>
      </c>
      <c r="E4" s="57">
        <v>5</v>
      </c>
      <c r="F4" s="58">
        <v>6</v>
      </c>
      <c r="G4" s="59"/>
      <c r="H4" s="60">
        <v>7</v>
      </c>
      <c r="I4" s="61">
        <v>8</v>
      </c>
      <c r="J4" s="57">
        <v>9</v>
      </c>
      <c r="K4" s="62">
        <v>10</v>
      </c>
      <c r="L4" s="70">
        <v>11</v>
      </c>
      <c r="M4" s="74">
        <v>12</v>
      </c>
      <c r="N4" s="64">
        <v>13</v>
      </c>
      <c r="O4" s="65">
        <v>14</v>
      </c>
      <c r="P4" s="66" t="s">
        <v>190</v>
      </c>
      <c r="Q4" s="62" t="s">
        <v>217</v>
      </c>
      <c r="R4" s="80">
        <v>15</v>
      </c>
      <c r="S4" s="63">
        <v>16</v>
      </c>
      <c r="T4" s="66">
        <v>17</v>
      </c>
      <c r="U4" s="66">
        <v>18</v>
      </c>
      <c r="V4" s="62">
        <v>19</v>
      </c>
      <c r="W4" s="67"/>
      <c r="X4" s="57"/>
      <c r="Y4" s="57"/>
      <c r="Z4" s="60"/>
      <c r="AA4" s="85">
        <v>20</v>
      </c>
      <c r="AB4" s="83"/>
      <c r="AC4" s="68"/>
      <c r="AD4" s="86"/>
      <c r="AE4" s="85">
        <v>21</v>
      </c>
      <c r="AF4" s="67" t="s">
        <v>187</v>
      </c>
    </row>
    <row r="5" spans="1:32" ht="12.75">
      <c r="A5" s="92">
        <v>4900017</v>
      </c>
      <c r="B5" s="93">
        <v>83</v>
      </c>
      <c r="C5" s="35" t="s">
        <v>34</v>
      </c>
      <c r="D5" s="28" t="s">
        <v>35</v>
      </c>
      <c r="E5" s="28" t="s">
        <v>14</v>
      </c>
      <c r="F5" s="29">
        <v>84121</v>
      </c>
      <c r="G5" s="30">
        <v>1099</v>
      </c>
      <c r="H5" s="31">
        <v>8012789460</v>
      </c>
      <c r="I5" s="32">
        <v>4</v>
      </c>
      <c r="J5" s="33" t="s">
        <v>199</v>
      </c>
      <c r="K5" s="44" t="s">
        <v>199</v>
      </c>
      <c r="L5" s="71"/>
      <c r="M5" s="75"/>
      <c r="N5" s="34" t="s">
        <v>207</v>
      </c>
      <c r="O5" s="33" t="s">
        <v>207</v>
      </c>
      <c r="P5" s="45"/>
      <c r="Q5" s="44" t="str">
        <f>IF(AND(ISNUMBER(P5),P5&gt;=20),"YES","NO")</f>
        <v>NO</v>
      </c>
      <c r="R5" s="81" t="s">
        <v>199</v>
      </c>
      <c r="S5" s="47"/>
      <c r="T5" s="48"/>
      <c r="U5" s="48"/>
      <c r="V5" s="49"/>
      <c r="W5" s="35">
        <f aca="true" t="shared" si="0" ref="W5:W36">IF(OR(J5="YES",K5="YES"),1,0)</f>
        <v>0</v>
      </c>
      <c r="X5" s="28">
        <f>IF(OR(AND(ISNUMBER(L5),AND(L5&gt;0,L5&lt;600)),AND(ISNUMBER(L5),AND(L5&gt;0,M5="YES"))),1,0)</f>
        <v>0</v>
      </c>
      <c r="Y5" s="28">
        <f aca="true" t="shared" si="1" ref="Y5:Y36">IF(AND(OR(J5="YES",K5="YES"),(W5=0)),"Trouble",0)</f>
        <v>0</v>
      </c>
      <c r="Z5" s="31">
        <f aca="true" t="shared" si="2" ref="Z5:Z36">IF(AND(OR(AND(ISNUMBER(L5),AND(L5&gt;0,L5&lt;600)),AND(ISNUMBER(L5),AND(L5&gt;0,M5="YES"))),(X5=0)),"Trouble",0)</f>
        <v>0</v>
      </c>
      <c r="AA5" s="89" t="str">
        <f>IF(AND(W5=1,X5=1),"SRSA","-")</f>
        <v>-</v>
      </c>
      <c r="AB5" s="35">
        <f>IF(R5="YES",1,0)</f>
        <v>0</v>
      </c>
      <c r="AC5" s="28">
        <f>IF(OR(AND(ISNUMBER(P5),P5&gt;=20),(AND(ISNUMBER(P5)=FALSE,AND(ISNUMBER(N5),N5&gt;=20)))),1,0)</f>
        <v>0</v>
      </c>
      <c r="AD5" s="31">
        <f>IF(AND(AB5=1,AC5=1),"Initial",0)</f>
        <v>0</v>
      </c>
      <c r="AE5" s="89" t="str">
        <f aca="true" t="shared" si="3" ref="AE5:AE36">IF(AND(AND(AD5="Initial",AF5=0),AND(ISNUMBER(L5),L5&gt;0)),"RLIS","-")</f>
        <v>-</v>
      </c>
      <c r="AF5" s="35">
        <f aca="true" t="shared" si="4" ref="AF5:AF36">IF(AND(AA5="SRSA",AD5="Initial"),"SRSA",0)</f>
        <v>0</v>
      </c>
    </row>
    <row r="6" spans="1:32" ht="12.75">
      <c r="A6" s="94">
        <v>4900030</v>
      </c>
      <c r="B6" s="95">
        <v>1</v>
      </c>
      <c r="C6" s="56" t="s">
        <v>40</v>
      </c>
      <c r="D6" s="36" t="s">
        <v>41</v>
      </c>
      <c r="E6" s="36" t="s">
        <v>42</v>
      </c>
      <c r="F6" s="37">
        <v>84003</v>
      </c>
      <c r="G6" s="38">
        <v>1700</v>
      </c>
      <c r="H6" s="39">
        <v>8017568400</v>
      </c>
      <c r="I6" s="40" t="s">
        <v>208</v>
      </c>
      <c r="J6" s="41" t="s">
        <v>199</v>
      </c>
      <c r="K6" s="43" t="s">
        <v>199</v>
      </c>
      <c r="L6" s="72"/>
      <c r="M6" s="76"/>
      <c r="N6" s="55">
        <v>8.381254156</v>
      </c>
      <c r="O6" s="41" t="s">
        <v>199</v>
      </c>
      <c r="P6" s="46"/>
      <c r="Q6" s="43" t="str">
        <f aca="true" t="shared" si="5" ref="Q6:Q65">IF(AND(ISNUMBER(P6),P6&gt;=20),"YES","NO")</f>
        <v>NO</v>
      </c>
      <c r="R6" s="42" t="s">
        <v>199</v>
      </c>
      <c r="S6" s="50"/>
      <c r="T6" s="51"/>
      <c r="U6" s="51"/>
      <c r="V6" s="52"/>
      <c r="W6" s="56">
        <f t="shared" si="0"/>
        <v>0</v>
      </c>
      <c r="X6" s="36">
        <f aca="true" t="shared" si="6" ref="X6:X65">IF(OR(AND(ISNUMBER(L6),AND(L6&gt;0,L6&lt;600)),AND(ISNUMBER(L6),AND(L6&gt;0,M6="YES"))),1,0)</f>
        <v>0</v>
      </c>
      <c r="Y6" s="36">
        <f t="shared" si="1"/>
        <v>0</v>
      </c>
      <c r="Z6" s="39">
        <f t="shared" si="2"/>
        <v>0</v>
      </c>
      <c r="AA6" s="90" t="str">
        <f aca="true" t="shared" si="7" ref="AA6:AA65">IF(AND(W6=1,X6=1),"SRSA","-")</f>
        <v>-</v>
      </c>
      <c r="AB6" s="56">
        <f aca="true" t="shared" si="8" ref="AB6:AB65">IF(R6="YES",1,0)</f>
        <v>0</v>
      </c>
      <c r="AC6" s="36">
        <f aca="true" t="shared" si="9" ref="AC6:AC65">IF(OR(AND(ISNUMBER(P6),P6&gt;=20),(AND(ISNUMBER(P6)=FALSE,AND(ISNUMBER(N6),N6&gt;=20)))),1,0)</f>
        <v>0</v>
      </c>
      <c r="AD6" s="39">
        <f aca="true" t="shared" si="10" ref="AD6:AD65">IF(AND(AB6=1,AC6=1),"Initial",0)</f>
        <v>0</v>
      </c>
      <c r="AE6" s="90" t="str">
        <f t="shared" si="3"/>
        <v>-</v>
      </c>
      <c r="AF6" s="56">
        <f t="shared" si="4"/>
        <v>0</v>
      </c>
    </row>
    <row r="7" spans="1:32" ht="12.75">
      <c r="A7" s="94">
        <v>4900005</v>
      </c>
      <c r="B7" s="95">
        <v>74</v>
      </c>
      <c r="C7" s="56" t="s">
        <v>1</v>
      </c>
      <c r="D7" s="36" t="s">
        <v>2</v>
      </c>
      <c r="E7" s="36" t="s">
        <v>3</v>
      </c>
      <c r="F7" s="37">
        <v>84020</v>
      </c>
      <c r="G7" s="38">
        <v>9273</v>
      </c>
      <c r="H7" s="39">
        <v>8015538500</v>
      </c>
      <c r="I7" s="40">
        <v>4</v>
      </c>
      <c r="J7" s="41" t="s">
        <v>199</v>
      </c>
      <c r="K7" s="43" t="s">
        <v>199</v>
      </c>
      <c r="L7" s="72"/>
      <c r="M7" s="76"/>
      <c r="N7" s="55" t="s">
        <v>207</v>
      </c>
      <c r="O7" s="41" t="s">
        <v>207</v>
      </c>
      <c r="P7" s="46"/>
      <c r="Q7" s="43" t="str">
        <f t="shared" si="5"/>
        <v>NO</v>
      </c>
      <c r="R7" s="42" t="s">
        <v>199</v>
      </c>
      <c r="S7" s="50"/>
      <c r="T7" s="51"/>
      <c r="U7" s="51"/>
      <c r="V7" s="52"/>
      <c r="W7" s="56">
        <f t="shared" si="0"/>
        <v>0</v>
      </c>
      <c r="X7" s="36">
        <f t="shared" si="6"/>
        <v>0</v>
      </c>
      <c r="Y7" s="36">
        <f t="shared" si="1"/>
        <v>0</v>
      </c>
      <c r="Z7" s="39">
        <f t="shared" si="2"/>
        <v>0</v>
      </c>
      <c r="AA7" s="90" t="str">
        <f t="shared" si="7"/>
        <v>-</v>
      </c>
      <c r="AB7" s="56">
        <f t="shared" si="8"/>
        <v>0</v>
      </c>
      <c r="AC7" s="36">
        <f t="shared" si="9"/>
        <v>0</v>
      </c>
      <c r="AD7" s="39">
        <f t="shared" si="10"/>
        <v>0</v>
      </c>
      <c r="AE7" s="90" t="str">
        <f t="shared" si="3"/>
        <v>-</v>
      </c>
      <c r="AF7" s="56">
        <f t="shared" si="4"/>
        <v>0</v>
      </c>
    </row>
    <row r="8" spans="1:32" ht="12.75">
      <c r="A8" s="94">
        <v>4900060</v>
      </c>
      <c r="B8" s="95">
        <v>2</v>
      </c>
      <c r="C8" s="56" t="s">
        <v>50</v>
      </c>
      <c r="D8" s="36" t="s">
        <v>150</v>
      </c>
      <c r="E8" s="36" t="s">
        <v>167</v>
      </c>
      <c r="F8" s="37">
        <v>84713</v>
      </c>
      <c r="G8" s="38">
        <v>31</v>
      </c>
      <c r="H8" s="39">
        <v>4354382291</v>
      </c>
      <c r="I8" s="40">
        <v>7</v>
      </c>
      <c r="J8" s="41" t="s">
        <v>200</v>
      </c>
      <c r="K8" s="43" t="s">
        <v>200</v>
      </c>
      <c r="L8" s="72">
        <v>1460.949</v>
      </c>
      <c r="M8" s="76" t="s">
        <v>200</v>
      </c>
      <c r="N8" s="55">
        <v>10.34241789</v>
      </c>
      <c r="O8" s="41" t="s">
        <v>199</v>
      </c>
      <c r="P8" s="46"/>
      <c r="Q8" s="43" t="str">
        <f t="shared" si="5"/>
        <v>NO</v>
      </c>
      <c r="R8" s="42" t="s">
        <v>200</v>
      </c>
      <c r="S8" s="50">
        <v>63869</v>
      </c>
      <c r="T8" s="51">
        <v>4436</v>
      </c>
      <c r="U8" s="51">
        <v>5965</v>
      </c>
      <c r="V8" s="52">
        <v>10745</v>
      </c>
      <c r="W8" s="56">
        <f t="shared" si="0"/>
        <v>1</v>
      </c>
      <c r="X8" s="36">
        <f t="shared" si="6"/>
        <v>1</v>
      </c>
      <c r="Y8" s="36">
        <f t="shared" si="1"/>
        <v>0</v>
      </c>
      <c r="Z8" s="39">
        <f t="shared" si="2"/>
        <v>0</v>
      </c>
      <c r="AA8" s="90" t="str">
        <f t="shared" si="7"/>
        <v>SRSA</v>
      </c>
      <c r="AB8" s="56">
        <f t="shared" si="8"/>
        <v>1</v>
      </c>
      <c r="AC8" s="36">
        <f t="shared" si="9"/>
        <v>0</v>
      </c>
      <c r="AD8" s="39">
        <f t="shared" si="10"/>
        <v>0</v>
      </c>
      <c r="AE8" s="90" t="str">
        <f t="shared" si="3"/>
        <v>-</v>
      </c>
      <c r="AF8" s="56">
        <f t="shared" si="4"/>
        <v>0</v>
      </c>
    </row>
    <row r="9" spans="1:32" ht="12.75">
      <c r="A9" s="94">
        <v>4900090</v>
      </c>
      <c r="B9" s="95">
        <v>3</v>
      </c>
      <c r="C9" s="56" t="s">
        <v>56</v>
      </c>
      <c r="D9" s="36" t="s">
        <v>57</v>
      </c>
      <c r="E9" s="36" t="s">
        <v>58</v>
      </c>
      <c r="F9" s="37">
        <v>84302</v>
      </c>
      <c r="G9" s="38">
        <v>2598</v>
      </c>
      <c r="H9" s="39">
        <v>4357344800</v>
      </c>
      <c r="I9" s="40" t="s">
        <v>209</v>
      </c>
      <c r="J9" s="41" t="s">
        <v>199</v>
      </c>
      <c r="K9" s="43" t="s">
        <v>199</v>
      </c>
      <c r="L9" s="72"/>
      <c r="M9" s="76"/>
      <c r="N9" s="55">
        <v>7.339282462</v>
      </c>
      <c r="O9" s="41" t="s">
        <v>199</v>
      </c>
      <c r="P9" s="46"/>
      <c r="Q9" s="43" t="str">
        <f t="shared" si="5"/>
        <v>NO</v>
      </c>
      <c r="R9" s="42" t="s">
        <v>200</v>
      </c>
      <c r="S9" s="50"/>
      <c r="T9" s="51"/>
      <c r="U9" s="51"/>
      <c r="V9" s="52"/>
      <c r="W9" s="56">
        <f t="shared" si="0"/>
        <v>0</v>
      </c>
      <c r="X9" s="36">
        <f t="shared" si="6"/>
        <v>0</v>
      </c>
      <c r="Y9" s="36">
        <f t="shared" si="1"/>
        <v>0</v>
      </c>
      <c r="Z9" s="39">
        <f t="shared" si="2"/>
        <v>0</v>
      </c>
      <c r="AA9" s="90" t="str">
        <f t="shared" si="7"/>
        <v>-</v>
      </c>
      <c r="AB9" s="56">
        <f t="shared" si="8"/>
        <v>1</v>
      </c>
      <c r="AC9" s="36">
        <f t="shared" si="9"/>
        <v>0</v>
      </c>
      <c r="AD9" s="39">
        <f t="shared" si="10"/>
        <v>0</v>
      </c>
      <c r="AE9" s="90" t="str">
        <f t="shared" si="3"/>
        <v>-</v>
      </c>
      <c r="AF9" s="56">
        <f t="shared" si="4"/>
        <v>0</v>
      </c>
    </row>
    <row r="10" spans="1:32" ht="12.75">
      <c r="A10" s="94">
        <v>4900120</v>
      </c>
      <c r="B10" s="95">
        <v>4</v>
      </c>
      <c r="C10" s="56" t="s">
        <v>59</v>
      </c>
      <c r="D10" s="36" t="s">
        <v>60</v>
      </c>
      <c r="E10" s="36" t="s">
        <v>198</v>
      </c>
      <c r="F10" s="37">
        <v>84341</v>
      </c>
      <c r="G10" s="38">
        <v>2099</v>
      </c>
      <c r="H10" s="39">
        <v>4357523925</v>
      </c>
      <c r="I10" s="40" t="s">
        <v>208</v>
      </c>
      <c r="J10" s="41" t="s">
        <v>199</v>
      </c>
      <c r="K10" s="43" t="s">
        <v>199</v>
      </c>
      <c r="L10" s="72"/>
      <c r="M10" s="76"/>
      <c r="N10" s="55">
        <v>6.608811749</v>
      </c>
      <c r="O10" s="41" t="s">
        <v>199</v>
      </c>
      <c r="P10" s="46"/>
      <c r="Q10" s="43" t="str">
        <f t="shared" si="5"/>
        <v>NO</v>
      </c>
      <c r="R10" s="42" t="s">
        <v>199</v>
      </c>
      <c r="S10" s="50"/>
      <c r="T10" s="51"/>
      <c r="U10" s="51"/>
      <c r="V10" s="52"/>
      <c r="W10" s="56">
        <f t="shared" si="0"/>
        <v>0</v>
      </c>
      <c r="X10" s="36">
        <f t="shared" si="6"/>
        <v>0</v>
      </c>
      <c r="Y10" s="36">
        <f t="shared" si="1"/>
        <v>0</v>
      </c>
      <c r="Z10" s="39">
        <f t="shared" si="2"/>
        <v>0</v>
      </c>
      <c r="AA10" s="90" t="str">
        <f t="shared" si="7"/>
        <v>-</v>
      </c>
      <c r="AB10" s="56">
        <f t="shared" si="8"/>
        <v>0</v>
      </c>
      <c r="AC10" s="36">
        <f t="shared" si="9"/>
        <v>0</v>
      </c>
      <c r="AD10" s="39">
        <f t="shared" si="10"/>
        <v>0</v>
      </c>
      <c r="AE10" s="90" t="str">
        <f t="shared" si="3"/>
        <v>-</v>
      </c>
      <c r="AF10" s="56">
        <f t="shared" si="4"/>
        <v>0</v>
      </c>
    </row>
    <row r="11" spans="1:32" ht="12.75">
      <c r="A11" s="94">
        <v>4900150</v>
      </c>
      <c r="B11" s="95">
        <v>5</v>
      </c>
      <c r="C11" s="56" t="s">
        <v>61</v>
      </c>
      <c r="D11" s="36" t="s">
        <v>62</v>
      </c>
      <c r="E11" s="36" t="s">
        <v>147</v>
      </c>
      <c r="F11" s="37">
        <v>84501</v>
      </c>
      <c r="G11" s="38">
        <v>1438</v>
      </c>
      <c r="H11" s="39">
        <v>4356371732</v>
      </c>
      <c r="I11" s="40" t="s">
        <v>209</v>
      </c>
      <c r="J11" s="41" t="s">
        <v>199</v>
      </c>
      <c r="K11" s="43" t="s">
        <v>200</v>
      </c>
      <c r="L11" s="72">
        <v>3541.79</v>
      </c>
      <c r="M11" s="76" t="s">
        <v>199</v>
      </c>
      <c r="N11" s="55">
        <v>12.57990284</v>
      </c>
      <c r="O11" s="41" t="s">
        <v>199</v>
      </c>
      <c r="P11" s="46"/>
      <c r="Q11" s="43" t="str">
        <f t="shared" si="5"/>
        <v>NO</v>
      </c>
      <c r="R11" s="42" t="s">
        <v>200</v>
      </c>
      <c r="S11" s="50"/>
      <c r="T11" s="51"/>
      <c r="U11" s="51"/>
      <c r="V11" s="52"/>
      <c r="W11" s="56">
        <f t="shared" si="0"/>
        <v>1</v>
      </c>
      <c r="X11" s="36">
        <f t="shared" si="6"/>
        <v>0</v>
      </c>
      <c r="Y11" s="36">
        <f t="shared" si="1"/>
        <v>0</v>
      </c>
      <c r="Z11" s="39">
        <f t="shared" si="2"/>
        <v>0</v>
      </c>
      <c r="AA11" s="90" t="str">
        <f t="shared" si="7"/>
        <v>-</v>
      </c>
      <c r="AB11" s="56">
        <f t="shared" si="8"/>
        <v>1</v>
      </c>
      <c r="AC11" s="36">
        <f t="shared" si="9"/>
        <v>0</v>
      </c>
      <c r="AD11" s="39">
        <f t="shared" si="10"/>
        <v>0</v>
      </c>
      <c r="AE11" s="90" t="str">
        <f t="shared" si="3"/>
        <v>-</v>
      </c>
      <c r="AF11" s="56">
        <f t="shared" si="4"/>
        <v>0</v>
      </c>
    </row>
    <row r="12" spans="1:32" ht="12.75">
      <c r="A12" s="94">
        <v>4900006</v>
      </c>
      <c r="B12" s="95">
        <v>84</v>
      </c>
      <c r="C12" s="56" t="s">
        <v>4</v>
      </c>
      <c r="D12" s="36" t="s">
        <v>5</v>
      </c>
      <c r="E12" s="36" t="s">
        <v>166</v>
      </c>
      <c r="F12" s="37">
        <v>84624</v>
      </c>
      <c r="G12" s="38" t="s">
        <v>165</v>
      </c>
      <c r="H12" s="39">
        <v>4358645695</v>
      </c>
      <c r="I12" s="40">
        <v>6</v>
      </c>
      <c r="J12" s="41" t="s">
        <v>199</v>
      </c>
      <c r="K12" s="43" t="s">
        <v>199</v>
      </c>
      <c r="L12" s="72"/>
      <c r="M12" s="76"/>
      <c r="N12" s="55" t="s">
        <v>207</v>
      </c>
      <c r="O12" s="41" t="s">
        <v>207</v>
      </c>
      <c r="P12" s="46"/>
      <c r="Q12" s="43" t="str">
        <f t="shared" si="5"/>
        <v>NO</v>
      </c>
      <c r="R12" s="42" t="s">
        <v>200</v>
      </c>
      <c r="S12" s="50"/>
      <c r="T12" s="51"/>
      <c r="U12" s="51"/>
      <c r="V12" s="52"/>
      <c r="W12" s="56">
        <f t="shared" si="0"/>
        <v>0</v>
      </c>
      <c r="X12" s="36">
        <f t="shared" si="6"/>
        <v>0</v>
      </c>
      <c r="Y12" s="36">
        <f t="shared" si="1"/>
        <v>0</v>
      </c>
      <c r="Z12" s="39">
        <f t="shared" si="2"/>
        <v>0</v>
      </c>
      <c r="AA12" s="90" t="str">
        <f t="shared" si="7"/>
        <v>-</v>
      </c>
      <c r="AB12" s="56">
        <f t="shared" si="8"/>
        <v>1</v>
      </c>
      <c r="AC12" s="36">
        <f t="shared" si="9"/>
        <v>0</v>
      </c>
      <c r="AD12" s="39">
        <f t="shared" si="10"/>
        <v>0</v>
      </c>
      <c r="AE12" s="90" t="str">
        <f t="shared" si="3"/>
        <v>-</v>
      </c>
      <c r="AF12" s="56">
        <f t="shared" si="4"/>
        <v>0</v>
      </c>
    </row>
    <row r="13" spans="1:32" ht="12.75">
      <c r="A13" s="94">
        <v>4900009</v>
      </c>
      <c r="B13" s="95">
        <v>87</v>
      </c>
      <c r="C13" s="56" t="s">
        <v>12</v>
      </c>
      <c r="D13" s="36" t="s">
        <v>13</v>
      </c>
      <c r="E13" s="36" t="s">
        <v>14</v>
      </c>
      <c r="F13" s="37">
        <v>84108</v>
      </c>
      <c r="G13" s="38" t="s">
        <v>165</v>
      </c>
      <c r="H13" s="39">
        <v>8015968489</v>
      </c>
      <c r="I13" s="40">
        <v>2</v>
      </c>
      <c r="J13" s="41" t="s">
        <v>199</v>
      </c>
      <c r="K13" s="43" t="s">
        <v>199</v>
      </c>
      <c r="L13" s="72"/>
      <c r="M13" s="76"/>
      <c r="N13" s="55" t="s">
        <v>207</v>
      </c>
      <c r="O13" s="41" t="s">
        <v>207</v>
      </c>
      <c r="P13" s="46"/>
      <c r="Q13" s="43" t="str">
        <f t="shared" si="5"/>
        <v>NO</v>
      </c>
      <c r="R13" s="42" t="s">
        <v>199</v>
      </c>
      <c r="S13" s="50"/>
      <c r="T13" s="51"/>
      <c r="U13" s="51"/>
      <c r="V13" s="52"/>
      <c r="W13" s="56">
        <f t="shared" si="0"/>
        <v>0</v>
      </c>
      <c r="X13" s="36">
        <f t="shared" si="6"/>
        <v>0</v>
      </c>
      <c r="Y13" s="36">
        <f t="shared" si="1"/>
        <v>0</v>
      </c>
      <c r="Z13" s="39">
        <f t="shared" si="2"/>
        <v>0</v>
      </c>
      <c r="AA13" s="90" t="str">
        <f t="shared" si="7"/>
        <v>-</v>
      </c>
      <c r="AB13" s="56">
        <f t="shared" si="8"/>
        <v>0</v>
      </c>
      <c r="AC13" s="36">
        <f t="shared" si="9"/>
        <v>0</v>
      </c>
      <c r="AD13" s="39">
        <f t="shared" si="10"/>
        <v>0</v>
      </c>
      <c r="AE13" s="90" t="str">
        <f t="shared" si="3"/>
        <v>-</v>
      </c>
      <c r="AF13" s="56">
        <f t="shared" si="4"/>
        <v>0</v>
      </c>
    </row>
    <row r="14" spans="1:32" ht="12.75">
      <c r="A14" s="94">
        <v>4900180</v>
      </c>
      <c r="B14" s="95">
        <v>6</v>
      </c>
      <c r="C14" s="56" t="s">
        <v>63</v>
      </c>
      <c r="D14" s="36" t="s">
        <v>154</v>
      </c>
      <c r="E14" s="36" t="s">
        <v>64</v>
      </c>
      <c r="F14" s="37">
        <v>84046</v>
      </c>
      <c r="G14" s="38">
        <v>249</v>
      </c>
      <c r="H14" s="39">
        <v>4357843174</v>
      </c>
      <c r="I14" s="40">
        <v>7</v>
      </c>
      <c r="J14" s="41" t="s">
        <v>200</v>
      </c>
      <c r="K14" s="43" t="s">
        <v>200</v>
      </c>
      <c r="L14" s="72">
        <v>129.738</v>
      </c>
      <c r="M14" s="76" t="s">
        <v>200</v>
      </c>
      <c r="N14" s="55">
        <v>7.874015748</v>
      </c>
      <c r="O14" s="41" t="s">
        <v>199</v>
      </c>
      <c r="P14" s="46"/>
      <c r="Q14" s="43" t="str">
        <f t="shared" si="5"/>
        <v>NO</v>
      </c>
      <c r="R14" s="42" t="s">
        <v>200</v>
      </c>
      <c r="S14" s="50">
        <v>7614</v>
      </c>
      <c r="T14" s="51">
        <v>492</v>
      </c>
      <c r="U14" s="51">
        <v>690</v>
      </c>
      <c r="V14" s="52">
        <v>3668</v>
      </c>
      <c r="W14" s="56">
        <f t="shared" si="0"/>
        <v>1</v>
      </c>
      <c r="X14" s="36">
        <f t="shared" si="6"/>
        <v>1</v>
      </c>
      <c r="Y14" s="36">
        <f t="shared" si="1"/>
        <v>0</v>
      </c>
      <c r="Z14" s="39">
        <f t="shared" si="2"/>
        <v>0</v>
      </c>
      <c r="AA14" s="90" t="str">
        <f t="shared" si="7"/>
        <v>SRSA</v>
      </c>
      <c r="AB14" s="56">
        <f t="shared" si="8"/>
        <v>1</v>
      </c>
      <c r="AC14" s="36">
        <f t="shared" si="9"/>
        <v>0</v>
      </c>
      <c r="AD14" s="39">
        <f t="shared" si="10"/>
        <v>0</v>
      </c>
      <c r="AE14" s="90" t="str">
        <f t="shared" si="3"/>
        <v>-</v>
      </c>
      <c r="AF14" s="56">
        <f t="shared" si="4"/>
        <v>0</v>
      </c>
    </row>
    <row r="15" spans="1:32" ht="12.75">
      <c r="A15" s="94">
        <v>4900210</v>
      </c>
      <c r="B15" s="95">
        <v>7</v>
      </c>
      <c r="C15" s="56" t="s">
        <v>65</v>
      </c>
      <c r="D15" s="36" t="s">
        <v>66</v>
      </c>
      <c r="E15" s="36" t="s">
        <v>67</v>
      </c>
      <c r="F15" s="37">
        <v>84025</v>
      </c>
      <c r="G15" s="38">
        <v>2344</v>
      </c>
      <c r="H15" s="39">
        <v>8014025261</v>
      </c>
      <c r="I15" s="40" t="s">
        <v>208</v>
      </c>
      <c r="J15" s="41" t="s">
        <v>199</v>
      </c>
      <c r="K15" s="43" t="s">
        <v>199</v>
      </c>
      <c r="L15" s="72"/>
      <c r="M15" s="76"/>
      <c r="N15" s="55">
        <v>5.854804785</v>
      </c>
      <c r="O15" s="41" t="s">
        <v>199</v>
      </c>
      <c r="P15" s="46"/>
      <c r="Q15" s="43" t="str">
        <f t="shared" si="5"/>
        <v>NO</v>
      </c>
      <c r="R15" s="42" t="s">
        <v>199</v>
      </c>
      <c r="S15" s="50"/>
      <c r="T15" s="51"/>
      <c r="U15" s="51"/>
      <c r="V15" s="52"/>
      <c r="W15" s="56">
        <f t="shared" si="0"/>
        <v>0</v>
      </c>
      <c r="X15" s="36">
        <f t="shared" si="6"/>
        <v>0</v>
      </c>
      <c r="Y15" s="36">
        <f t="shared" si="1"/>
        <v>0</v>
      </c>
      <c r="Z15" s="39">
        <f t="shared" si="2"/>
        <v>0</v>
      </c>
      <c r="AA15" s="90" t="str">
        <f t="shared" si="7"/>
        <v>-</v>
      </c>
      <c r="AB15" s="56">
        <f t="shared" si="8"/>
        <v>0</v>
      </c>
      <c r="AC15" s="36">
        <f t="shared" si="9"/>
        <v>0</v>
      </c>
      <c r="AD15" s="39">
        <f t="shared" si="10"/>
        <v>0</v>
      </c>
      <c r="AE15" s="90" t="str">
        <f t="shared" si="3"/>
        <v>-</v>
      </c>
      <c r="AF15" s="56">
        <f t="shared" si="4"/>
        <v>0</v>
      </c>
    </row>
    <row r="16" spans="1:32" ht="12.75">
      <c r="A16" s="94">
        <v>4900059</v>
      </c>
      <c r="B16" s="95">
        <v>69</v>
      </c>
      <c r="C16" s="56" t="s">
        <v>48</v>
      </c>
      <c r="D16" s="36" t="s">
        <v>49</v>
      </c>
      <c r="E16" s="36" t="s">
        <v>14</v>
      </c>
      <c r="F16" s="37">
        <v>84115</v>
      </c>
      <c r="G16" s="38" t="s">
        <v>165</v>
      </c>
      <c r="H16" s="39">
        <v>8014671500</v>
      </c>
      <c r="I16" s="40">
        <v>4</v>
      </c>
      <c r="J16" s="41" t="s">
        <v>199</v>
      </c>
      <c r="K16" s="43" t="s">
        <v>199</v>
      </c>
      <c r="L16" s="72"/>
      <c r="M16" s="76"/>
      <c r="N16" s="55" t="s">
        <v>207</v>
      </c>
      <c r="O16" s="41" t="s">
        <v>207</v>
      </c>
      <c r="P16" s="46"/>
      <c r="Q16" s="43" t="str">
        <f t="shared" si="5"/>
        <v>NO</v>
      </c>
      <c r="R16" s="42" t="s">
        <v>199</v>
      </c>
      <c r="S16" s="50"/>
      <c r="T16" s="51"/>
      <c r="U16" s="51"/>
      <c r="V16" s="52"/>
      <c r="W16" s="56">
        <f t="shared" si="0"/>
        <v>0</v>
      </c>
      <c r="X16" s="36">
        <f t="shared" si="6"/>
        <v>0</v>
      </c>
      <c r="Y16" s="36">
        <f t="shared" si="1"/>
        <v>0</v>
      </c>
      <c r="Z16" s="39">
        <f t="shared" si="2"/>
        <v>0</v>
      </c>
      <c r="AA16" s="90" t="str">
        <f t="shared" si="7"/>
        <v>-</v>
      </c>
      <c r="AB16" s="56">
        <f t="shared" si="8"/>
        <v>0</v>
      </c>
      <c r="AC16" s="36">
        <f t="shared" si="9"/>
        <v>0</v>
      </c>
      <c r="AD16" s="39">
        <f t="shared" si="10"/>
        <v>0</v>
      </c>
      <c r="AE16" s="90" t="str">
        <f t="shared" si="3"/>
        <v>-</v>
      </c>
      <c r="AF16" s="56">
        <f t="shared" si="4"/>
        <v>0</v>
      </c>
    </row>
    <row r="17" spans="1:32" ht="12.75">
      <c r="A17" s="94">
        <v>4900240</v>
      </c>
      <c r="B17" s="95">
        <v>8</v>
      </c>
      <c r="C17" s="56" t="s">
        <v>68</v>
      </c>
      <c r="D17" s="36" t="s">
        <v>69</v>
      </c>
      <c r="E17" s="36" t="s">
        <v>70</v>
      </c>
      <c r="F17" s="37">
        <v>84021</v>
      </c>
      <c r="G17" s="38">
        <v>446</v>
      </c>
      <c r="H17" s="39">
        <v>4357382411</v>
      </c>
      <c r="I17" s="40" t="s">
        <v>210</v>
      </c>
      <c r="J17" s="41" t="s">
        <v>199</v>
      </c>
      <c r="K17" s="43" t="s">
        <v>200</v>
      </c>
      <c r="L17" s="72">
        <v>3842.038</v>
      </c>
      <c r="M17" s="76" t="s">
        <v>200</v>
      </c>
      <c r="N17" s="55">
        <v>13.88443018</v>
      </c>
      <c r="O17" s="41" t="s">
        <v>199</v>
      </c>
      <c r="P17" s="46"/>
      <c r="Q17" s="43" t="str">
        <f t="shared" si="5"/>
        <v>NO</v>
      </c>
      <c r="R17" s="42" t="s">
        <v>199</v>
      </c>
      <c r="S17" s="50">
        <v>249156</v>
      </c>
      <c r="T17" s="51">
        <v>24879</v>
      </c>
      <c r="U17" s="51">
        <v>27554</v>
      </c>
      <c r="V17" s="52">
        <v>24724</v>
      </c>
      <c r="W17" s="56">
        <f t="shared" si="0"/>
        <v>1</v>
      </c>
      <c r="X17" s="36">
        <f t="shared" si="6"/>
        <v>1</v>
      </c>
      <c r="Y17" s="36">
        <f t="shared" si="1"/>
        <v>0</v>
      </c>
      <c r="Z17" s="39">
        <f t="shared" si="2"/>
        <v>0</v>
      </c>
      <c r="AA17" s="90" t="str">
        <f t="shared" si="7"/>
        <v>SRSA</v>
      </c>
      <c r="AB17" s="56">
        <f t="shared" si="8"/>
        <v>0</v>
      </c>
      <c r="AC17" s="36">
        <f t="shared" si="9"/>
        <v>0</v>
      </c>
      <c r="AD17" s="39">
        <f t="shared" si="10"/>
        <v>0</v>
      </c>
      <c r="AE17" s="90" t="str">
        <f t="shared" si="3"/>
        <v>-</v>
      </c>
      <c r="AF17" s="56">
        <f t="shared" si="4"/>
        <v>0</v>
      </c>
    </row>
    <row r="18" spans="1:32" ht="12.75">
      <c r="A18" s="94">
        <v>4900270</v>
      </c>
      <c r="B18" s="95">
        <v>9</v>
      </c>
      <c r="C18" s="56" t="s">
        <v>71</v>
      </c>
      <c r="D18" s="36" t="s">
        <v>152</v>
      </c>
      <c r="E18" s="36" t="s">
        <v>163</v>
      </c>
      <c r="F18" s="37">
        <v>84528</v>
      </c>
      <c r="G18" s="38" t="s">
        <v>165</v>
      </c>
      <c r="H18" s="39">
        <v>4356879846</v>
      </c>
      <c r="I18" s="40">
        <v>7</v>
      </c>
      <c r="J18" s="41" t="s">
        <v>200</v>
      </c>
      <c r="K18" s="43" t="s">
        <v>200</v>
      </c>
      <c r="L18" s="72">
        <v>2395.973</v>
      </c>
      <c r="M18" s="76" t="s">
        <v>200</v>
      </c>
      <c r="N18" s="55">
        <v>11.22645136</v>
      </c>
      <c r="O18" s="41" t="s">
        <v>199</v>
      </c>
      <c r="P18" s="46"/>
      <c r="Q18" s="43" t="str">
        <f t="shared" si="5"/>
        <v>NO</v>
      </c>
      <c r="R18" s="42" t="s">
        <v>200</v>
      </c>
      <c r="S18" s="50">
        <v>129566</v>
      </c>
      <c r="T18" s="51">
        <v>9730</v>
      </c>
      <c r="U18" s="51">
        <v>12114</v>
      </c>
      <c r="V18" s="52">
        <v>16681</v>
      </c>
      <c r="W18" s="56">
        <f t="shared" si="0"/>
        <v>1</v>
      </c>
      <c r="X18" s="36">
        <f t="shared" si="6"/>
        <v>1</v>
      </c>
      <c r="Y18" s="36">
        <f t="shared" si="1"/>
        <v>0</v>
      </c>
      <c r="Z18" s="39">
        <f t="shared" si="2"/>
        <v>0</v>
      </c>
      <c r="AA18" s="90" t="str">
        <f t="shared" si="7"/>
        <v>SRSA</v>
      </c>
      <c r="AB18" s="56">
        <f t="shared" si="8"/>
        <v>1</v>
      </c>
      <c r="AC18" s="36">
        <f t="shared" si="9"/>
        <v>0</v>
      </c>
      <c r="AD18" s="39">
        <f t="shared" si="10"/>
        <v>0</v>
      </c>
      <c r="AE18" s="90" t="str">
        <f t="shared" si="3"/>
        <v>-</v>
      </c>
      <c r="AF18" s="56">
        <f t="shared" si="4"/>
        <v>0</v>
      </c>
    </row>
    <row r="19" spans="1:32" ht="12.75">
      <c r="A19" s="94">
        <v>4900019</v>
      </c>
      <c r="B19" s="95">
        <v>98</v>
      </c>
      <c r="C19" s="56" t="s">
        <v>38</v>
      </c>
      <c r="D19" s="36" t="s">
        <v>39</v>
      </c>
      <c r="E19" s="36" t="s">
        <v>198</v>
      </c>
      <c r="F19" s="37">
        <v>84321</v>
      </c>
      <c r="G19" s="38" t="s">
        <v>165</v>
      </c>
      <c r="H19" s="39">
        <v>4357134255</v>
      </c>
      <c r="I19" s="40">
        <v>2</v>
      </c>
      <c r="J19" s="41" t="s">
        <v>199</v>
      </c>
      <c r="K19" s="43" t="s">
        <v>199</v>
      </c>
      <c r="L19" s="72"/>
      <c r="M19" s="76"/>
      <c r="N19" s="55" t="s">
        <v>207</v>
      </c>
      <c r="O19" s="41" t="s">
        <v>207</v>
      </c>
      <c r="P19" s="46"/>
      <c r="Q19" s="43" t="str">
        <f t="shared" si="5"/>
        <v>NO</v>
      </c>
      <c r="R19" s="42" t="s">
        <v>199</v>
      </c>
      <c r="S19" s="50"/>
      <c r="T19" s="51"/>
      <c r="U19" s="51"/>
      <c r="V19" s="52"/>
      <c r="W19" s="56">
        <f t="shared" si="0"/>
        <v>0</v>
      </c>
      <c r="X19" s="36">
        <f t="shared" si="6"/>
        <v>0</v>
      </c>
      <c r="Y19" s="36">
        <f t="shared" si="1"/>
        <v>0</v>
      </c>
      <c r="Z19" s="39">
        <f t="shared" si="2"/>
        <v>0</v>
      </c>
      <c r="AA19" s="90" t="str">
        <f t="shared" si="7"/>
        <v>-</v>
      </c>
      <c r="AB19" s="56">
        <f t="shared" si="8"/>
        <v>0</v>
      </c>
      <c r="AC19" s="36">
        <f t="shared" si="9"/>
        <v>0</v>
      </c>
      <c r="AD19" s="39">
        <f t="shared" si="10"/>
        <v>0</v>
      </c>
      <c r="AE19" s="90" t="str">
        <f t="shared" si="3"/>
        <v>-</v>
      </c>
      <c r="AF19" s="56">
        <f t="shared" si="4"/>
        <v>0</v>
      </c>
    </row>
    <row r="20" spans="1:32" ht="12.75">
      <c r="A20" s="94">
        <v>4900062</v>
      </c>
      <c r="B20" s="95">
        <v>82</v>
      </c>
      <c r="C20" s="56" t="s">
        <v>51</v>
      </c>
      <c r="D20" s="36" t="s">
        <v>52</v>
      </c>
      <c r="E20" s="36" t="s">
        <v>53</v>
      </c>
      <c r="F20" s="37">
        <v>84606</v>
      </c>
      <c r="G20" s="38" t="s">
        <v>165</v>
      </c>
      <c r="H20" s="39">
        <v>8014373100</v>
      </c>
      <c r="I20" s="40">
        <v>8</v>
      </c>
      <c r="J20" s="41" t="s">
        <v>200</v>
      </c>
      <c r="K20" s="43" t="s">
        <v>201</v>
      </c>
      <c r="L20" s="72">
        <v>328.304</v>
      </c>
      <c r="M20" s="76" t="s">
        <v>201</v>
      </c>
      <c r="N20" s="55" t="s">
        <v>207</v>
      </c>
      <c r="O20" s="41" t="s">
        <v>207</v>
      </c>
      <c r="P20" s="46"/>
      <c r="Q20" s="43" t="str">
        <f t="shared" si="5"/>
        <v>NO</v>
      </c>
      <c r="R20" s="42" t="s">
        <v>200</v>
      </c>
      <c r="S20" s="50">
        <v>15554</v>
      </c>
      <c r="T20" s="51">
        <v>923</v>
      </c>
      <c r="U20" s="51">
        <v>1220</v>
      </c>
      <c r="V20" s="52">
        <v>1657</v>
      </c>
      <c r="W20" s="56">
        <f t="shared" si="0"/>
        <v>1</v>
      </c>
      <c r="X20" s="36">
        <f t="shared" si="6"/>
        <v>1</v>
      </c>
      <c r="Y20" s="36">
        <f t="shared" si="1"/>
        <v>0</v>
      </c>
      <c r="Z20" s="39">
        <f t="shared" si="2"/>
        <v>0</v>
      </c>
      <c r="AA20" s="90" t="str">
        <f t="shared" si="7"/>
        <v>SRSA</v>
      </c>
      <c r="AB20" s="56">
        <f t="shared" si="8"/>
        <v>1</v>
      </c>
      <c r="AC20" s="36">
        <f t="shared" si="9"/>
        <v>0</v>
      </c>
      <c r="AD20" s="39">
        <f t="shared" si="10"/>
        <v>0</v>
      </c>
      <c r="AE20" s="90" t="str">
        <f t="shared" si="3"/>
        <v>-</v>
      </c>
      <c r="AF20" s="56">
        <f t="shared" si="4"/>
        <v>0</v>
      </c>
    </row>
    <row r="21" spans="1:32" ht="12.75">
      <c r="A21" s="94">
        <v>4900300</v>
      </c>
      <c r="B21" s="95">
        <v>10</v>
      </c>
      <c r="C21" s="56" t="s">
        <v>72</v>
      </c>
      <c r="D21" s="36" t="s">
        <v>148</v>
      </c>
      <c r="E21" s="36" t="s">
        <v>73</v>
      </c>
      <c r="F21" s="37">
        <v>84759</v>
      </c>
      <c r="G21" s="38">
        <v>398</v>
      </c>
      <c r="H21" s="39">
        <v>4356768821</v>
      </c>
      <c r="I21" s="40">
        <v>7</v>
      </c>
      <c r="J21" s="41" t="s">
        <v>200</v>
      </c>
      <c r="K21" s="43" t="s">
        <v>200</v>
      </c>
      <c r="L21" s="72">
        <v>937.923</v>
      </c>
      <c r="M21" s="76" t="s">
        <v>200</v>
      </c>
      <c r="N21" s="55">
        <v>11.90944882</v>
      </c>
      <c r="O21" s="41" t="s">
        <v>199</v>
      </c>
      <c r="P21" s="46"/>
      <c r="Q21" s="43" t="str">
        <f t="shared" si="5"/>
        <v>NO</v>
      </c>
      <c r="R21" s="42" t="s">
        <v>200</v>
      </c>
      <c r="S21" s="50">
        <v>52574</v>
      </c>
      <c r="T21" s="51">
        <v>4686</v>
      </c>
      <c r="U21" s="51">
        <v>5165</v>
      </c>
      <c r="V21" s="52">
        <v>14849</v>
      </c>
      <c r="W21" s="56">
        <f t="shared" si="0"/>
        <v>1</v>
      </c>
      <c r="X21" s="36">
        <f t="shared" si="6"/>
        <v>1</v>
      </c>
      <c r="Y21" s="36">
        <f t="shared" si="1"/>
        <v>0</v>
      </c>
      <c r="Z21" s="39">
        <f t="shared" si="2"/>
        <v>0</v>
      </c>
      <c r="AA21" s="90" t="str">
        <f t="shared" si="7"/>
        <v>SRSA</v>
      </c>
      <c r="AB21" s="56">
        <f t="shared" si="8"/>
        <v>1</v>
      </c>
      <c r="AC21" s="36">
        <f t="shared" si="9"/>
        <v>0</v>
      </c>
      <c r="AD21" s="39">
        <f t="shared" si="10"/>
        <v>0</v>
      </c>
      <c r="AE21" s="90" t="str">
        <f t="shared" si="3"/>
        <v>-</v>
      </c>
      <c r="AF21" s="56">
        <f t="shared" si="4"/>
        <v>0</v>
      </c>
    </row>
    <row r="22" spans="1:32" ht="12.75">
      <c r="A22" s="94">
        <v>4900330</v>
      </c>
      <c r="B22" s="95">
        <v>11</v>
      </c>
      <c r="C22" s="56" t="s">
        <v>74</v>
      </c>
      <c r="D22" s="36" t="s">
        <v>75</v>
      </c>
      <c r="E22" s="36" t="s">
        <v>76</v>
      </c>
      <c r="F22" s="37">
        <v>84532</v>
      </c>
      <c r="G22" s="38">
        <v>2630</v>
      </c>
      <c r="H22" s="39">
        <v>4352595317</v>
      </c>
      <c r="I22" s="40">
        <v>6</v>
      </c>
      <c r="J22" s="41" t="s">
        <v>199</v>
      </c>
      <c r="K22" s="43" t="s">
        <v>200</v>
      </c>
      <c r="L22" s="72">
        <v>1450.772</v>
      </c>
      <c r="M22" s="76" t="s">
        <v>200</v>
      </c>
      <c r="N22" s="55">
        <v>16.54676259</v>
      </c>
      <c r="O22" s="41" t="s">
        <v>199</v>
      </c>
      <c r="P22" s="46"/>
      <c r="Q22" s="43" t="str">
        <f t="shared" si="5"/>
        <v>NO</v>
      </c>
      <c r="R22" s="42" t="s">
        <v>200</v>
      </c>
      <c r="S22" s="50">
        <v>104856</v>
      </c>
      <c r="T22" s="51">
        <v>9586</v>
      </c>
      <c r="U22" s="51">
        <v>10390</v>
      </c>
      <c r="V22" s="52">
        <v>8535</v>
      </c>
      <c r="W22" s="56">
        <f t="shared" si="0"/>
        <v>1</v>
      </c>
      <c r="X22" s="36">
        <f t="shared" si="6"/>
        <v>1</v>
      </c>
      <c r="Y22" s="36">
        <f t="shared" si="1"/>
        <v>0</v>
      </c>
      <c r="Z22" s="39">
        <f t="shared" si="2"/>
        <v>0</v>
      </c>
      <c r="AA22" s="90" t="str">
        <f t="shared" si="7"/>
        <v>SRSA</v>
      </c>
      <c r="AB22" s="56">
        <f t="shared" si="8"/>
        <v>1</v>
      </c>
      <c r="AC22" s="36">
        <f t="shared" si="9"/>
        <v>0</v>
      </c>
      <c r="AD22" s="39">
        <f t="shared" si="10"/>
        <v>0</v>
      </c>
      <c r="AE22" s="90" t="str">
        <f t="shared" si="3"/>
        <v>-</v>
      </c>
      <c r="AF22" s="56">
        <f t="shared" si="4"/>
        <v>0</v>
      </c>
    </row>
    <row r="23" spans="1:32" ht="12.75">
      <c r="A23" s="94">
        <v>4900360</v>
      </c>
      <c r="B23" s="95">
        <v>12</v>
      </c>
      <c r="C23" s="56" t="s">
        <v>77</v>
      </c>
      <c r="D23" s="36" t="s">
        <v>78</v>
      </c>
      <c r="E23" s="36" t="s">
        <v>14</v>
      </c>
      <c r="F23" s="37">
        <v>84115</v>
      </c>
      <c r="G23" s="38">
        <v>4697</v>
      </c>
      <c r="H23" s="39">
        <v>8016855000</v>
      </c>
      <c r="I23" s="40" t="s">
        <v>211</v>
      </c>
      <c r="J23" s="41" t="s">
        <v>199</v>
      </c>
      <c r="K23" s="43" t="s">
        <v>199</v>
      </c>
      <c r="L23" s="72"/>
      <c r="M23" s="76"/>
      <c r="N23" s="55">
        <v>10.06228392</v>
      </c>
      <c r="O23" s="41" t="s">
        <v>199</v>
      </c>
      <c r="P23" s="46"/>
      <c r="Q23" s="43" t="str">
        <f t="shared" si="5"/>
        <v>NO</v>
      </c>
      <c r="R23" s="42" t="s">
        <v>199</v>
      </c>
      <c r="S23" s="50"/>
      <c r="T23" s="51"/>
      <c r="U23" s="51"/>
      <c r="V23" s="52"/>
      <c r="W23" s="56">
        <f t="shared" si="0"/>
        <v>0</v>
      </c>
      <c r="X23" s="36">
        <f t="shared" si="6"/>
        <v>0</v>
      </c>
      <c r="Y23" s="36">
        <f t="shared" si="1"/>
        <v>0</v>
      </c>
      <c r="Z23" s="39">
        <f t="shared" si="2"/>
        <v>0</v>
      </c>
      <c r="AA23" s="90" t="str">
        <f t="shared" si="7"/>
        <v>-</v>
      </c>
      <c r="AB23" s="56">
        <f t="shared" si="8"/>
        <v>0</v>
      </c>
      <c r="AC23" s="36">
        <f t="shared" si="9"/>
        <v>0</v>
      </c>
      <c r="AD23" s="39">
        <f t="shared" si="10"/>
        <v>0</v>
      </c>
      <c r="AE23" s="90" t="str">
        <f t="shared" si="3"/>
        <v>-</v>
      </c>
      <c r="AF23" s="56">
        <f t="shared" si="4"/>
        <v>0</v>
      </c>
    </row>
    <row r="24" spans="1:32" ht="12.75">
      <c r="A24" s="94">
        <v>4900390</v>
      </c>
      <c r="B24" s="95">
        <v>13</v>
      </c>
      <c r="C24" s="56" t="s">
        <v>79</v>
      </c>
      <c r="D24" s="36" t="s">
        <v>80</v>
      </c>
      <c r="E24" s="36" t="s">
        <v>81</v>
      </c>
      <c r="F24" s="37">
        <v>84720</v>
      </c>
      <c r="G24" s="38">
        <v>120</v>
      </c>
      <c r="H24" s="39">
        <v>4355862804</v>
      </c>
      <c r="I24" s="40" t="s">
        <v>209</v>
      </c>
      <c r="J24" s="41" t="s">
        <v>199</v>
      </c>
      <c r="K24" s="43" t="s">
        <v>199</v>
      </c>
      <c r="L24" s="72"/>
      <c r="M24" s="76"/>
      <c r="N24" s="55">
        <v>16.00165107</v>
      </c>
      <c r="O24" s="41" t="s">
        <v>199</v>
      </c>
      <c r="P24" s="46"/>
      <c r="Q24" s="43" t="str">
        <f t="shared" si="5"/>
        <v>NO</v>
      </c>
      <c r="R24" s="42" t="s">
        <v>200</v>
      </c>
      <c r="S24" s="50"/>
      <c r="T24" s="51"/>
      <c r="U24" s="51"/>
      <c r="V24" s="52"/>
      <c r="W24" s="56">
        <f t="shared" si="0"/>
        <v>0</v>
      </c>
      <c r="X24" s="36">
        <f t="shared" si="6"/>
        <v>0</v>
      </c>
      <c r="Y24" s="36">
        <f t="shared" si="1"/>
        <v>0</v>
      </c>
      <c r="Z24" s="39">
        <f t="shared" si="2"/>
        <v>0</v>
      </c>
      <c r="AA24" s="90" t="str">
        <f t="shared" si="7"/>
        <v>-</v>
      </c>
      <c r="AB24" s="56">
        <f t="shared" si="8"/>
        <v>1</v>
      </c>
      <c r="AC24" s="36">
        <f t="shared" si="9"/>
        <v>0</v>
      </c>
      <c r="AD24" s="39">
        <f t="shared" si="10"/>
        <v>0</v>
      </c>
      <c r="AE24" s="90" t="str">
        <f t="shared" si="3"/>
        <v>-</v>
      </c>
      <c r="AF24" s="56">
        <f t="shared" si="4"/>
        <v>0</v>
      </c>
    </row>
    <row r="25" spans="1:32" ht="12.75">
      <c r="A25" s="94">
        <v>4900007</v>
      </c>
      <c r="B25" s="95">
        <v>85</v>
      </c>
      <c r="C25" s="56" t="s">
        <v>6</v>
      </c>
      <c r="D25" s="36" t="s">
        <v>7</v>
      </c>
      <c r="E25" s="36" t="s">
        <v>8</v>
      </c>
      <c r="F25" s="37">
        <v>84065</v>
      </c>
      <c r="G25" s="38" t="s">
        <v>165</v>
      </c>
      <c r="H25" s="39">
        <v>8012531331</v>
      </c>
      <c r="I25" s="40">
        <v>4</v>
      </c>
      <c r="J25" s="41" t="s">
        <v>199</v>
      </c>
      <c r="K25" s="43" t="s">
        <v>199</v>
      </c>
      <c r="L25" s="72"/>
      <c r="M25" s="76"/>
      <c r="N25" s="55" t="s">
        <v>207</v>
      </c>
      <c r="O25" s="41" t="s">
        <v>207</v>
      </c>
      <c r="P25" s="46"/>
      <c r="Q25" s="43" t="str">
        <f t="shared" si="5"/>
        <v>NO</v>
      </c>
      <c r="R25" s="42" t="s">
        <v>199</v>
      </c>
      <c r="S25" s="50"/>
      <c r="T25" s="51"/>
      <c r="U25" s="51"/>
      <c r="V25" s="52"/>
      <c r="W25" s="56">
        <f t="shared" si="0"/>
        <v>0</v>
      </c>
      <c r="X25" s="36">
        <f t="shared" si="6"/>
        <v>0</v>
      </c>
      <c r="Y25" s="36">
        <f t="shared" si="1"/>
        <v>0</v>
      </c>
      <c r="Z25" s="39">
        <f t="shared" si="2"/>
        <v>0</v>
      </c>
      <c r="AA25" s="90" t="str">
        <f t="shared" si="7"/>
        <v>-</v>
      </c>
      <c r="AB25" s="56">
        <f t="shared" si="8"/>
        <v>0</v>
      </c>
      <c r="AC25" s="36">
        <f t="shared" si="9"/>
        <v>0</v>
      </c>
      <c r="AD25" s="39">
        <f t="shared" si="10"/>
        <v>0</v>
      </c>
      <c r="AE25" s="90" t="str">
        <f t="shared" si="3"/>
        <v>-</v>
      </c>
      <c r="AF25" s="56">
        <f t="shared" si="4"/>
        <v>0</v>
      </c>
    </row>
    <row r="26" spans="1:32" ht="12.75">
      <c r="A26" s="94">
        <v>4900014</v>
      </c>
      <c r="B26" s="95">
        <v>93</v>
      </c>
      <c r="C26" s="56" t="s">
        <v>26</v>
      </c>
      <c r="D26" s="36" t="s">
        <v>27</v>
      </c>
      <c r="E26" s="36" t="s">
        <v>162</v>
      </c>
      <c r="F26" s="37">
        <v>84062</v>
      </c>
      <c r="G26" s="38" t="s">
        <v>165</v>
      </c>
      <c r="H26" s="39">
        <v>8017965646</v>
      </c>
      <c r="I26" s="40">
        <v>4</v>
      </c>
      <c r="J26" s="41" t="s">
        <v>199</v>
      </c>
      <c r="K26" s="43" t="s">
        <v>199</v>
      </c>
      <c r="L26" s="72"/>
      <c r="M26" s="76"/>
      <c r="N26" s="55" t="s">
        <v>207</v>
      </c>
      <c r="O26" s="41" t="s">
        <v>207</v>
      </c>
      <c r="P26" s="46"/>
      <c r="Q26" s="43" t="str">
        <f t="shared" si="5"/>
        <v>NO</v>
      </c>
      <c r="R26" s="42" t="s">
        <v>199</v>
      </c>
      <c r="S26" s="50"/>
      <c r="T26" s="51"/>
      <c r="U26" s="51"/>
      <c r="V26" s="52"/>
      <c r="W26" s="56">
        <f t="shared" si="0"/>
        <v>0</v>
      </c>
      <c r="X26" s="36">
        <f t="shared" si="6"/>
        <v>0</v>
      </c>
      <c r="Y26" s="36">
        <f t="shared" si="1"/>
        <v>0</v>
      </c>
      <c r="Z26" s="39">
        <f t="shared" si="2"/>
        <v>0</v>
      </c>
      <c r="AA26" s="90" t="str">
        <f t="shared" si="7"/>
        <v>-</v>
      </c>
      <c r="AB26" s="56">
        <f t="shared" si="8"/>
        <v>0</v>
      </c>
      <c r="AC26" s="36">
        <f t="shared" si="9"/>
        <v>0</v>
      </c>
      <c r="AD26" s="39">
        <f t="shared" si="10"/>
        <v>0</v>
      </c>
      <c r="AE26" s="90" t="str">
        <f t="shared" si="3"/>
        <v>-</v>
      </c>
      <c r="AF26" s="56">
        <f t="shared" si="4"/>
        <v>0</v>
      </c>
    </row>
    <row r="27" spans="1:32" ht="12.75">
      <c r="A27" s="94">
        <v>4900420</v>
      </c>
      <c r="B27" s="95">
        <v>14</v>
      </c>
      <c r="C27" s="56" t="s">
        <v>82</v>
      </c>
      <c r="D27" s="36" t="s">
        <v>83</v>
      </c>
      <c r="E27" s="36" t="s">
        <v>164</v>
      </c>
      <c r="F27" s="37">
        <v>84070</v>
      </c>
      <c r="G27" s="38">
        <v>2998</v>
      </c>
      <c r="H27" s="39">
        <v>8015678100</v>
      </c>
      <c r="I27" s="40">
        <v>4</v>
      </c>
      <c r="J27" s="41" t="s">
        <v>199</v>
      </c>
      <c r="K27" s="43" t="s">
        <v>199</v>
      </c>
      <c r="L27" s="72"/>
      <c r="M27" s="76"/>
      <c r="N27" s="55">
        <v>5.072366412</v>
      </c>
      <c r="O27" s="41" t="s">
        <v>199</v>
      </c>
      <c r="P27" s="46"/>
      <c r="Q27" s="43" t="str">
        <f t="shared" si="5"/>
        <v>NO</v>
      </c>
      <c r="R27" s="42" t="s">
        <v>199</v>
      </c>
      <c r="S27" s="50"/>
      <c r="T27" s="51"/>
      <c r="U27" s="51"/>
      <c r="V27" s="52"/>
      <c r="W27" s="56">
        <f t="shared" si="0"/>
        <v>0</v>
      </c>
      <c r="X27" s="36">
        <f t="shared" si="6"/>
        <v>0</v>
      </c>
      <c r="Y27" s="36">
        <f t="shared" si="1"/>
        <v>0</v>
      </c>
      <c r="Z27" s="39">
        <f t="shared" si="2"/>
        <v>0</v>
      </c>
      <c r="AA27" s="90" t="str">
        <f t="shared" si="7"/>
        <v>-</v>
      </c>
      <c r="AB27" s="56">
        <f t="shared" si="8"/>
        <v>0</v>
      </c>
      <c r="AC27" s="36">
        <f t="shared" si="9"/>
        <v>0</v>
      </c>
      <c r="AD27" s="39">
        <f t="shared" si="10"/>
        <v>0</v>
      </c>
      <c r="AE27" s="90" t="str">
        <f t="shared" si="3"/>
        <v>-</v>
      </c>
      <c r="AF27" s="56">
        <f t="shared" si="4"/>
        <v>0</v>
      </c>
    </row>
    <row r="28" spans="1:32" ht="12.75">
      <c r="A28" s="94">
        <v>4900450</v>
      </c>
      <c r="B28" s="95">
        <v>15</v>
      </c>
      <c r="C28" s="56" t="s">
        <v>84</v>
      </c>
      <c r="D28" s="36" t="s">
        <v>85</v>
      </c>
      <c r="E28" s="36" t="s">
        <v>86</v>
      </c>
      <c r="F28" s="37">
        <v>84648</v>
      </c>
      <c r="G28" s="38">
        <v>1531</v>
      </c>
      <c r="H28" s="39">
        <v>4356231940</v>
      </c>
      <c r="I28" s="40" t="s">
        <v>212</v>
      </c>
      <c r="J28" s="41" t="s">
        <v>199</v>
      </c>
      <c r="K28" s="43" t="s">
        <v>200</v>
      </c>
      <c r="L28" s="72">
        <v>1920.377</v>
      </c>
      <c r="M28" s="76" t="s">
        <v>200</v>
      </c>
      <c r="N28" s="55">
        <v>9.072781655</v>
      </c>
      <c r="O28" s="41" t="s">
        <v>199</v>
      </c>
      <c r="P28" s="46"/>
      <c r="Q28" s="43" t="str">
        <f t="shared" si="5"/>
        <v>NO</v>
      </c>
      <c r="R28" s="42" t="s">
        <v>199</v>
      </c>
      <c r="S28" s="50">
        <v>76347</v>
      </c>
      <c r="T28" s="51">
        <v>6421</v>
      </c>
      <c r="U28" s="51">
        <v>7816</v>
      </c>
      <c r="V28" s="52">
        <v>8872</v>
      </c>
      <c r="W28" s="56">
        <f t="shared" si="0"/>
        <v>1</v>
      </c>
      <c r="X28" s="36">
        <f t="shared" si="6"/>
        <v>1</v>
      </c>
      <c r="Y28" s="36">
        <f t="shared" si="1"/>
        <v>0</v>
      </c>
      <c r="Z28" s="39">
        <f t="shared" si="2"/>
        <v>0</v>
      </c>
      <c r="AA28" s="90" t="str">
        <f t="shared" si="7"/>
        <v>SRSA</v>
      </c>
      <c r="AB28" s="56">
        <f t="shared" si="8"/>
        <v>0</v>
      </c>
      <c r="AC28" s="36">
        <f t="shared" si="9"/>
        <v>0</v>
      </c>
      <c r="AD28" s="39">
        <f t="shared" si="10"/>
        <v>0</v>
      </c>
      <c r="AE28" s="90" t="str">
        <f t="shared" si="3"/>
        <v>-</v>
      </c>
      <c r="AF28" s="56">
        <f t="shared" si="4"/>
        <v>0</v>
      </c>
    </row>
    <row r="29" spans="1:32" ht="12.75">
      <c r="A29" s="94">
        <v>4900480</v>
      </c>
      <c r="B29" s="95">
        <v>16</v>
      </c>
      <c r="C29" s="56" t="s">
        <v>87</v>
      </c>
      <c r="D29" s="36" t="s">
        <v>88</v>
      </c>
      <c r="E29" s="36" t="s">
        <v>89</v>
      </c>
      <c r="F29" s="37">
        <v>84741</v>
      </c>
      <c r="G29" s="38">
        <v>3946</v>
      </c>
      <c r="H29" s="39">
        <v>4356442555</v>
      </c>
      <c r="I29" s="40" t="s">
        <v>209</v>
      </c>
      <c r="J29" s="41" t="s">
        <v>199</v>
      </c>
      <c r="K29" s="43" t="s">
        <v>200</v>
      </c>
      <c r="L29" s="72">
        <v>1192.166</v>
      </c>
      <c r="M29" s="76" t="s">
        <v>200</v>
      </c>
      <c r="N29" s="55">
        <v>11.36</v>
      </c>
      <c r="O29" s="41" t="s">
        <v>199</v>
      </c>
      <c r="P29" s="46"/>
      <c r="Q29" s="43" t="str">
        <f t="shared" si="5"/>
        <v>NO</v>
      </c>
      <c r="R29" s="42" t="s">
        <v>200</v>
      </c>
      <c r="S29" s="50">
        <v>81129</v>
      </c>
      <c r="T29" s="51">
        <v>6359</v>
      </c>
      <c r="U29" s="51">
        <v>7694</v>
      </c>
      <c r="V29" s="52">
        <v>14795</v>
      </c>
      <c r="W29" s="56">
        <f t="shared" si="0"/>
        <v>1</v>
      </c>
      <c r="X29" s="36">
        <f t="shared" si="6"/>
        <v>1</v>
      </c>
      <c r="Y29" s="36">
        <f t="shared" si="1"/>
        <v>0</v>
      </c>
      <c r="Z29" s="39">
        <f t="shared" si="2"/>
        <v>0</v>
      </c>
      <c r="AA29" s="90" t="str">
        <f t="shared" si="7"/>
        <v>SRSA</v>
      </c>
      <c r="AB29" s="56">
        <f t="shared" si="8"/>
        <v>1</v>
      </c>
      <c r="AC29" s="36">
        <f t="shared" si="9"/>
        <v>0</v>
      </c>
      <c r="AD29" s="39">
        <f t="shared" si="10"/>
        <v>0</v>
      </c>
      <c r="AE29" s="90" t="str">
        <f t="shared" si="3"/>
        <v>-</v>
      </c>
      <c r="AF29" s="56">
        <f t="shared" si="4"/>
        <v>0</v>
      </c>
    </row>
    <row r="30" spans="1:32" ht="12.75">
      <c r="A30" s="94">
        <v>4900510</v>
      </c>
      <c r="B30" s="95">
        <v>39</v>
      </c>
      <c r="C30" s="56" t="s">
        <v>90</v>
      </c>
      <c r="D30" s="36" t="s">
        <v>91</v>
      </c>
      <c r="E30" s="36" t="s">
        <v>198</v>
      </c>
      <c r="F30" s="37">
        <v>84321</v>
      </c>
      <c r="G30" s="38">
        <v>4563</v>
      </c>
      <c r="H30" s="39">
        <v>4357552300</v>
      </c>
      <c r="I30" s="40" t="s">
        <v>213</v>
      </c>
      <c r="J30" s="41" t="s">
        <v>199</v>
      </c>
      <c r="K30" s="43" t="s">
        <v>199</v>
      </c>
      <c r="L30" s="72"/>
      <c r="M30" s="76"/>
      <c r="N30" s="55">
        <v>14.52513966</v>
      </c>
      <c r="O30" s="41" t="s">
        <v>199</v>
      </c>
      <c r="P30" s="46"/>
      <c r="Q30" s="43" t="str">
        <f t="shared" si="5"/>
        <v>NO</v>
      </c>
      <c r="R30" s="42" t="s">
        <v>199</v>
      </c>
      <c r="S30" s="50"/>
      <c r="T30" s="51"/>
      <c r="U30" s="51"/>
      <c r="V30" s="52"/>
      <c r="W30" s="56">
        <f t="shared" si="0"/>
        <v>0</v>
      </c>
      <c r="X30" s="36">
        <f t="shared" si="6"/>
        <v>0</v>
      </c>
      <c r="Y30" s="36">
        <f t="shared" si="1"/>
        <v>0</v>
      </c>
      <c r="Z30" s="39">
        <f t="shared" si="2"/>
        <v>0</v>
      </c>
      <c r="AA30" s="90" t="str">
        <f t="shared" si="7"/>
        <v>-</v>
      </c>
      <c r="AB30" s="56">
        <f t="shared" si="8"/>
        <v>0</v>
      </c>
      <c r="AC30" s="36">
        <f t="shared" si="9"/>
        <v>0</v>
      </c>
      <c r="AD30" s="39">
        <f t="shared" si="10"/>
        <v>0</v>
      </c>
      <c r="AE30" s="90" t="str">
        <f t="shared" si="3"/>
        <v>-</v>
      </c>
      <c r="AF30" s="56">
        <f t="shared" si="4"/>
        <v>0</v>
      </c>
    </row>
    <row r="31" spans="1:32" ht="12.75">
      <c r="A31" s="94">
        <v>4900540</v>
      </c>
      <c r="B31" s="95">
        <v>17</v>
      </c>
      <c r="C31" s="56" t="s">
        <v>92</v>
      </c>
      <c r="D31" s="36" t="s">
        <v>93</v>
      </c>
      <c r="E31" s="36" t="s">
        <v>166</v>
      </c>
      <c r="F31" s="37">
        <v>84624</v>
      </c>
      <c r="G31" s="38">
        <v>666</v>
      </c>
      <c r="H31" s="39">
        <v>4358645600</v>
      </c>
      <c r="I31" s="40" t="s">
        <v>209</v>
      </c>
      <c r="J31" s="41" t="s">
        <v>199</v>
      </c>
      <c r="K31" s="43" t="s">
        <v>200</v>
      </c>
      <c r="L31" s="72">
        <v>3024.627</v>
      </c>
      <c r="M31" s="76" t="s">
        <v>200</v>
      </c>
      <c r="N31" s="55">
        <v>11.21118012</v>
      </c>
      <c r="O31" s="41" t="s">
        <v>199</v>
      </c>
      <c r="P31" s="46"/>
      <c r="Q31" s="43" t="str">
        <f t="shared" si="5"/>
        <v>NO</v>
      </c>
      <c r="R31" s="42" t="s">
        <v>200</v>
      </c>
      <c r="S31" s="50">
        <v>169659</v>
      </c>
      <c r="T31" s="51">
        <v>15544</v>
      </c>
      <c r="U31" s="51">
        <v>17266</v>
      </c>
      <c r="V31" s="52">
        <v>18906</v>
      </c>
      <c r="W31" s="56">
        <f t="shared" si="0"/>
        <v>1</v>
      </c>
      <c r="X31" s="36">
        <f t="shared" si="6"/>
        <v>1</v>
      </c>
      <c r="Y31" s="36">
        <f t="shared" si="1"/>
        <v>0</v>
      </c>
      <c r="Z31" s="39">
        <f t="shared" si="2"/>
        <v>0</v>
      </c>
      <c r="AA31" s="90" t="str">
        <f t="shared" si="7"/>
        <v>SRSA</v>
      </c>
      <c r="AB31" s="56">
        <f t="shared" si="8"/>
        <v>1</v>
      </c>
      <c r="AC31" s="36">
        <f t="shared" si="9"/>
        <v>0</v>
      </c>
      <c r="AD31" s="39">
        <f t="shared" si="10"/>
        <v>0</v>
      </c>
      <c r="AE31" s="90" t="str">
        <f t="shared" si="3"/>
        <v>-</v>
      </c>
      <c r="AF31" s="56">
        <f t="shared" si="4"/>
        <v>0</v>
      </c>
    </row>
    <row r="32" spans="1:32" ht="12.75">
      <c r="A32" s="94">
        <v>4900570</v>
      </c>
      <c r="B32" s="95">
        <v>18</v>
      </c>
      <c r="C32" s="56" t="s">
        <v>94</v>
      </c>
      <c r="D32" s="36" t="s">
        <v>158</v>
      </c>
      <c r="E32" s="36" t="s">
        <v>157</v>
      </c>
      <c r="F32" s="37">
        <v>84050</v>
      </c>
      <c r="G32" s="38">
        <v>530</v>
      </c>
      <c r="H32" s="39">
        <v>8018293411</v>
      </c>
      <c r="I32" s="40">
        <v>8</v>
      </c>
      <c r="J32" s="41" t="s">
        <v>200</v>
      </c>
      <c r="K32" s="43" t="s">
        <v>200</v>
      </c>
      <c r="L32" s="72">
        <v>1954.723</v>
      </c>
      <c r="M32" s="76" t="s">
        <v>199</v>
      </c>
      <c r="N32" s="55">
        <v>3.565810173</v>
      </c>
      <c r="O32" s="41" t="s">
        <v>199</v>
      </c>
      <c r="P32" s="46"/>
      <c r="Q32" s="43" t="str">
        <f t="shared" si="5"/>
        <v>NO</v>
      </c>
      <c r="R32" s="42" t="s">
        <v>200</v>
      </c>
      <c r="S32" s="50"/>
      <c r="T32" s="51"/>
      <c r="U32" s="51"/>
      <c r="V32" s="52"/>
      <c r="W32" s="56">
        <f t="shared" si="0"/>
        <v>1</v>
      </c>
      <c r="X32" s="36">
        <f t="shared" si="6"/>
        <v>0</v>
      </c>
      <c r="Y32" s="36">
        <f t="shared" si="1"/>
        <v>0</v>
      </c>
      <c r="Z32" s="39">
        <f t="shared" si="2"/>
        <v>0</v>
      </c>
      <c r="AA32" s="90" t="str">
        <f t="shared" si="7"/>
        <v>-</v>
      </c>
      <c r="AB32" s="56">
        <f t="shared" si="8"/>
        <v>1</v>
      </c>
      <c r="AC32" s="36">
        <f t="shared" si="9"/>
        <v>0</v>
      </c>
      <c r="AD32" s="39">
        <f t="shared" si="10"/>
        <v>0</v>
      </c>
      <c r="AE32" s="90" t="str">
        <f t="shared" si="3"/>
        <v>-</v>
      </c>
      <c r="AF32" s="56">
        <f t="shared" si="4"/>
        <v>0</v>
      </c>
    </row>
    <row r="33" spans="1:32" ht="12.75">
      <c r="A33" s="94">
        <v>4900600</v>
      </c>
      <c r="B33" s="95">
        <v>40</v>
      </c>
      <c r="C33" s="56" t="s">
        <v>95</v>
      </c>
      <c r="D33" s="36" t="s">
        <v>96</v>
      </c>
      <c r="E33" s="36" t="s">
        <v>97</v>
      </c>
      <c r="F33" s="37">
        <v>84107</v>
      </c>
      <c r="G33" s="38">
        <v>4898</v>
      </c>
      <c r="H33" s="39">
        <v>8012647400</v>
      </c>
      <c r="I33" s="40" t="s">
        <v>214</v>
      </c>
      <c r="J33" s="41" t="s">
        <v>199</v>
      </c>
      <c r="K33" s="43" t="s">
        <v>199</v>
      </c>
      <c r="L33" s="72"/>
      <c r="M33" s="76"/>
      <c r="N33" s="55">
        <v>6.624264971</v>
      </c>
      <c r="O33" s="41" t="s">
        <v>199</v>
      </c>
      <c r="P33" s="46"/>
      <c r="Q33" s="43" t="str">
        <f t="shared" si="5"/>
        <v>NO</v>
      </c>
      <c r="R33" s="42" t="s">
        <v>199</v>
      </c>
      <c r="S33" s="50"/>
      <c r="T33" s="51"/>
      <c r="U33" s="51"/>
      <c r="V33" s="52"/>
      <c r="W33" s="56">
        <f t="shared" si="0"/>
        <v>0</v>
      </c>
      <c r="X33" s="36">
        <f t="shared" si="6"/>
        <v>0</v>
      </c>
      <c r="Y33" s="36">
        <f t="shared" si="1"/>
        <v>0</v>
      </c>
      <c r="Z33" s="39">
        <f t="shared" si="2"/>
        <v>0</v>
      </c>
      <c r="AA33" s="90" t="str">
        <f t="shared" si="7"/>
        <v>-</v>
      </c>
      <c r="AB33" s="56">
        <f t="shared" si="8"/>
        <v>0</v>
      </c>
      <c r="AC33" s="36">
        <f t="shared" si="9"/>
        <v>0</v>
      </c>
      <c r="AD33" s="39">
        <f t="shared" si="10"/>
        <v>0</v>
      </c>
      <c r="AE33" s="90" t="str">
        <f t="shared" si="3"/>
        <v>-</v>
      </c>
      <c r="AF33" s="56">
        <f t="shared" si="4"/>
        <v>0</v>
      </c>
    </row>
    <row r="34" spans="1:32" ht="12.75">
      <c r="A34" s="94">
        <v>4900660</v>
      </c>
      <c r="B34" s="95">
        <v>20</v>
      </c>
      <c r="C34" s="56" t="s">
        <v>101</v>
      </c>
      <c r="D34" s="36" t="s">
        <v>102</v>
      </c>
      <c r="E34" s="36" t="s">
        <v>103</v>
      </c>
      <c r="F34" s="37">
        <v>84647</v>
      </c>
      <c r="G34" s="38">
        <v>1327</v>
      </c>
      <c r="H34" s="39">
        <v>4354622485</v>
      </c>
      <c r="I34" s="40">
        <v>7</v>
      </c>
      <c r="J34" s="41" t="s">
        <v>200</v>
      </c>
      <c r="K34" s="43" t="s">
        <v>200</v>
      </c>
      <c r="L34" s="72">
        <v>2337.111</v>
      </c>
      <c r="M34" s="76" t="s">
        <v>199</v>
      </c>
      <c r="N34" s="55">
        <v>14.02199529</v>
      </c>
      <c r="O34" s="41" t="s">
        <v>199</v>
      </c>
      <c r="P34" s="46"/>
      <c r="Q34" s="43" t="str">
        <f t="shared" si="5"/>
        <v>NO</v>
      </c>
      <c r="R34" s="42" t="s">
        <v>200</v>
      </c>
      <c r="S34" s="50"/>
      <c r="T34" s="51"/>
      <c r="U34" s="51"/>
      <c r="V34" s="52"/>
      <c r="W34" s="56">
        <f t="shared" si="0"/>
        <v>1</v>
      </c>
      <c r="X34" s="36">
        <f t="shared" si="6"/>
        <v>0</v>
      </c>
      <c r="Y34" s="36">
        <f t="shared" si="1"/>
        <v>0</v>
      </c>
      <c r="Z34" s="39">
        <f t="shared" si="2"/>
        <v>0</v>
      </c>
      <c r="AA34" s="90" t="str">
        <f t="shared" si="7"/>
        <v>-</v>
      </c>
      <c r="AB34" s="56">
        <f t="shared" si="8"/>
        <v>1</v>
      </c>
      <c r="AC34" s="36">
        <f t="shared" si="9"/>
        <v>0</v>
      </c>
      <c r="AD34" s="39">
        <f t="shared" si="10"/>
        <v>0</v>
      </c>
      <c r="AE34" s="90" t="str">
        <f t="shared" si="3"/>
        <v>-</v>
      </c>
      <c r="AF34" s="56">
        <f t="shared" si="4"/>
        <v>0</v>
      </c>
    </row>
    <row r="35" spans="1:32" ht="12.75">
      <c r="A35" s="94">
        <v>4900690</v>
      </c>
      <c r="B35" s="95">
        <v>21</v>
      </c>
      <c r="C35" s="56" t="s">
        <v>104</v>
      </c>
      <c r="D35" s="36" t="s">
        <v>153</v>
      </c>
      <c r="E35" s="36" t="s">
        <v>105</v>
      </c>
      <c r="F35" s="37">
        <v>84017</v>
      </c>
      <c r="G35" s="38">
        <v>497</v>
      </c>
      <c r="H35" s="39">
        <v>4353365654</v>
      </c>
      <c r="I35" s="40">
        <v>8</v>
      </c>
      <c r="J35" s="41" t="s">
        <v>200</v>
      </c>
      <c r="K35" s="43" t="s">
        <v>200</v>
      </c>
      <c r="L35" s="72">
        <v>973.188</v>
      </c>
      <c r="M35" s="76" t="s">
        <v>199</v>
      </c>
      <c r="N35" s="55">
        <v>8.248378128</v>
      </c>
      <c r="O35" s="41" t="s">
        <v>199</v>
      </c>
      <c r="P35" s="46"/>
      <c r="Q35" s="43" t="str">
        <f t="shared" si="5"/>
        <v>NO</v>
      </c>
      <c r="R35" s="42" t="s">
        <v>200</v>
      </c>
      <c r="S35" s="50"/>
      <c r="T35" s="51"/>
      <c r="U35" s="51"/>
      <c r="V35" s="52"/>
      <c r="W35" s="56">
        <f t="shared" si="0"/>
        <v>1</v>
      </c>
      <c r="X35" s="36">
        <f t="shared" si="6"/>
        <v>0</v>
      </c>
      <c r="Y35" s="36">
        <f t="shared" si="1"/>
        <v>0</v>
      </c>
      <c r="Z35" s="39">
        <f t="shared" si="2"/>
        <v>0</v>
      </c>
      <c r="AA35" s="90" t="str">
        <f t="shared" si="7"/>
        <v>-</v>
      </c>
      <c r="AB35" s="56">
        <f t="shared" si="8"/>
        <v>1</v>
      </c>
      <c r="AC35" s="36">
        <f t="shared" si="9"/>
        <v>0</v>
      </c>
      <c r="AD35" s="39">
        <f t="shared" si="10"/>
        <v>0</v>
      </c>
      <c r="AE35" s="90" t="str">
        <f t="shared" si="3"/>
        <v>-</v>
      </c>
      <c r="AF35" s="56">
        <f t="shared" si="4"/>
        <v>0</v>
      </c>
    </row>
    <row r="36" spans="1:32" ht="12.75">
      <c r="A36" s="94">
        <v>4900630</v>
      </c>
      <c r="B36" s="95">
        <v>19</v>
      </c>
      <c r="C36" s="56" t="s">
        <v>98</v>
      </c>
      <c r="D36" s="36" t="s">
        <v>99</v>
      </c>
      <c r="E36" s="36" t="s">
        <v>100</v>
      </c>
      <c r="F36" s="37">
        <v>84660</v>
      </c>
      <c r="G36" s="38">
        <v>2499</v>
      </c>
      <c r="H36" s="39">
        <v>8013547400</v>
      </c>
      <c r="I36" s="40" t="s">
        <v>208</v>
      </c>
      <c r="J36" s="41" t="s">
        <v>199</v>
      </c>
      <c r="K36" s="43" t="s">
        <v>199</v>
      </c>
      <c r="L36" s="72"/>
      <c r="M36" s="76"/>
      <c r="N36" s="55">
        <v>9.311900486</v>
      </c>
      <c r="O36" s="41" t="s">
        <v>199</v>
      </c>
      <c r="P36" s="46"/>
      <c r="Q36" s="43" t="str">
        <f t="shared" si="5"/>
        <v>NO</v>
      </c>
      <c r="R36" s="42" t="s">
        <v>199</v>
      </c>
      <c r="S36" s="50"/>
      <c r="T36" s="51"/>
      <c r="U36" s="51"/>
      <c r="V36" s="52"/>
      <c r="W36" s="56">
        <f t="shared" si="0"/>
        <v>0</v>
      </c>
      <c r="X36" s="36">
        <f t="shared" si="6"/>
        <v>0</v>
      </c>
      <c r="Y36" s="36">
        <f t="shared" si="1"/>
        <v>0</v>
      </c>
      <c r="Z36" s="39">
        <f t="shared" si="2"/>
        <v>0</v>
      </c>
      <c r="AA36" s="90" t="str">
        <f t="shared" si="7"/>
        <v>-</v>
      </c>
      <c r="AB36" s="56">
        <f t="shared" si="8"/>
        <v>0</v>
      </c>
      <c r="AC36" s="36">
        <f t="shared" si="9"/>
        <v>0</v>
      </c>
      <c r="AD36" s="39">
        <f t="shared" si="10"/>
        <v>0</v>
      </c>
      <c r="AE36" s="90" t="str">
        <f t="shared" si="3"/>
        <v>-</v>
      </c>
      <c r="AF36" s="56">
        <f t="shared" si="4"/>
        <v>0</v>
      </c>
    </row>
    <row r="37" spans="1:32" ht="12.75">
      <c r="A37" s="94">
        <v>4900058</v>
      </c>
      <c r="B37" s="95">
        <v>68</v>
      </c>
      <c r="C37" s="56" t="s">
        <v>45</v>
      </c>
      <c r="D37" s="36" t="s">
        <v>46</v>
      </c>
      <c r="E37" s="36" t="s">
        <v>47</v>
      </c>
      <c r="F37" s="37">
        <v>84401</v>
      </c>
      <c r="G37" s="38" t="s">
        <v>165</v>
      </c>
      <c r="H37" s="39">
        <v>8016272066</v>
      </c>
      <c r="I37" s="40">
        <v>2</v>
      </c>
      <c r="J37" s="41" t="s">
        <v>199</v>
      </c>
      <c r="K37" s="43" t="s">
        <v>199</v>
      </c>
      <c r="L37" s="72"/>
      <c r="M37" s="76"/>
      <c r="N37" s="55" t="s">
        <v>207</v>
      </c>
      <c r="O37" s="41" t="s">
        <v>207</v>
      </c>
      <c r="P37" s="46"/>
      <c r="Q37" s="43" t="str">
        <f t="shared" si="5"/>
        <v>NO</v>
      </c>
      <c r="R37" s="42" t="s">
        <v>199</v>
      </c>
      <c r="S37" s="50"/>
      <c r="T37" s="51"/>
      <c r="U37" s="51"/>
      <c r="V37" s="52"/>
      <c r="W37" s="56">
        <f aca="true" t="shared" si="11" ref="W37:W65">IF(OR(J37="YES",K37="YES"),1,0)</f>
        <v>0</v>
      </c>
      <c r="X37" s="36">
        <f t="shared" si="6"/>
        <v>0</v>
      </c>
      <c r="Y37" s="36">
        <f aca="true" t="shared" si="12" ref="Y37:Y65">IF(AND(OR(J37="YES",K37="YES"),(W37=0)),"Trouble",0)</f>
        <v>0</v>
      </c>
      <c r="Z37" s="39">
        <f aca="true" t="shared" si="13" ref="Z37:Z65">IF(AND(OR(AND(ISNUMBER(L37),AND(L37&gt;0,L37&lt;600)),AND(ISNUMBER(L37),AND(L37&gt;0,M37="YES"))),(X37=0)),"Trouble",0)</f>
        <v>0</v>
      </c>
      <c r="AA37" s="90" t="str">
        <f t="shared" si="7"/>
        <v>-</v>
      </c>
      <c r="AB37" s="56">
        <f t="shared" si="8"/>
        <v>0</v>
      </c>
      <c r="AC37" s="36">
        <f t="shared" si="9"/>
        <v>0</v>
      </c>
      <c r="AD37" s="39">
        <f t="shared" si="10"/>
        <v>0</v>
      </c>
      <c r="AE37" s="90" t="str">
        <f aca="true" t="shared" si="14" ref="AE37:AE65">IF(AND(AND(AD37="Initial",AF37=0),AND(ISNUMBER(L37),L37&gt;0)),"RLIS","-")</f>
        <v>-</v>
      </c>
      <c r="AF37" s="56">
        <f aca="true" t="shared" si="15" ref="AF37:AF65">IF(AND(AA37="SRSA",AD37="Initial"),"SRSA",0)</f>
        <v>0</v>
      </c>
    </row>
    <row r="38" spans="1:32" ht="12.75">
      <c r="A38" s="94">
        <v>4900720</v>
      </c>
      <c r="B38" s="95">
        <v>37</v>
      </c>
      <c r="C38" s="56" t="s">
        <v>106</v>
      </c>
      <c r="D38" s="36" t="s">
        <v>107</v>
      </c>
      <c r="E38" s="36" t="s">
        <v>47</v>
      </c>
      <c r="F38" s="37">
        <v>84401</v>
      </c>
      <c r="G38" s="38">
        <v>619</v>
      </c>
      <c r="H38" s="39">
        <v>8017377300</v>
      </c>
      <c r="I38" s="40" t="s">
        <v>215</v>
      </c>
      <c r="J38" s="41" t="s">
        <v>199</v>
      </c>
      <c r="K38" s="43" t="s">
        <v>199</v>
      </c>
      <c r="L38" s="72"/>
      <c r="M38" s="76"/>
      <c r="N38" s="55">
        <v>16.15643965</v>
      </c>
      <c r="O38" s="41" t="s">
        <v>199</v>
      </c>
      <c r="P38" s="46"/>
      <c r="Q38" s="43" t="str">
        <f t="shared" si="5"/>
        <v>NO</v>
      </c>
      <c r="R38" s="42" t="s">
        <v>199</v>
      </c>
      <c r="S38" s="50"/>
      <c r="T38" s="51"/>
      <c r="U38" s="51"/>
      <c r="V38" s="52"/>
      <c r="W38" s="56">
        <f t="shared" si="11"/>
        <v>0</v>
      </c>
      <c r="X38" s="36">
        <f t="shared" si="6"/>
        <v>0</v>
      </c>
      <c r="Y38" s="36">
        <f t="shared" si="12"/>
        <v>0</v>
      </c>
      <c r="Z38" s="39">
        <f t="shared" si="13"/>
        <v>0</v>
      </c>
      <c r="AA38" s="90" t="str">
        <f t="shared" si="7"/>
        <v>-</v>
      </c>
      <c r="AB38" s="56">
        <f t="shared" si="8"/>
        <v>0</v>
      </c>
      <c r="AC38" s="36">
        <f t="shared" si="9"/>
        <v>0</v>
      </c>
      <c r="AD38" s="39">
        <f t="shared" si="10"/>
        <v>0</v>
      </c>
      <c r="AE38" s="90" t="str">
        <f t="shared" si="14"/>
        <v>-</v>
      </c>
      <c r="AF38" s="56">
        <f t="shared" si="15"/>
        <v>0</v>
      </c>
    </row>
    <row r="39" spans="1:32" ht="12.75">
      <c r="A39" s="94">
        <v>4900750</v>
      </c>
      <c r="B39" s="95">
        <v>22</v>
      </c>
      <c r="C39" s="56" t="s">
        <v>108</v>
      </c>
      <c r="D39" s="36" t="s">
        <v>109</v>
      </c>
      <c r="E39" s="36" t="s">
        <v>110</v>
      </c>
      <c r="F39" s="37">
        <v>84060</v>
      </c>
      <c r="G39" s="38">
        <v>7476</v>
      </c>
      <c r="H39" s="39">
        <v>4356455600</v>
      </c>
      <c r="I39" s="40" t="s">
        <v>211</v>
      </c>
      <c r="J39" s="41" t="s">
        <v>199</v>
      </c>
      <c r="K39" s="43" t="s">
        <v>199</v>
      </c>
      <c r="L39" s="72"/>
      <c r="M39" s="76"/>
      <c r="N39" s="55">
        <v>5.16621743</v>
      </c>
      <c r="O39" s="41" t="s">
        <v>199</v>
      </c>
      <c r="P39" s="46"/>
      <c r="Q39" s="43" t="str">
        <f t="shared" si="5"/>
        <v>NO</v>
      </c>
      <c r="R39" s="42" t="s">
        <v>199</v>
      </c>
      <c r="S39" s="50"/>
      <c r="T39" s="51"/>
      <c r="U39" s="51"/>
      <c r="V39" s="52"/>
      <c r="W39" s="56">
        <f t="shared" si="11"/>
        <v>0</v>
      </c>
      <c r="X39" s="36">
        <f t="shared" si="6"/>
        <v>0</v>
      </c>
      <c r="Y39" s="36">
        <f t="shared" si="12"/>
        <v>0</v>
      </c>
      <c r="Z39" s="39">
        <f t="shared" si="13"/>
        <v>0</v>
      </c>
      <c r="AA39" s="90" t="str">
        <f t="shared" si="7"/>
        <v>-</v>
      </c>
      <c r="AB39" s="56">
        <f t="shared" si="8"/>
        <v>0</v>
      </c>
      <c r="AC39" s="36">
        <f t="shared" si="9"/>
        <v>0</v>
      </c>
      <c r="AD39" s="39">
        <f t="shared" si="10"/>
        <v>0</v>
      </c>
      <c r="AE39" s="90" t="str">
        <f t="shared" si="14"/>
        <v>-</v>
      </c>
      <c r="AF39" s="56">
        <f t="shared" si="15"/>
        <v>0</v>
      </c>
    </row>
    <row r="40" spans="1:32" ht="12.75">
      <c r="A40" s="94">
        <v>4900008</v>
      </c>
      <c r="B40" s="95">
        <v>86</v>
      </c>
      <c r="C40" s="56" t="s">
        <v>9</v>
      </c>
      <c r="D40" s="36" t="s">
        <v>10</v>
      </c>
      <c r="E40" s="36" t="s">
        <v>11</v>
      </c>
      <c r="F40" s="37">
        <v>84526</v>
      </c>
      <c r="G40" s="38" t="s">
        <v>165</v>
      </c>
      <c r="H40" s="39">
        <v>4356138102</v>
      </c>
      <c r="I40" s="40">
        <v>7</v>
      </c>
      <c r="J40" s="41" t="s">
        <v>200</v>
      </c>
      <c r="K40" s="43" t="s">
        <v>201</v>
      </c>
      <c r="L40" s="72">
        <v>320.561</v>
      </c>
      <c r="M40" s="76" t="s">
        <v>201</v>
      </c>
      <c r="N40" s="55" t="s">
        <v>207</v>
      </c>
      <c r="O40" s="41" t="s">
        <v>207</v>
      </c>
      <c r="P40" s="46"/>
      <c r="Q40" s="43" t="str">
        <f t="shared" si="5"/>
        <v>NO</v>
      </c>
      <c r="R40" s="42" t="s">
        <v>200</v>
      </c>
      <c r="S40" s="50">
        <v>10843</v>
      </c>
      <c r="T40" s="51">
        <v>668</v>
      </c>
      <c r="U40" s="51">
        <v>996</v>
      </c>
      <c r="V40" s="52">
        <v>1284</v>
      </c>
      <c r="W40" s="56">
        <f t="shared" si="11"/>
        <v>1</v>
      </c>
      <c r="X40" s="36">
        <f t="shared" si="6"/>
        <v>1</v>
      </c>
      <c r="Y40" s="36">
        <f t="shared" si="12"/>
        <v>0</v>
      </c>
      <c r="Z40" s="39">
        <f t="shared" si="13"/>
        <v>0</v>
      </c>
      <c r="AA40" s="90" t="str">
        <f t="shared" si="7"/>
        <v>SRSA</v>
      </c>
      <c r="AB40" s="56">
        <f t="shared" si="8"/>
        <v>1</v>
      </c>
      <c r="AC40" s="36">
        <f t="shared" si="9"/>
        <v>0</v>
      </c>
      <c r="AD40" s="39">
        <f t="shared" si="10"/>
        <v>0</v>
      </c>
      <c r="AE40" s="90" t="str">
        <f t="shared" si="14"/>
        <v>-</v>
      </c>
      <c r="AF40" s="56">
        <f t="shared" si="15"/>
        <v>0</v>
      </c>
    </row>
    <row r="41" spans="1:32" ht="12.75">
      <c r="A41" s="94">
        <v>4900780</v>
      </c>
      <c r="B41" s="95">
        <v>23</v>
      </c>
      <c r="C41" s="56" t="s">
        <v>111</v>
      </c>
      <c r="D41" s="36" t="s">
        <v>155</v>
      </c>
      <c r="E41" s="36" t="s">
        <v>156</v>
      </c>
      <c r="F41" s="37">
        <v>84740</v>
      </c>
      <c r="G41" s="38">
        <v>69</v>
      </c>
      <c r="H41" s="39">
        <v>4355772912</v>
      </c>
      <c r="I41" s="40">
        <v>7</v>
      </c>
      <c r="J41" s="41" t="s">
        <v>200</v>
      </c>
      <c r="K41" s="43" t="s">
        <v>200</v>
      </c>
      <c r="L41" s="72">
        <v>307.768</v>
      </c>
      <c r="M41" s="76" t="s">
        <v>200</v>
      </c>
      <c r="N41" s="55">
        <v>16.12903226</v>
      </c>
      <c r="O41" s="41" t="s">
        <v>199</v>
      </c>
      <c r="P41" s="46"/>
      <c r="Q41" s="43" t="str">
        <f t="shared" si="5"/>
        <v>NO</v>
      </c>
      <c r="R41" s="42" t="s">
        <v>200</v>
      </c>
      <c r="S41" s="50">
        <v>22189</v>
      </c>
      <c r="T41" s="51">
        <v>2380</v>
      </c>
      <c r="U41" s="51">
        <v>2176</v>
      </c>
      <c r="V41" s="52">
        <v>5066</v>
      </c>
      <c r="W41" s="56">
        <f t="shared" si="11"/>
        <v>1</v>
      </c>
      <c r="X41" s="36">
        <f t="shared" si="6"/>
        <v>1</v>
      </c>
      <c r="Y41" s="36">
        <f t="shared" si="12"/>
        <v>0</v>
      </c>
      <c r="Z41" s="39">
        <f t="shared" si="13"/>
        <v>0</v>
      </c>
      <c r="AA41" s="90" t="str">
        <f t="shared" si="7"/>
        <v>SRSA</v>
      </c>
      <c r="AB41" s="56">
        <f t="shared" si="8"/>
        <v>1</v>
      </c>
      <c r="AC41" s="36">
        <f t="shared" si="9"/>
        <v>0</v>
      </c>
      <c r="AD41" s="39">
        <f t="shared" si="10"/>
        <v>0</v>
      </c>
      <c r="AE41" s="90" t="str">
        <f t="shared" si="14"/>
        <v>-</v>
      </c>
      <c r="AF41" s="56">
        <f t="shared" si="15"/>
        <v>0</v>
      </c>
    </row>
    <row r="42" spans="1:32" ht="12.75">
      <c r="A42" s="94">
        <v>4900810</v>
      </c>
      <c r="B42" s="95">
        <v>38</v>
      </c>
      <c r="C42" s="56" t="s">
        <v>112</v>
      </c>
      <c r="D42" s="36" t="s">
        <v>113</v>
      </c>
      <c r="E42" s="36" t="s">
        <v>53</v>
      </c>
      <c r="F42" s="37">
        <v>84604</v>
      </c>
      <c r="G42" s="38">
        <v>3394</v>
      </c>
      <c r="H42" s="39">
        <v>8013744800</v>
      </c>
      <c r="I42" s="40" t="s">
        <v>213</v>
      </c>
      <c r="J42" s="41" t="s">
        <v>199</v>
      </c>
      <c r="K42" s="43" t="s">
        <v>199</v>
      </c>
      <c r="L42" s="72"/>
      <c r="M42" s="76"/>
      <c r="N42" s="55">
        <v>15.70335181</v>
      </c>
      <c r="O42" s="41" t="s">
        <v>199</v>
      </c>
      <c r="P42" s="46"/>
      <c r="Q42" s="43" t="str">
        <f t="shared" si="5"/>
        <v>NO</v>
      </c>
      <c r="R42" s="42" t="s">
        <v>199</v>
      </c>
      <c r="S42" s="50"/>
      <c r="T42" s="51"/>
      <c r="U42" s="51"/>
      <c r="V42" s="52"/>
      <c r="W42" s="56">
        <f t="shared" si="11"/>
        <v>0</v>
      </c>
      <c r="X42" s="36">
        <f t="shared" si="6"/>
        <v>0</v>
      </c>
      <c r="Y42" s="36">
        <f t="shared" si="12"/>
        <v>0</v>
      </c>
      <c r="Z42" s="39">
        <f t="shared" si="13"/>
        <v>0</v>
      </c>
      <c r="AA42" s="90" t="str">
        <f t="shared" si="7"/>
        <v>-</v>
      </c>
      <c r="AB42" s="56">
        <f t="shared" si="8"/>
        <v>0</v>
      </c>
      <c r="AC42" s="36">
        <f t="shared" si="9"/>
        <v>0</v>
      </c>
      <c r="AD42" s="39">
        <f t="shared" si="10"/>
        <v>0</v>
      </c>
      <c r="AE42" s="90" t="str">
        <f t="shared" si="14"/>
        <v>-</v>
      </c>
      <c r="AF42" s="56">
        <f t="shared" si="15"/>
        <v>0</v>
      </c>
    </row>
    <row r="43" spans="1:32" ht="12.75">
      <c r="A43" s="96"/>
      <c r="B43" s="97" t="s">
        <v>203</v>
      </c>
      <c r="C43" s="56" t="s">
        <v>202</v>
      </c>
      <c r="D43" s="36" t="s">
        <v>204</v>
      </c>
      <c r="E43" s="36" t="s">
        <v>205</v>
      </c>
      <c r="F43" s="36" t="s">
        <v>206</v>
      </c>
      <c r="G43" s="36">
        <v>84043</v>
      </c>
      <c r="H43" s="39"/>
      <c r="I43" s="40"/>
      <c r="J43" s="41"/>
      <c r="K43" s="43" t="s">
        <v>201</v>
      </c>
      <c r="L43" s="72">
        <v>340</v>
      </c>
      <c r="M43" s="76" t="s">
        <v>201</v>
      </c>
      <c r="N43" s="55"/>
      <c r="O43" s="41"/>
      <c r="P43" s="46"/>
      <c r="Q43" s="43" t="str">
        <f t="shared" si="5"/>
        <v>NO</v>
      </c>
      <c r="R43" s="42"/>
      <c r="S43" s="50">
        <v>9548</v>
      </c>
      <c r="T43" s="51">
        <v>505</v>
      </c>
      <c r="U43" s="51">
        <v>552</v>
      </c>
      <c r="V43" s="52">
        <v>1409</v>
      </c>
      <c r="W43" s="56">
        <f t="shared" si="11"/>
        <v>0</v>
      </c>
      <c r="X43" s="36">
        <f t="shared" si="6"/>
        <v>1</v>
      </c>
      <c r="Y43" s="36">
        <f t="shared" si="12"/>
        <v>0</v>
      </c>
      <c r="Z43" s="39">
        <f t="shared" si="13"/>
        <v>0</v>
      </c>
      <c r="AA43" s="90" t="str">
        <f t="shared" si="7"/>
        <v>-</v>
      </c>
      <c r="AB43" s="56">
        <f t="shared" si="8"/>
        <v>0</v>
      </c>
      <c r="AC43" s="36">
        <f t="shared" si="9"/>
        <v>0</v>
      </c>
      <c r="AD43" s="39">
        <f t="shared" si="10"/>
        <v>0</v>
      </c>
      <c r="AE43" s="90" t="str">
        <f t="shared" si="14"/>
        <v>-</v>
      </c>
      <c r="AF43" s="56">
        <f t="shared" si="15"/>
        <v>0</v>
      </c>
    </row>
    <row r="44" spans="1:32" ht="12.75">
      <c r="A44" s="94">
        <v>4900840</v>
      </c>
      <c r="B44" s="95">
        <v>24</v>
      </c>
      <c r="C44" s="56" t="s">
        <v>114</v>
      </c>
      <c r="D44" s="36" t="s">
        <v>149</v>
      </c>
      <c r="E44" s="36" t="s">
        <v>115</v>
      </c>
      <c r="F44" s="37">
        <v>84064</v>
      </c>
      <c r="G44" s="38">
        <v>67</v>
      </c>
      <c r="H44" s="39">
        <v>4357932135</v>
      </c>
      <c r="I44" s="40">
        <v>7</v>
      </c>
      <c r="J44" s="41" t="s">
        <v>200</v>
      </c>
      <c r="K44" s="43" t="s">
        <v>200</v>
      </c>
      <c r="L44" s="72">
        <v>448.485</v>
      </c>
      <c r="M44" s="76" t="s">
        <v>200</v>
      </c>
      <c r="N44" s="55">
        <v>7.983193277</v>
      </c>
      <c r="O44" s="41" t="s">
        <v>199</v>
      </c>
      <c r="P44" s="46"/>
      <c r="Q44" s="43" t="str">
        <f t="shared" si="5"/>
        <v>NO</v>
      </c>
      <c r="R44" s="42" t="s">
        <v>200</v>
      </c>
      <c r="S44" s="50">
        <v>22527</v>
      </c>
      <c r="T44" s="51">
        <v>1634</v>
      </c>
      <c r="U44" s="51">
        <v>2088</v>
      </c>
      <c r="V44" s="52">
        <v>7268</v>
      </c>
      <c r="W44" s="56">
        <f t="shared" si="11"/>
        <v>1</v>
      </c>
      <c r="X44" s="36">
        <f t="shared" si="6"/>
        <v>1</v>
      </c>
      <c r="Y44" s="36">
        <f t="shared" si="12"/>
        <v>0</v>
      </c>
      <c r="Z44" s="39">
        <f t="shared" si="13"/>
        <v>0</v>
      </c>
      <c r="AA44" s="90" t="str">
        <f t="shared" si="7"/>
        <v>SRSA</v>
      </c>
      <c r="AB44" s="56">
        <f t="shared" si="8"/>
        <v>1</v>
      </c>
      <c r="AC44" s="36">
        <f t="shared" si="9"/>
        <v>0</v>
      </c>
      <c r="AD44" s="39">
        <f t="shared" si="10"/>
        <v>0</v>
      </c>
      <c r="AE44" s="90" t="str">
        <f t="shared" si="14"/>
        <v>-</v>
      </c>
      <c r="AF44" s="56">
        <f t="shared" si="15"/>
        <v>0</v>
      </c>
    </row>
    <row r="45" spans="1:32" ht="12.75">
      <c r="A45" s="94">
        <v>4900960</v>
      </c>
      <c r="B45" s="95">
        <v>27</v>
      </c>
      <c r="C45" s="56" t="s">
        <v>124</v>
      </c>
      <c r="D45" s="36" t="s">
        <v>125</v>
      </c>
      <c r="E45" s="36" t="s">
        <v>126</v>
      </c>
      <c r="F45" s="37">
        <v>84642</v>
      </c>
      <c r="G45" s="38">
        <v>1398</v>
      </c>
      <c r="H45" s="39">
        <v>4358352261</v>
      </c>
      <c r="I45" s="40" t="s">
        <v>209</v>
      </c>
      <c r="J45" s="41" t="s">
        <v>199</v>
      </c>
      <c r="K45" s="43" t="s">
        <v>200</v>
      </c>
      <c r="L45" s="72">
        <v>2743.472</v>
      </c>
      <c r="M45" s="76" t="s">
        <v>199</v>
      </c>
      <c r="N45" s="55">
        <v>14.27023121</v>
      </c>
      <c r="O45" s="41" t="s">
        <v>199</v>
      </c>
      <c r="P45" s="46"/>
      <c r="Q45" s="43" t="str">
        <f t="shared" si="5"/>
        <v>NO</v>
      </c>
      <c r="R45" s="42" t="s">
        <v>200</v>
      </c>
      <c r="S45" s="50"/>
      <c r="T45" s="51"/>
      <c r="U45" s="51"/>
      <c r="V45" s="52"/>
      <c r="W45" s="56">
        <f t="shared" si="11"/>
        <v>1</v>
      </c>
      <c r="X45" s="36">
        <f t="shared" si="6"/>
        <v>0</v>
      </c>
      <c r="Y45" s="36">
        <f t="shared" si="12"/>
        <v>0</v>
      </c>
      <c r="Z45" s="39">
        <f t="shared" si="13"/>
        <v>0</v>
      </c>
      <c r="AA45" s="90" t="str">
        <f t="shared" si="7"/>
        <v>-</v>
      </c>
      <c r="AB45" s="56">
        <f t="shared" si="8"/>
        <v>1</v>
      </c>
      <c r="AC45" s="36">
        <f t="shared" si="9"/>
        <v>0</v>
      </c>
      <c r="AD45" s="39">
        <f t="shared" si="10"/>
        <v>0</v>
      </c>
      <c r="AE45" s="90" t="str">
        <f t="shared" si="14"/>
        <v>-</v>
      </c>
      <c r="AF45" s="56">
        <f t="shared" si="15"/>
        <v>0</v>
      </c>
    </row>
    <row r="46" spans="1:32" ht="12.75">
      <c r="A46" s="94">
        <v>4900990</v>
      </c>
      <c r="B46" s="95">
        <v>28</v>
      </c>
      <c r="C46" s="56" t="s">
        <v>127</v>
      </c>
      <c r="D46" s="36" t="s">
        <v>128</v>
      </c>
      <c r="E46" s="36" t="s">
        <v>129</v>
      </c>
      <c r="F46" s="37">
        <v>84036</v>
      </c>
      <c r="G46" s="38">
        <v>9631</v>
      </c>
      <c r="H46" s="39">
        <v>4357834301</v>
      </c>
      <c r="I46" s="40">
        <v>8</v>
      </c>
      <c r="J46" s="41" t="s">
        <v>200</v>
      </c>
      <c r="K46" s="43" t="s">
        <v>200</v>
      </c>
      <c r="L46" s="72">
        <v>1300.622</v>
      </c>
      <c r="M46" s="76" t="s">
        <v>199</v>
      </c>
      <c r="N46" s="55">
        <v>5.729564553</v>
      </c>
      <c r="O46" s="41" t="s">
        <v>199</v>
      </c>
      <c r="P46" s="46"/>
      <c r="Q46" s="43" t="str">
        <f t="shared" si="5"/>
        <v>NO</v>
      </c>
      <c r="R46" s="42" t="s">
        <v>200</v>
      </c>
      <c r="S46" s="50"/>
      <c r="T46" s="51"/>
      <c r="U46" s="51"/>
      <c r="V46" s="52"/>
      <c r="W46" s="56">
        <f t="shared" si="11"/>
        <v>1</v>
      </c>
      <c r="X46" s="36">
        <f t="shared" si="6"/>
        <v>0</v>
      </c>
      <c r="Y46" s="36">
        <f t="shared" si="12"/>
        <v>0</v>
      </c>
      <c r="Z46" s="39">
        <f t="shared" si="13"/>
        <v>0</v>
      </c>
      <c r="AA46" s="90" t="str">
        <f t="shared" si="7"/>
        <v>-</v>
      </c>
      <c r="AB46" s="56">
        <f t="shared" si="8"/>
        <v>1</v>
      </c>
      <c r="AC46" s="36">
        <f t="shared" si="9"/>
        <v>0</v>
      </c>
      <c r="AD46" s="39">
        <f t="shared" si="10"/>
        <v>0</v>
      </c>
      <c r="AE46" s="90" t="str">
        <f t="shared" si="14"/>
        <v>-</v>
      </c>
      <c r="AF46" s="56">
        <f t="shared" si="15"/>
        <v>0</v>
      </c>
    </row>
    <row r="47" spans="1:32" ht="12.75">
      <c r="A47" s="94">
        <v>4900018</v>
      </c>
      <c r="B47" s="95">
        <v>97</v>
      </c>
      <c r="C47" s="56" t="s">
        <v>36</v>
      </c>
      <c r="D47" s="36" t="s">
        <v>37</v>
      </c>
      <c r="E47" s="36" t="s">
        <v>14</v>
      </c>
      <c r="F47" s="37">
        <v>84102</v>
      </c>
      <c r="G47" s="38" t="s">
        <v>165</v>
      </c>
      <c r="H47" s="39">
        <v>8015311173</v>
      </c>
      <c r="I47" s="40">
        <v>2</v>
      </c>
      <c r="J47" s="41" t="s">
        <v>199</v>
      </c>
      <c r="K47" s="43" t="s">
        <v>199</v>
      </c>
      <c r="L47" s="72"/>
      <c r="M47" s="76"/>
      <c r="N47" s="55" t="s">
        <v>207</v>
      </c>
      <c r="O47" s="41" t="s">
        <v>207</v>
      </c>
      <c r="P47" s="46"/>
      <c r="Q47" s="43" t="str">
        <f t="shared" si="5"/>
        <v>NO</v>
      </c>
      <c r="R47" s="42" t="s">
        <v>199</v>
      </c>
      <c r="S47" s="50"/>
      <c r="T47" s="51"/>
      <c r="U47" s="51"/>
      <c r="V47" s="52"/>
      <c r="W47" s="56">
        <f t="shared" si="11"/>
        <v>0</v>
      </c>
      <c r="X47" s="36">
        <f t="shared" si="6"/>
        <v>0</v>
      </c>
      <c r="Y47" s="36">
        <f t="shared" si="12"/>
        <v>0</v>
      </c>
      <c r="Z47" s="39">
        <f t="shared" si="13"/>
        <v>0</v>
      </c>
      <c r="AA47" s="90" t="str">
        <f t="shared" si="7"/>
        <v>-</v>
      </c>
      <c r="AB47" s="56">
        <f t="shared" si="8"/>
        <v>0</v>
      </c>
      <c r="AC47" s="36">
        <f t="shared" si="9"/>
        <v>0</v>
      </c>
      <c r="AD47" s="39">
        <f t="shared" si="10"/>
        <v>0</v>
      </c>
      <c r="AE47" s="90" t="str">
        <f t="shared" si="14"/>
        <v>-</v>
      </c>
      <c r="AF47" s="56">
        <f t="shared" si="15"/>
        <v>0</v>
      </c>
    </row>
    <row r="48" spans="1:32" ht="12.75">
      <c r="A48" s="94">
        <v>4900870</v>
      </c>
      <c r="B48" s="95">
        <v>36</v>
      </c>
      <c r="C48" s="56" t="s">
        <v>116</v>
      </c>
      <c r="D48" s="36" t="s">
        <v>117</v>
      </c>
      <c r="E48" s="36" t="s">
        <v>14</v>
      </c>
      <c r="F48" s="37">
        <v>84111</v>
      </c>
      <c r="G48" s="38">
        <v>1898</v>
      </c>
      <c r="H48" s="39">
        <v>8015788599</v>
      </c>
      <c r="I48" s="40" t="s">
        <v>216</v>
      </c>
      <c r="J48" s="41" t="s">
        <v>199</v>
      </c>
      <c r="K48" s="43" t="s">
        <v>199</v>
      </c>
      <c r="L48" s="72"/>
      <c r="M48" s="76"/>
      <c r="N48" s="55">
        <v>20.56712637</v>
      </c>
      <c r="O48" s="41" t="s">
        <v>200</v>
      </c>
      <c r="P48" s="46"/>
      <c r="Q48" s="43" t="str">
        <f t="shared" si="5"/>
        <v>NO</v>
      </c>
      <c r="R48" s="42" t="s">
        <v>199</v>
      </c>
      <c r="S48" s="50"/>
      <c r="T48" s="51"/>
      <c r="U48" s="51"/>
      <c r="V48" s="52"/>
      <c r="W48" s="56">
        <f t="shared" si="11"/>
        <v>0</v>
      </c>
      <c r="X48" s="36">
        <f t="shared" si="6"/>
        <v>0</v>
      </c>
      <c r="Y48" s="36">
        <f t="shared" si="12"/>
        <v>0</v>
      </c>
      <c r="Z48" s="39">
        <f t="shared" si="13"/>
        <v>0</v>
      </c>
      <c r="AA48" s="90" t="str">
        <f t="shared" si="7"/>
        <v>-</v>
      </c>
      <c r="AB48" s="56">
        <f t="shared" si="8"/>
        <v>0</v>
      </c>
      <c r="AC48" s="36">
        <f t="shared" si="9"/>
        <v>1</v>
      </c>
      <c r="AD48" s="39">
        <f t="shared" si="10"/>
        <v>0</v>
      </c>
      <c r="AE48" s="90" t="str">
        <f t="shared" si="14"/>
        <v>-</v>
      </c>
      <c r="AF48" s="56">
        <f t="shared" si="15"/>
        <v>0</v>
      </c>
    </row>
    <row r="49" spans="1:32" ht="12.75">
      <c r="A49" s="94">
        <v>4900900</v>
      </c>
      <c r="B49" s="95">
        <v>25</v>
      </c>
      <c r="C49" s="56" t="s">
        <v>118</v>
      </c>
      <c r="D49" s="36" t="s">
        <v>119</v>
      </c>
      <c r="E49" s="36" t="s">
        <v>120</v>
      </c>
      <c r="F49" s="37">
        <v>84511</v>
      </c>
      <c r="G49" s="38">
        <v>3600</v>
      </c>
      <c r="H49" s="39">
        <v>4356781200</v>
      </c>
      <c r="I49" s="40" t="s">
        <v>209</v>
      </c>
      <c r="J49" s="41" t="s">
        <v>199</v>
      </c>
      <c r="K49" s="43" t="s">
        <v>200</v>
      </c>
      <c r="L49" s="72">
        <v>2973.406</v>
      </c>
      <c r="M49" s="76" t="s">
        <v>200</v>
      </c>
      <c r="N49" s="55">
        <v>20.15915119</v>
      </c>
      <c r="O49" s="41" t="s">
        <v>200</v>
      </c>
      <c r="P49" s="46"/>
      <c r="Q49" s="43" t="str">
        <f t="shared" si="5"/>
        <v>NO</v>
      </c>
      <c r="R49" s="42" t="s">
        <v>200</v>
      </c>
      <c r="S49" s="50">
        <v>320348</v>
      </c>
      <c r="T49" s="51">
        <v>36326</v>
      </c>
      <c r="U49" s="51">
        <v>36425</v>
      </c>
      <c r="V49" s="52">
        <v>27841</v>
      </c>
      <c r="W49" s="56">
        <f t="shared" si="11"/>
        <v>1</v>
      </c>
      <c r="X49" s="36">
        <f t="shared" si="6"/>
        <v>1</v>
      </c>
      <c r="Y49" s="36">
        <f t="shared" si="12"/>
        <v>0</v>
      </c>
      <c r="Z49" s="39">
        <f t="shared" si="13"/>
        <v>0</v>
      </c>
      <c r="AA49" s="90" t="str">
        <f t="shared" si="7"/>
        <v>SRSA</v>
      </c>
      <c r="AB49" s="56">
        <f t="shared" si="8"/>
        <v>1</v>
      </c>
      <c r="AC49" s="36">
        <f t="shared" si="9"/>
        <v>1</v>
      </c>
      <c r="AD49" s="39" t="str">
        <f t="shared" si="10"/>
        <v>Initial</v>
      </c>
      <c r="AE49" s="90" t="str">
        <f t="shared" si="14"/>
        <v>-</v>
      </c>
      <c r="AF49" s="56" t="str">
        <f t="shared" si="15"/>
        <v>SRSA</v>
      </c>
    </row>
    <row r="50" spans="1:32" ht="12.75">
      <c r="A50" s="94">
        <v>4900930</v>
      </c>
      <c r="B50" s="95">
        <v>26</v>
      </c>
      <c r="C50" s="56" t="s">
        <v>121</v>
      </c>
      <c r="D50" s="36" t="s">
        <v>122</v>
      </c>
      <c r="E50" s="36" t="s">
        <v>123</v>
      </c>
      <c r="F50" s="37">
        <v>84701</v>
      </c>
      <c r="G50" s="38">
        <v>1899</v>
      </c>
      <c r="H50" s="39">
        <v>4358968214</v>
      </c>
      <c r="I50" s="40" t="s">
        <v>209</v>
      </c>
      <c r="J50" s="41" t="s">
        <v>199</v>
      </c>
      <c r="K50" s="43" t="s">
        <v>200</v>
      </c>
      <c r="L50" s="72">
        <v>4291.829</v>
      </c>
      <c r="M50" s="76" t="s">
        <v>200</v>
      </c>
      <c r="N50" s="55">
        <v>12.37225484</v>
      </c>
      <c r="O50" s="41" t="s">
        <v>199</v>
      </c>
      <c r="P50" s="46"/>
      <c r="Q50" s="43" t="str">
        <f t="shared" si="5"/>
        <v>NO</v>
      </c>
      <c r="R50" s="42" t="s">
        <v>200</v>
      </c>
      <c r="S50" s="50">
        <v>238083</v>
      </c>
      <c r="T50" s="51">
        <v>19475</v>
      </c>
      <c r="U50" s="51">
        <v>23192</v>
      </c>
      <c r="V50" s="52">
        <v>26981</v>
      </c>
      <c r="W50" s="56">
        <f t="shared" si="11"/>
        <v>1</v>
      </c>
      <c r="X50" s="36">
        <f t="shared" si="6"/>
        <v>1</v>
      </c>
      <c r="Y50" s="36">
        <f t="shared" si="12"/>
        <v>0</v>
      </c>
      <c r="Z50" s="39">
        <f t="shared" si="13"/>
        <v>0</v>
      </c>
      <c r="AA50" s="90" t="str">
        <f t="shared" si="7"/>
        <v>SRSA</v>
      </c>
      <c r="AB50" s="56">
        <f t="shared" si="8"/>
        <v>1</v>
      </c>
      <c r="AC50" s="36">
        <f t="shared" si="9"/>
        <v>0</v>
      </c>
      <c r="AD50" s="39">
        <f t="shared" si="10"/>
        <v>0</v>
      </c>
      <c r="AE50" s="90" t="str">
        <f t="shared" si="14"/>
        <v>-</v>
      </c>
      <c r="AF50" s="56">
        <f t="shared" si="15"/>
        <v>0</v>
      </c>
    </row>
    <row r="51" spans="1:32" ht="12.75">
      <c r="A51" s="94">
        <v>4900011</v>
      </c>
      <c r="B51" s="95">
        <v>89</v>
      </c>
      <c r="C51" s="56" t="s">
        <v>18</v>
      </c>
      <c r="D51" s="36" t="s">
        <v>19</v>
      </c>
      <c r="E51" s="36" t="s">
        <v>161</v>
      </c>
      <c r="F51" s="37">
        <v>84049</v>
      </c>
      <c r="G51" s="38" t="s">
        <v>165</v>
      </c>
      <c r="H51" s="39">
        <v>4356541347</v>
      </c>
      <c r="I51" s="40">
        <v>7</v>
      </c>
      <c r="J51" s="41" t="s">
        <v>200</v>
      </c>
      <c r="K51" s="43" t="s">
        <v>201</v>
      </c>
      <c r="L51" s="72">
        <v>65.811</v>
      </c>
      <c r="M51" s="76" t="s">
        <v>201</v>
      </c>
      <c r="N51" s="55" t="s">
        <v>207</v>
      </c>
      <c r="O51" s="41" t="s">
        <v>207</v>
      </c>
      <c r="P51" s="46"/>
      <c r="Q51" s="43" t="str">
        <f t="shared" si="5"/>
        <v>NO</v>
      </c>
      <c r="R51" s="42" t="s">
        <v>200</v>
      </c>
      <c r="S51" s="50">
        <v>0</v>
      </c>
      <c r="T51" s="51">
        <v>0</v>
      </c>
      <c r="U51" s="51">
        <v>0</v>
      </c>
      <c r="V51" s="52">
        <v>0</v>
      </c>
      <c r="W51" s="56">
        <f t="shared" si="11"/>
        <v>1</v>
      </c>
      <c r="X51" s="36">
        <f t="shared" si="6"/>
        <v>1</v>
      </c>
      <c r="Y51" s="36">
        <f t="shared" si="12"/>
        <v>0</v>
      </c>
      <c r="Z51" s="39">
        <f t="shared" si="13"/>
        <v>0</v>
      </c>
      <c r="AA51" s="90" t="str">
        <f t="shared" si="7"/>
        <v>SRSA</v>
      </c>
      <c r="AB51" s="56">
        <f t="shared" si="8"/>
        <v>1</v>
      </c>
      <c r="AC51" s="36">
        <f t="shared" si="9"/>
        <v>0</v>
      </c>
      <c r="AD51" s="39">
        <f t="shared" si="10"/>
        <v>0</v>
      </c>
      <c r="AE51" s="90" t="str">
        <f t="shared" si="14"/>
        <v>-</v>
      </c>
      <c r="AF51" s="56">
        <f t="shared" si="15"/>
        <v>0</v>
      </c>
    </row>
    <row r="52" spans="1:32" ht="12.75">
      <c r="A52" s="94">
        <v>4900010</v>
      </c>
      <c r="B52" s="95">
        <v>88</v>
      </c>
      <c r="C52" s="56" t="s">
        <v>15</v>
      </c>
      <c r="D52" s="36" t="s">
        <v>16</v>
      </c>
      <c r="E52" s="36" t="s">
        <v>17</v>
      </c>
      <c r="F52" s="37">
        <v>84119</v>
      </c>
      <c r="G52" s="38" t="s">
        <v>165</v>
      </c>
      <c r="H52" s="39">
        <v>8019644258</v>
      </c>
      <c r="I52" s="40">
        <v>4</v>
      </c>
      <c r="J52" s="41" t="s">
        <v>199</v>
      </c>
      <c r="K52" s="43" t="s">
        <v>199</v>
      </c>
      <c r="L52" s="72"/>
      <c r="M52" s="76"/>
      <c r="N52" s="55" t="s">
        <v>207</v>
      </c>
      <c r="O52" s="41" t="s">
        <v>207</v>
      </c>
      <c r="P52" s="46"/>
      <c r="Q52" s="43" t="str">
        <f t="shared" si="5"/>
        <v>NO</v>
      </c>
      <c r="R52" s="42" t="s">
        <v>199</v>
      </c>
      <c r="S52" s="50"/>
      <c r="T52" s="51"/>
      <c r="U52" s="51"/>
      <c r="V52" s="52"/>
      <c r="W52" s="56">
        <f t="shared" si="11"/>
        <v>0</v>
      </c>
      <c r="X52" s="36">
        <f t="shared" si="6"/>
        <v>0</v>
      </c>
      <c r="Y52" s="36">
        <f t="shared" si="12"/>
        <v>0</v>
      </c>
      <c r="Z52" s="39">
        <f t="shared" si="13"/>
        <v>0</v>
      </c>
      <c r="AA52" s="90" t="str">
        <f t="shared" si="7"/>
        <v>-</v>
      </c>
      <c r="AB52" s="56">
        <f t="shared" si="8"/>
        <v>0</v>
      </c>
      <c r="AC52" s="36">
        <f t="shared" si="9"/>
        <v>0</v>
      </c>
      <c r="AD52" s="39">
        <f t="shared" si="10"/>
        <v>0</v>
      </c>
      <c r="AE52" s="90" t="str">
        <f t="shared" si="14"/>
        <v>-</v>
      </c>
      <c r="AF52" s="56">
        <f t="shared" si="15"/>
        <v>0</v>
      </c>
    </row>
    <row r="53" spans="1:32" ht="12.75">
      <c r="A53" s="94">
        <v>4900015</v>
      </c>
      <c r="B53" s="95">
        <v>94</v>
      </c>
      <c r="C53" s="56" t="s">
        <v>28</v>
      </c>
      <c r="D53" s="36" t="s">
        <v>29</v>
      </c>
      <c r="E53" s="36" t="s">
        <v>30</v>
      </c>
      <c r="F53" s="37">
        <v>84341</v>
      </c>
      <c r="G53" s="38" t="s">
        <v>165</v>
      </c>
      <c r="H53" s="39">
        <v>4357872820</v>
      </c>
      <c r="I53" s="40">
        <v>4</v>
      </c>
      <c r="J53" s="41" t="s">
        <v>199</v>
      </c>
      <c r="K53" s="43" t="s">
        <v>199</v>
      </c>
      <c r="L53" s="72"/>
      <c r="M53" s="76"/>
      <c r="N53" s="55" t="s">
        <v>207</v>
      </c>
      <c r="O53" s="41" t="s">
        <v>207</v>
      </c>
      <c r="P53" s="46"/>
      <c r="Q53" s="43" t="str">
        <f t="shared" si="5"/>
        <v>NO</v>
      </c>
      <c r="R53" s="42" t="s">
        <v>199</v>
      </c>
      <c r="S53" s="50"/>
      <c r="T53" s="51"/>
      <c r="U53" s="51"/>
      <c r="V53" s="52"/>
      <c r="W53" s="56">
        <f t="shared" si="11"/>
        <v>0</v>
      </c>
      <c r="X53" s="36">
        <f t="shared" si="6"/>
        <v>0</v>
      </c>
      <c r="Y53" s="36">
        <f t="shared" si="12"/>
        <v>0</v>
      </c>
      <c r="Z53" s="39">
        <f t="shared" si="13"/>
        <v>0</v>
      </c>
      <c r="AA53" s="90" t="str">
        <f t="shared" si="7"/>
        <v>-</v>
      </c>
      <c r="AB53" s="56">
        <f t="shared" si="8"/>
        <v>0</v>
      </c>
      <c r="AC53" s="36">
        <f t="shared" si="9"/>
        <v>0</v>
      </c>
      <c r="AD53" s="39">
        <f t="shared" si="10"/>
        <v>0</v>
      </c>
      <c r="AE53" s="90" t="str">
        <f t="shared" si="14"/>
        <v>-</v>
      </c>
      <c r="AF53" s="56">
        <f t="shared" si="15"/>
        <v>0</v>
      </c>
    </row>
    <row r="54" spans="1:32" ht="12.75">
      <c r="A54" s="94">
        <v>4900016</v>
      </c>
      <c r="B54" s="95">
        <v>95</v>
      </c>
      <c r="C54" s="56" t="s">
        <v>31</v>
      </c>
      <c r="D54" s="36" t="s">
        <v>32</v>
      </c>
      <c r="E54" s="36" t="s">
        <v>33</v>
      </c>
      <c r="F54" s="37">
        <v>84042</v>
      </c>
      <c r="G54" s="38" t="s">
        <v>165</v>
      </c>
      <c r="H54" s="39">
        <v>8017854979</v>
      </c>
      <c r="I54" s="40">
        <v>4</v>
      </c>
      <c r="J54" s="41" t="s">
        <v>199</v>
      </c>
      <c r="K54" s="43" t="s">
        <v>199</v>
      </c>
      <c r="L54" s="72"/>
      <c r="M54" s="76"/>
      <c r="N54" s="55" t="s">
        <v>207</v>
      </c>
      <c r="O54" s="41" t="s">
        <v>207</v>
      </c>
      <c r="P54" s="46"/>
      <c r="Q54" s="43" t="str">
        <f t="shared" si="5"/>
        <v>NO</v>
      </c>
      <c r="R54" s="42" t="s">
        <v>199</v>
      </c>
      <c r="S54" s="50"/>
      <c r="T54" s="51"/>
      <c r="U54" s="51"/>
      <c r="V54" s="52"/>
      <c r="W54" s="56">
        <f t="shared" si="11"/>
        <v>0</v>
      </c>
      <c r="X54" s="36">
        <f t="shared" si="6"/>
        <v>0</v>
      </c>
      <c r="Y54" s="36">
        <f t="shared" si="12"/>
        <v>0</v>
      </c>
      <c r="Z54" s="39">
        <f t="shared" si="13"/>
        <v>0</v>
      </c>
      <c r="AA54" s="90" t="str">
        <f t="shared" si="7"/>
        <v>-</v>
      </c>
      <c r="AB54" s="56">
        <f t="shared" si="8"/>
        <v>0</v>
      </c>
      <c r="AC54" s="36">
        <f t="shared" si="9"/>
        <v>0</v>
      </c>
      <c r="AD54" s="39">
        <f t="shared" si="10"/>
        <v>0</v>
      </c>
      <c r="AE54" s="90" t="str">
        <f t="shared" si="14"/>
        <v>-</v>
      </c>
      <c r="AF54" s="56">
        <f t="shared" si="15"/>
        <v>0</v>
      </c>
    </row>
    <row r="55" spans="1:32" ht="12.75">
      <c r="A55" s="94">
        <v>4901020</v>
      </c>
      <c r="B55" s="95">
        <v>29</v>
      </c>
      <c r="C55" s="56" t="s">
        <v>130</v>
      </c>
      <c r="D55" s="36" t="s">
        <v>131</v>
      </c>
      <c r="E55" s="36" t="s">
        <v>159</v>
      </c>
      <c r="F55" s="37">
        <v>84628</v>
      </c>
      <c r="G55" s="38">
        <v>210</v>
      </c>
      <c r="H55" s="39">
        <v>4354336363</v>
      </c>
      <c r="I55" s="40" t="s">
        <v>211</v>
      </c>
      <c r="J55" s="41" t="s">
        <v>199</v>
      </c>
      <c r="K55" s="43" t="s">
        <v>200</v>
      </c>
      <c r="L55" s="72">
        <v>244.184</v>
      </c>
      <c r="M55" s="76" t="s">
        <v>200</v>
      </c>
      <c r="N55" s="55">
        <v>14.28571429</v>
      </c>
      <c r="O55" s="41" t="s">
        <v>199</v>
      </c>
      <c r="P55" s="46"/>
      <c r="Q55" s="43" t="str">
        <f t="shared" si="5"/>
        <v>NO</v>
      </c>
      <c r="R55" s="42" t="s">
        <v>199</v>
      </c>
      <c r="S55" s="50">
        <v>13091</v>
      </c>
      <c r="T55" s="51">
        <v>1706</v>
      </c>
      <c r="U55" s="51">
        <v>1599</v>
      </c>
      <c r="V55" s="52">
        <v>6048</v>
      </c>
      <c r="W55" s="56">
        <f t="shared" si="11"/>
        <v>1</v>
      </c>
      <c r="X55" s="36">
        <f t="shared" si="6"/>
        <v>1</v>
      </c>
      <c r="Y55" s="36">
        <f t="shared" si="12"/>
        <v>0</v>
      </c>
      <c r="Z55" s="39">
        <f t="shared" si="13"/>
        <v>0</v>
      </c>
      <c r="AA55" s="90" t="str">
        <f t="shared" si="7"/>
        <v>SRSA</v>
      </c>
      <c r="AB55" s="56">
        <f t="shared" si="8"/>
        <v>0</v>
      </c>
      <c r="AC55" s="36">
        <f t="shared" si="9"/>
        <v>0</v>
      </c>
      <c r="AD55" s="39">
        <f t="shared" si="10"/>
        <v>0</v>
      </c>
      <c r="AE55" s="90" t="str">
        <f t="shared" si="14"/>
        <v>-</v>
      </c>
      <c r="AF55" s="56">
        <f t="shared" si="15"/>
        <v>0</v>
      </c>
    </row>
    <row r="56" spans="1:32" ht="12.75">
      <c r="A56" s="94">
        <v>4901050</v>
      </c>
      <c r="B56" s="95">
        <v>30</v>
      </c>
      <c r="C56" s="56" t="s">
        <v>132</v>
      </c>
      <c r="D56" s="36" t="s">
        <v>133</v>
      </c>
      <c r="E56" s="36" t="s">
        <v>134</v>
      </c>
      <c r="F56" s="37">
        <v>84074</v>
      </c>
      <c r="G56" s="38">
        <v>2035</v>
      </c>
      <c r="H56" s="39">
        <v>4358331900</v>
      </c>
      <c r="I56" s="40" t="s">
        <v>211</v>
      </c>
      <c r="J56" s="41" t="s">
        <v>199</v>
      </c>
      <c r="K56" s="43" t="s">
        <v>199</v>
      </c>
      <c r="L56" s="72"/>
      <c r="M56" s="76"/>
      <c r="N56" s="55">
        <v>6.676024213</v>
      </c>
      <c r="O56" s="41" t="s">
        <v>199</v>
      </c>
      <c r="P56" s="46"/>
      <c r="Q56" s="43" t="str">
        <f t="shared" si="5"/>
        <v>NO</v>
      </c>
      <c r="R56" s="42" t="s">
        <v>199</v>
      </c>
      <c r="S56" s="50"/>
      <c r="T56" s="51"/>
      <c r="U56" s="51"/>
      <c r="V56" s="52"/>
      <c r="W56" s="56">
        <f t="shared" si="11"/>
        <v>0</v>
      </c>
      <c r="X56" s="36">
        <f t="shared" si="6"/>
        <v>0</v>
      </c>
      <c r="Y56" s="36">
        <f t="shared" si="12"/>
        <v>0</v>
      </c>
      <c r="Z56" s="39">
        <f t="shared" si="13"/>
        <v>0</v>
      </c>
      <c r="AA56" s="90" t="str">
        <f t="shared" si="7"/>
        <v>-</v>
      </c>
      <c r="AB56" s="56">
        <f t="shared" si="8"/>
        <v>0</v>
      </c>
      <c r="AC56" s="36">
        <f t="shared" si="9"/>
        <v>0</v>
      </c>
      <c r="AD56" s="39">
        <f t="shared" si="10"/>
        <v>0</v>
      </c>
      <c r="AE56" s="90" t="str">
        <f t="shared" si="14"/>
        <v>-</v>
      </c>
      <c r="AF56" s="56">
        <f t="shared" si="15"/>
        <v>0</v>
      </c>
    </row>
    <row r="57" spans="1:32" ht="12.75">
      <c r="A57" s="94">
        <v>4900012</v>
      </c>
      <c r="B57" s="95">
        <v>90</v>
      </c>
      <c r="C57" s="56" t="s">
        <v>20</v>
      </c>
      <c r="D57" s="36" t="s">
        <v>21</v>
      </c>
      <c r="E57" s="36" t="s">
        <v>22</v>
      </c>
      <c r="F57" s="37">
        <v>84738</v>
      </c>
      <c r="G57" s="38" t="s">
        <v>165</v>
      </c>
      <c r="H57" s="39">
        <v>4356523201</v>
      </c>
      <c r="I57" s="40">
        <v>4</v>
      </c>
      <c r="J57" s="41" t="s">
        <v>199</v>
      </c>
      <c r="K57" s="43" t="s">
        <v>199</v>
      </c>
      <c r="L57" s="72"/>
      <c r="M57" s="76"/>
      <c r="N57" s="55" t="s">
        <v>207</v>
      </c>
      <c r="O57" s="41" t="s">
        <v>207</v>
      </c>
      <c r="P57" s="46"/>
      <c r="Q57" s="43" t="str">
        <f t="shared" si="5"/>
        <v>NO</v>
      </c>
      <c r="R57" s="42" t="s">
        <v>199</v>
      </c>
      <c r="S57" s="50"/>
      <c r="T57" s="51"/>
      <c r="U57" s="51"/>
      <c r="V57" s="52"/>
      <c r="W57" s="56">
        <f t="shared" si="11"/>
        <v>0</v>
      </c>
      <c r="X57" s="36">
        <f t="shared" si="6"/>
        <v>0</v>
      </c>
      <c r="Y57" s="36">
        <f t="shared" si="12"/>
        <v>0</v>
      </c>
      <c r="Z57" s="39">
        <f t="shared" si="13"/>
        <v>0</v>
      </c>
      <c r="AA57" s="90" t="str">
        <f t="shared" si="7"/>
        <v>-</v>
      </c>
      <c r="AB57" s="56">
        <f t="shared" si="8"/>
        <v>0</v>
      </c>
      <c r="AC57" s="36">
        <f t="shared" si="9"/>
        <v>0</v>
      </c>
      <c r="AD57" s="39">
        <f t="shared" si="10"/>
        <v>0</v>
      </c>
      <c r="AE57" s="90" t="str">
        <f t="shared" si="14"/>
        <v>-</v>
      </c>
      <c r="AF57" s="56">
        <f t="shared" si="15"/>
        <v>0</v>
      </c>
    </row>
    <row r="58" spans="1:32" ht="12.75">
      <c r="A58" s="94">
        <v>4900013</v>
      </c>
      <c r="B58" s="95">
        <v>92</v>
      </c>
      <c r="C58" s="56" t="s">
        <v>23</v>
      </c>
      <c r="D58" s="36" t="s">
        <v>24</v>
      </c>
      <c r="E58" s="36" t="s">
        <v>25</v>
      </c>
      <c r="F58" s="37">
        <v>84026</v>
      </c>
      <c r="G58" s="38" t="s">
        <v>165</v>
      </c>
      <c r="H58" s="39">
        <v>4357222331</v>
      </c>
      <c r="I58" s="40">
        <v>7</v>
      </c>
      <c r="J58" s="41" t="s">
        <v>200</v>
      </c>
      <c r="K58" s="43" t="s">
        <v>201</v>
      </c>
      <c r="L58" s="72">
        <v>44.517</v>
      </c>
      <c r="M58" s="76" t="s">
        <v>201</v>
      </c>
      <c r="N58" s="55" t="s">
        <v>207</v>
      </c>
      <c r="O58" s="41" t="s">
        <v>207</v>
      </c>
      <c r="P58" s="46"/>
      <c r="Q58" s="43" t="str">
        <f t="shared" si="5"/>
        <v>NO</v>
      </c>
      <c r="R58" s="42" t="s">
        <v>200</v>
      </c>
      <c r="S58" s="50">
        <v>5901</v>
      </c>
      <c r="T58" s="51">
        <v>424</v>
      </c>
      <c r="U58" s="51">
        <v>457</v>
      </c>
      <c r="V58" s="52">
        <v>215</v>
      </c>
      <c r="W58" s="56">
        <f t="shared" si="11"/>
        <v>1</v>
      </c>
      <c r="X58" s="36">
        <f t="shared" si="6"/>
        <v>1</v>
      </c>
      <c r="Y58" s="36">
        <f t="shared" si="12"/>
        <v>0</v>
      </c>
      <c r="Z58" s="39">
        <f t="shared" si="13"/>
        <v>0</v>
      </c>
      <c r="AA58" s="90" t="str">
        <f t="shared" si="7"/>
        <v>SRSA</v>
      </c>
      <c r="AB58" s="56">
        <f t="shared" si="8"/>
        <v>1</v>
      </c>
      <c r="AC58" s="36">
        <f t="shared" si="9"/>
        <v>0</v>
      </c>
      <c r="AD58" s="39">
        <f t="shared" si="10"/>
        <v>0</v>
      </c>
      <c r="AE58" s="90" t="str">
        <f t="shared" si="14"/>
        <v>-</v>
      </c>
      <c r="AF58" s="56">
        <f t="shared" si="15"/>
        <v>0</v>
      </c>
    </row>
    <row r="59" spans="1:32" ht="12.75">
      <c r="A59" s="94">
        <v>4901080</v>
      </c>
      <c r="B59" s="95">
        <v>31</v>
      </c>
      <c r="C59" s="56" t="s">
        <v>135</v>
      </c>
      <c r="D59" s="36" t="s">
        <v>136</v>
      </c>
      <c r="E59" s="36" t="s">
        <v>137</v>
      </c>
      <c r="F59" s="37">
        <v>84078</v>
      </c>
      <c r="G59" s="38">
        <v>3099</v>
      </c>
      <c r="H59" s="39">
        <v>4357813100</v>
      </c>
      <c r="I59" s="40" t="s">
        <v>209</v>
      </c>
      <c r="J59" s="41" t="s">
        <v>199</v>
      </c>
      <c r="K59" s="43" t="s">
        <v>200</v>
      </c>
      <c r="L59" s="72">
        <v>5535.962</v>
      </c>
      <c r="M59" s="76" t="s">
        <v>200</v>
      </c>
      <c r="N59" s="55">
        <v>12.48566279</v>
      </c>
      <c r="O59" s="41" t="s">
        <v>199</v>
      </c>
      <c r="P59" s="46"/>
      <c r="Q59" s="43" t="str">
        <f t="shared" si="5"/>
        <v>NO</v>
      </c>
      <c r="R59" s="42" t="s">
        <v>200</v>
      </c>
      <c r="S59" s="50">
        <v>370126</v>
      </c>
      <c r="T59" s="51">
        <v>34085</v>
      </c>
      <c r="U59" s="51">
        <v>37533</v>
      </c>
      <c r="V59" s="52">
        <v>27774</v>
      </c>
      <c r="W59" s="56">
        <f t="shared" si="11"/>
        <v>1</v>
      </c>
      <c r="X59" s="36">
        <f t="shared" si="6"/>
        <v>1</v>
      </c>
      <c r="Y59" s="36">
        <f t="shared" si="12"/>
        <v>0</v>
      </c>
      <c r="Z59" s="39">
        <f t="shared" si="13"/>
        <v>0</v>
      </c>
      <c r="AA59" s="90" t="str">
        <f t="shared" si="7"/>
        <v>SRSA</v>
      </c>
      <c r="AB59" s="56">
        <f t="shared" si="8"/>
        <v>1</v>
      </c>
      <c r="AC59" s="36">
        <f t="shared" si="9"/>
        <v>0</v>
      </c>
      <c r="AD59" s="39">
        <f t="shared" si="10"/>
        <v>0</v>
      </c>
      <c r="AE59" s="90" t="str">
        <f t="shared" si="14"/>
        <v>-</v>
      </c>
      <c r="AF59" s="56">
        <f t="shared" si="15"/>
        <v>0</v>
      </c>
    </row>
    <row r="60" spans="1:32" ht="12.75">
      <c r="A60" s="94">
        <v>4900069</v>
      </c>
      <c r="B60" s="95">
        <v>41</v>
      </c>
      <c r="C60" s="56" t="s">
        <v>54</v>
      </c>
      <c r="D60" s="36" t="s">
        <v>55</v>
      </c>
      <c r="E60" s="36" t="s">
        <v>47</v>
      </c>
      <c r="F60" s="37">
        <v>84404</v>
      </c>
      <c r="G60" s="38">
        <v>5231</v>
      </c>
      <c r="H60" s="39">
        <v>8016294700</v>
      </c>
      <c r="I60" s="40">
        <v>2</v>
      </c>
      <c r="J60" s="41" t="s">
        <v>199</v>
      </c>
      <c r="K60" s="43" t="s">
        <v>199</v>
      </c>
      <c r="L60" s="72"/>
      <c r="M60" s="76"/>
      <c r="N60" s="55" t="s">
        <v>207</v>
      </c>
      <c r="O60" s="41" t="s">
        <v>207</v>
      </c>
      <c r="P60" s="46"/>
      <c r="Q60" s="43" t="str">
        <f t="shared" si="5"/>
        <v>NO</v>
      </c>
      <c r="R60" s="42" t="s">
        <v>199</v>
      </c>
      <c r="S60" s="50"/>
      <c r="T60" s="51"/>
      <c r="U60" s="51"/>
      <c r="V60" s="52"/>
      <c r="W60" s="56">
        <f t="shared" si="11"/>
        <v>0</v>
      </c>
      <c r="X60" s="36">
        <f t="shared" si="6"/>
        <v>0</v>
      </c>
      <c r="Y60" s="36">
        <f t="shared" si="12"/>
        <v>0</v>
      </c>
      <c r="Z60" s="39">
        <f t="shared" si="13"/>
        <v>0</v>
      </c>
      <c r="AA60" s="90" t="str">
        <f t="shared" si="7"/>
        <v>-</v>
      </c>
      <c r="AB60" s="56">
        <f t="shared" si="8"/>
        <v>0</v>
      </c>
      <c r="AC60" s="36">
        <f t="shared" si="9"/>
        <v>0</v>
      </c>
      <c r="AD60" s="39">
        <f t="shared" si="10"/>
        <v>0</v>
      </c>
      <c r="AE60" s="90" t="str">
        <f t="shared" si="14"/>
        <v>-</v>
      </c>
      <c r="AF60" s="56">
        <f t="shared" si="15"/>
        <v>0</v>
      </c>
    </row>
    <row r="61" spans="1:32" ht="12.75">
      <c r="A61" s="94">
        <v>4900057</v>
      </c>
      <c r="B61" s="95">
        <v>53</v>
      </c>
      <c r="C61" s="56" t="s">
        <v>43</v>
      </c>
      <c r="D61" s="36" t="s">
        <v>44</v>
      </c>
      <c r="E61" s="36" t="s">
        <v>198</v>
      </c>
      <c r="F61" s="37">
        <v>84322</v>
      </c>
      <c r="G61" s="38">
        <v>1400</v>
      </c>
      <c r="H61" s="39">
        <v>4357973085</v>
      </c>
      <c r="I61" s="40">
        <v>2</v>
      </c>
      <c r="J61" s="41" t="s">
        <v>199</v>
      </c>
      <c r="K61" s="43" t="s">
        <v>199</v>
      </c>
      <c r="L61" s="72"/>
      <c r="M61" s="76"/>
      <c r="N61" s="55" t="s">
        <v>207</v>
      </c>
      <c r="O61" s="41" t="s">
        <v>207</v>
      </c>
      <c r="P61" s="46"/>
      <c r="Q61" s="43" t="str">
        <f t="shared" si="5"/>
        <v>NO</v>
      </c>
      <c r="R61" s="42" t="s">
        <v>199</v>
      </c>
      <c r="S61" s="50"/>
      <c r="T61" s="51"/>
      <c r="U61" s="51"/>
      <c r="V61" s="52"/>
      <c r="W61" s="56">
        <f t="shared" si="11"/>
        <v>0</v>
      </c>
      <c r="X61" s="36">
        <f t="shared" si="6"/>
        <v>0</v>
      </c>
      <c r="Y61" s="36">
        <f t="shared" si="12"/>
        <v>0</v>
      </c>
      <c r="Z61" s="39">
        <f t="shared" si="13"/>
        <v>0</v>
      </c>
      <c r="AA61" s="90" t="str">
        <f t="shared" si="7"/>
        <v>-</v>
      </c>
      <c r="AB61" s="56">
        <f t="shared" si="8"/>
        <v>0</v>
      </c>
      <c r="AC61" s="36">
        <f t="shared" si="9"/>
        <v>0</v>
      </c>
      <c r="AD61" s="39">
        <f t="shared" si="10"/>
        <v>0</v>
      </c>
      <c r="AE61" s="90" t="str">
        <f t="shared" si="14"/>
        <v>-</v>
      </c>
      <c r="AF61" s="56">
        <f t="shared" si="15"/>
        <v>0</v>
      </c>
    </row>
    <row r="62" spans="1:32" ht="12.75">
      <c r="A62" s="94">
        <v>4901110</v>
      </c>
      <c r="B62" s="95">
        <v>32</v>
      </c>
      <c r="C62" s="56" t="s">
        <v>138</v>
      </c>
      <c r="D62" s="36" t="s">
        <v>139</v>
      </c>
      <c r="E62" s="36" t="s">
        <v>140</v>
      </c>
      <c r="F62" s="37">
        <v>84032</v>
      </c>
      <c r="G62" s="38">
        <v>1708</v>
      </c>
      <c r="H62" s="39">
        <v>4356540280</v>
      </c>
      <c r="I62" s="40" t="s">
        <v>209</v>
      </c>
      <c r="J62" s="41" t="s">
        <v>199</v>
      </c>
      <c r="K62" s="43" t="s">
        <v>200</v>
      </c>
      <c r="L62" s="72">
        <v>3979.183</v>
      </c>
      <c r="M62" s="76" t="s">
        <v>199</v>
      </c>
      <c r="N62" s="55">
        <v>7.803680982</v>
      </c>
      <c r="O62" s="41" t="s">
        <v>199</v>
      </c>
      <c r="P62" s="46"/>
      <c r="Q62" s="43" t="str">
        <f t="shared" si="5"/>
        <v>NO</v>
      </c>
      <c r="R62" s="42" t="s">
        <v>200</v>
      </c>
      <c r="S62" s="50"/>
      <c r="T62" s="51"/>
      <c r="U62" s="51"/>
      <c r="V62" s="52"/>
      <c r="W62" s="56">
        <f t="shared" si="11"/>
        <v>1</v>
      </c>
      <c r="X62" s="36">
        <f t="shared" si="6"/>
        <v>0</v>
      </c>
      <c r="Y62" s="36">
        <f t="shared" si="12"/>
        <v>0</v>
      </c>
      <c r="Z62" s="39">
        <f t="shared" si="13"/>
        <v>0</v>
      </c>
      <c r="AA62" s="90" t="str">
        <f t="shared" si="7"/>
        <v>-</v>
      </c>
      <c r="AB62" s="56">
        <f t="shared" si="8"/>
        <v>1</v>
      </c>
      <c r="AC62" s="36">
        <f t="shared" si="9"/>
        <v>0</v>
      </c>
      <c r="AD62" s="39">
        <f t="shared" si="10"/>
        <v>0</v>
      </c>
      <c r="AE62" s="90" t="str">
        <f t="shared" si="14"/>
        <v>-</v>
      </c>
      <c r="AF62" s="56">
        <f t="shared" si="15"/>
        <v>0</v>
      </c>
    </row>
    <row r="63" spans="1:32" ht="12.75">
      <c r="A63" s="94">
        <v>4901140</v>
      </c>
      <c r="B63" s="95">
        <v>33</v>
      </c>
      <c r="C63" s="56" t="s">
        <v>141</v>
      </c>
      <c r="D63" s="36" t="s">
        <v>142</v>
      </c>
      <c r="E63" s="36" t="s">
        <v>160</v>
      </c>
      <c r="F63" s="37">
        <v>84770</v>
      </c>
      <c r="G63" s="38">
        <v>3390</v>
      </c>
      <c r="H63" s="39">
        <v>4356733553</v>
      </c>
      <c r="I63" s="40" t="s">
        <v>208</v>
      </c>
      <c r="J63" s="41" t="s">
        <v>199</v>
      </c>
      <c r="K63" s="43" t="s">
        <v>199</v>
      </c>
      <c r="L63" s="72"/>
      <c r="M63" s="76"/>
      <c r="N63" s="55">
        <v>13.34010809</v>
      </c>
      <c r="O63" s="41" t="s">
        <v>199</v>
      </c>
      <c r="P63" s="46"/>
      <c r="Q63" s="43" t="str">
        <f t="shared" si="5"/>
        <v>NO</v>
      </c>
      <c r="R63" s="42" t="s">
        <v>199</v>
      </c>
      <c r="S63" s="50"/>
      <c r="T63" s="51"/>
      <c r="U63" s="51"/>
      <c r="V63" s="52"/>
      <c r="W63" s="56">
        <f t="shared" si="11"/>
        <v>0</v>
      </c>
      <c r="X63" s="36">
        <f t="shared" si="6"/>
        <v>0</v>
      </c>
      <c r="Y63" s="36">
        <f t="shared" si="12"/>
        <v>0</v>
      </c>
      <c r="Z63" s="39">
        <f t="shared" si="13"/>
        <v>0</v>
      </c>
      <c r="AA63" s="90" t="str">
        <f t="shared" si="7"/>
        <v>-</v>
      </c>
      <c r="AB63" s="56">
        <f t="shared" si="8"/>
        <v>0</v>
      </c>
      <c r="AC63" s="36">
        <f t="shared" si="9"/>
        <v>0</v>
      </c>
      <c r="AD63" s="39">
        <f t="shared" si="10"/>
        <v>0</v>
      </c>
      <c r="AE63" s="90" t="str">
        <f t="shared" si="14"/>
        <v>-</v>
      </c>
      <c r="AF63" s="56">
        <f t="shared" si="15"/>
        <v>0</v>
      </c>
    </row>
    <row r="64" spans="1:32" ht="12.75">
      <c r="A64" s="94">
        <v>4901170</v>
      </c>
      <c r="B64" s="95">
        <v>34</v>
      </c>
      <c r="C64" s="56" t="s">
        <v>143</v>
      </c>
      <c r="D64" s="36" t="s">
        <v>151</v>
      </c>
      <c r="E64" s="36" t="s">
        <v>144</v>
      </c>
      <c r="F64" s="37">
        <v>84715</v>
      </c>
      <c r="G64" s="38">
        <v>127</v>
      </c>
      <c r="H64" s="39">
        <v>4354253813</v>
      </c>
      <c r="I64" s="40">
        <v>7</v>
      </c>
      <c r="J64" s="41" t="s">
        <v>200</v>
      </c>
      <c r="K64" s="43" t="s">
        <v>200</v>
      </c>
      <c r="L64" s="72">
        <v>514.684</v>
      </c>
      <c r="M64" s="76" t="s">
        <v>200</v>
      </c>
      <c r="N64" s="55">
        <v>15.97096189</v>
      </c>
      <c r="O64" s="41" t="s">
        <v>199</v>
      </c>
      <c r="P64" s="46"/>
      <c r="Q64" s="43" t="str">
        <f t="shared" si="5"/>
        <v>NO</v>
      </c>
      <c r="R64" s="42" t="s">
        <v>200</v>
      </c>
      <c r="S64" s="50">
        <v>39404</v>
      </c>
      <c r="T64" s="51">
        <v>4842</v>
      </c>
      <c r="U64" s="51">
        <v>3690</v>
      </c>
      <c r="V64" s="52">
        <v>7425</v>
      </c>
      <c r="W64" s="56">
        <f t="shared" si="11"/>
        <v>1</v>
      </c>
      <c r="X64" s="36">
        <f t="shared" si="6"/>
        <v>1</v>
      </c>
      <c r="Y64" s="36">
        <f t="shared" si="12"/>
        <v>0</v>
      </c>
      <c r="Z64" s="39">
        <f t="shared" si="13"/>
        <v>0</v>
      </c>
      <c r="AA64" s="90" t="str">
        <f t="shared" si="7"/>
        <v>SRSA</v>
      </c>
      <c r="AB64" s="56">
        <f t="shared" si="8"/>
        <v>1</v>
      </c>
      <c r="AC64" s="36">
        <f t="shared" si="9"/>
        <v>0</v>
      </c>
      <c r="AD64" s="39">
        <f t="shared" si="10"/>
        <v>0</v>
      </c>
      <c r="AE64" s="90" t="str">
        <f t="shared" si="14"/>
        <v>-</v>
      </c>
      <c r="AF64" s="56">
        <f t="shared" si="15"/>
        <v>0</v>
      </c>
    </row>
    <row r="65" spans="1:32" ht="12.75">
      <c r="A65" s="94">
        <v>4901200</v>
      </c>
      <c r="B65" s="95">
        <v>35</v>
      </c>
      <c r="C65" s="56" t="s">
        <v>145</v>
      </c>
      <c r="D65" s="36" t="s">
        <v>146</v>
      </c>
      <c r="E65" s="36" t="s">
        <v>47</v>
      </c>
      <c r="F65" s="37">
        <v>84405</v>
      </c>
      <c r="G65" s="38">
        <v>6913</v>
      </c>
      <c r="H65" s="39">
        <v>8014767800</v>
      </c>
      <c r="I65" s="40" t="s">
        <v>208</v>
      </c>
      <c r="J65" s="41" t="s">
        <v>199</v>
      </c>
      <c r="K65" s="43" t="s">
        <v>199</v>
      </c>
      <c r="L65" s="72"/>
      <c r="M65" s="76"/>
      <c r="N65" s="55">
        <v>5.901831603</v>
      </c>
      <c r="O65" s="41" t="s">
        <v>199</v>
      </c>
      <c r="P65" s="46"/>
      <c r="Q65" s="43" t="str">
        <f t="shared" si="5"/>
        <v>NO</v>
      </c>
      <c r="R65" s="42" t="s">
        <v>199</v>
      </c>
      <c r="S65" s="50"/>
      <c r="T65" s="51"/>
      <c r="U65" s="51"/>
      <c r="V65" s="52"/>
      <c r="W65" s="56">
        <f t="shared" si="11"/>
        <v>0</v>
      </c>
      <c r="X65" s="36">
        <f t="shared" si="6"/>
        <v>0</v>
      </c>
      <c r="Y65" s="36">
        <f t="shared" si="12"/>
        <v>0</v>
      </c>
      <c r="Z65" s="39">
        <f t="shared" si="13"/>
        <v>0</v>
      </c>
      <c r="AA65" s="90" t="str">
        <f t="shared" si="7"/>
        <v>-</v>
      </c>
      <c r="AB65" s="56">
        <f t="shared" si="8"/>
        <v>0</v>
      </c>
      <c r="AC65" s="36">
        <f t="shared" si="9"/>
        <v>0</v>
      </c>
      <c r="AD65" s="39">
        <f t="shared" si="10"/>
        <v>0</v>
      </c>
      <c r="AE65" s="90" t="str">
        <f t="shared" si="14"/>
        <v>-</v>
      </c>
      <c r="AF65" s="56">
        <f t="shared" si="15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8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&amp;L&amp;"Arial,Bold"&amp;14 2005&amp;C&amp;P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Utah FY 2005 Small Rural School Achievement Program Eligibility Spreadsheet (MS Excel)</dc:title>
  <dc:subject/>
  <dc:creator>robert.hitchcock</dc:creator>
  <cp:keywords/>
  <dc:description/>
  <cp:lastModifiedBy>alan.smigielski</cp:lastModifiedBy>
  <cp:lastPrinted>2005-04-21T21:29:04Z</cp:lastPrinted>
  <dcterms:created xsi:type="dcterms:W3CDTF">2004-07-07T21:41:26Z</dcterms:created>
  <dcterms:modified xsi:type="dcterms:W3CDTF">2005-05-25T20:49:09Z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