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25" sheetId="1" r:id="rId1"/>
  </sheets>
  <definedNames>
    <definedName name="_xlnm.Print_Area" localSheetId="0">'t-25'!$A$1:$R$74</definedName>
    <definedName name="Print_Area_MI">'t-25'!$B$1:$V$75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<sst xmlns="http://schemas.openxmlformats.org/spreadsheetml/2006/main" count="109" uniqueCount="81">
  <si>
    <t xml:space="preserve"> </t>
  </si>
  <si>
    <t>TOTAL</t>
  </si>
  <si>
    <t xml:space="preserve">  STATE</t>
  </si>
  <si>
    <t xml:space="preserve"> 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</si>
  <si>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</si>
  <si>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</si>
  <si>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</si>
  <si>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</si>
  <si>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</si>
  <si>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</si>
  <si>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</si>
  <si>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</si>
  <si>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</si>
  <si>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</si>
  <si>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</si>
  <si>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</si>
  <si>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</si>
  <si>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</si>
  <si>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</si>
  <si>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</si>
  <si>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</si>
  <si>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</si>
  <si>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</si>
  <si>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</si>
  <si>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</si>
  <si>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</si>
  <si>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</si>
  <si>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</si>
  <si>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</si>
  <si>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</si>
  <si>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</si>
  <si>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</si>
  <si>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</si>
  <si>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</si>
  <si>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</si>
  <si>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</si>
  <si>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</si>
  <si>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</si>
  <si>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</si>
  <si>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</si>
  <si>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</si>
  <si>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</si>
  <si>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</si>
  <si>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</si>
  <si>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</si>
  <si>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</si>
  <si>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</si>
  <si>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</si>
  <si>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</si>
  <si>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</si>
  <si>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</si>
  <si>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</si>
  <si>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</si>
  <si>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</si>
  <si>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Washington</t>
  </si>
  <si>
    <t>West Virginia</t>
  </si>
  <si>
    <t>Wisconsin</t>
  </si>
  <si>
    <t>Wyoming</t>
  </si>
  <si>
    <t>Virginia</t>
  </si>
  <si>
    <t>District of Columbia</t>
  </si>
  <si>
    <t>Total</t>
  </si>
  <si>
    <t>Formula</t>
  </si>
  <si>
    <t>Non-urb. Area</t>
  </si>
  <si>
    <t>Capital</t>
  </si>
  <si>
    <t>State</t>
  </si>
  <si>
    <t>Urb. Area Formula</t>
  </si>
  <si>
    <t>Bus</t>
  </si>
  <si>
    <t>Rail</t>
  </si>
  <si>
    <t>Prg</t>
  </si>
  <si>
    <t xml:space="preserve">% </t>
  </si>
  <si>
    <t>of Tot.</t>
  </si>
  <si>
    <t>%</t>
  </si>
  <si>
    <t>Rank</t>
  </si>
  <si>
    <t>Split betwn Bus / Rail</t>
  </si>
  <si>
    <t>% by Program</t>
  </si>
  <si>
    <t>TABLE 9</t>
  </si>
  <si>
    <t>FY 2003 PREVENTIVE MAINTENANCE OBLIGATIONS BY STATE AND BY PROGRAM</t>
  </si>
  <si>
    <t xml:space="preserve">Elderly / </t>
  </si>
  <si>
    <t>Disabled</t>
  </si>
  <si>
    <t>---</t>
  </si>
  <si>
    <t>NOTE:  Preventive maintenance is only used for bus for the Non-urbanized Area Formula and Elderly / Persons w/ Disabilities Programs.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</si>
</sst>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3" fillId="0" borderId="2" xfId="0" applyNumberFormat="1" applyFont="1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/>
      <protection/>
    </xf>
    <xf numFmtId="5" fontId="3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37" fontId="4" fillId="0" borderId="4" xfId="0" applyNumberFormat="1" applyFont="1" applyFill="1" applyBorder="1" applyAlignment="1" applyProtection="1">
      <alignment/>
      <protection/>
    </xf>
    <xf numFmtId="37" fontId="3" fillId="0" borderId="5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4" fillId="0" borderId="7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5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164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2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2" xfId="0" applyFont="1" applyBorder="1" applyAlignment="1">
      <alignment/>
    </xf>
    <xf numFmtId="37" fontId="5" fillId="0" borderId="5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7" xfId="0" applyFont="1" applyBorder="1" applyAlignment="1">
      <alignment/>
    </xf>
    <xf numFmtId="5" fontId="5" fillId="0" borderId="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164" fontId="5" fillId="0" borderId="4" xfId="0" applyNumberFormat="1" applyFont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7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5" fillId="0" borderId="9" xfId="0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5" fontId="5" fillId="0" borderId="15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5"/>
  <sheetViews>
    <sheetView tabSelected="1" defaultGridColor="0" zoomScale="77" zoomScaleNormal="77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9" sqref="C9"/>
    </sheetView>
  </sheetViews>
  <sheetFormatPr defaultColWidth="9.77734375" defaultRowHeight="15"/>
  <cols>
    <col min="1" max="1" width="1.77734375" style="0" customWidth="1"/>
    <col min="2" max="2" width="17.3359375" style="0" customWidth="1"/>
    <col min="3" max="4" width="12.99609375" style="0" customWidth="1"/>
    <col min="5" max="5" width="5.6640625" style="34" customWidth="1"/>
    <col min="6" max="7" width="12.99609375" style="0" customWidth="1"/>
    <col min="8" max="8" width="5.77734375" style="34" customWidth="1"/>
    <col min="9" max="9" width="12.99609375" style="0" customWidth="1"/>
    <col min="10" max="10" width="5.77734375" style="34" customWidth="1"/>
    <col min="11" max="11" width="14.21484375" style="0" customWidth="1"/>
    <col min="12" max="12" width="5.77734375" style="34" customWidth="1"/>
    <col min="13" max="13" width="14.10546875" style="0" bestFit="1" customWidth="1"/>
    <col min="14" max="14" width="4.6640625" style="34" customWidth="1"/>
    <col min="15" max="15" width="6.10546875" style="34" customWidth="1"/>
    <col min="16" max="17" width="6.6640625" style="34" customWidth="1"/>
    <col min="18" max="18" width="0.9921875" style="0" customWidth="1"/>
    <col min="19" max="19" width="2.4453125" style="0" customWidth="1"/>
    <col min="20" max="16384" width="11.4453125" style="0" customWidth="1"/>
  </cols>
  <sheetData>
    <row r="1" spans="2:18" ht="15" customHeight="1">
      <c r="B1" s="77" t="s">
        <v>75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ht="18">
      <c r="B2" s="77" t="s">
        <v>76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ht="15.75" thickBot="1"/>
    <row r="4" spans="2:20" ht="15">
      <c r="B4" s="24"/>
      <c r="C4" s="12"/>
      <c r="D4" s="12"/>
      <c r="E4" s="35"/>
      <c r="F4" s="12"/>
      <c r="G4" s="12"/>
      <c r="H4" s="35"/>
      <c r="I4" s="12"/>
      <c r="J4" s="35"/>
      <c r="K4" s="12"/>
      <c r="L4" s="43"/>
      <c r="M4" s="12"/>
      <c r="N4" s="49"/>
      <c r="O4" s="49"/>
      <c r="P4" s="50"/>
      <c r="Q4" s="49"/>
      <c r="R4" s="5" t="s">
        <v>0</v>
      </c>
      <c r="S4" t="s">
        <v>0</v>
      </c>
      <c r="T4" t="s">
        <v>0</v>
      </c>
    </row>
    <row r="5" spans="2:18" ht="15">
      <c r="B5" s="25"/>
      <c r="C5" s="3"/>
      <c r="D5" s="3"/>
      <c r="E5" s="36" t="s">
        <v>68</v>
      </c>
      <c r="F5" s="3"/>
      <c r="G5" s="3"/>
      <c r="H5" s="36" t="s">
        <v>68</v>
      </c>
      <c r="I5" s="3"/>
      <c r="J5" s="36" t="s">
        <v>68</v>
      </c>
      <c r="K5" s="3"/>
      <c r="L5" s="44" t="s">
        <v>68</v>
      </c>
      <c r="M5" s="3"/>
      <c r="N5" s="51"/>
      <c r="O5" s="52" t="s">
        <v>64</v>
      </c>
      <c r="P5" s="53"/>
      <c r="Q5" s="52"/>
      <c r="R5" s="16"/>
    </row>
    <row r="6" spans="2:18" ht="15">
      <c r="B6" s="25" t="s">
        <v>2</v>
      </c>
      <c r="C6" s="78" t="s">
        <v>65</v>
      </c>
      <c r="D6" s="79"/>
      <c r="E6" s="36" t="s">
        <v>69</v>
      </c>
      <c r="F6" s="80" t="s">
        <v>63</v>
      </c>
      <c r="G6" s="79"/>
      <c r="H6" s="36" t="s">
        <v>69</v>
      </c>
      <c r="I6" s="13" t="s">
        <v>62</v>
      </c>
      <c r="J6" s="36" t="s">
        <v>69</v>
      </c>
      <c r="K6" s="13" t="s">
        <v>77</v>
      </c>
      <c r="L6" s="44" t="s">
        <v>69</v>
      </c>
      <c r="M6" s="13" t="s">
        <v>60</v>
      </c>
      <c r="N6" s="52" t="s">
        <v>72</v>
      </c>
      <c r="O6" s="52" t="s">
        <v>69</v>
      </c>
      <c r="P6" s="53" t="s">
        <v>71</v>
      </c>
      <c r="Q6" s="52" t="s">
        <v>69</v>
      </c>
      <c r="R6" s="19"/>
    </row>
    <row r="7" spans="2:18" ht="15">
      <c r="B7" s="25"/>
      <c r="C7" s="13" t="s">
        <v>66</v>
      </c>
      <c r="D7" s="13" t="s">
        <v>67</v>
      </c>
      <c r="E7" s="36" t="s">
        <v>70</v>
      </c>
      <c r="F7" s="13" t="s">
        <v>66</v>
      </c>
      <c r="G7" s="13" t="s">
        <v>67</v>
      </c>
      <c r="H7" s="36" t="s">
        <v>70</v>
      </c>
      <c r="I7" s="13" t="s">
        <v>61</v>
      </c>
      <c r="J7" s="36" t="s">
        <v>70</v>
      </c>
      <c r="K7" s="13" t="s">
        <v>78</v>
      </c>
      <c r="L7" s="44" t="s">
        <v>70</v>
      </c>
      <c r="M7" s="13"/>
      <c r="N7" s="52"/>
      <c r="O7" s="52" t="s">
        <v>70</v>
      </c>
      <c r="P7" s="53" t="s">
        <v>66</v>
      </c>
      <c r="Q7" s="52" t="s">
        <v>67</v>
      </c>
      <c r="R7" s="16"/>
    </row>
    <row r="8" spans="2:18" ht="15.75" thickBot="1">
      <c r="B8" s="26"/>
      <c r="C8" s="14"/>
      <c r="D8" s="14"/>
      <c r="E8" s="37"/>
      <c r="F8" s="14"/>
      <c r="G8" s="14"/>
      <c r="H8" s="37"/>
      <c r="I8" s="14"/>
      <c r="J8" s="37"/>
      <c r="K8" s="14"/>
      <c r="L8" s="45"/>
      <c r="M8" s="14"/>
      <c r="N8" s="54"/>
      <c r="O8" s="54"/>
      <c r="P8" s="55"/>
      <c r="Q8" s="54"/>
      <c r="R8" s="20"/>
    </row>
    <row r="9" spans="2:18" ht="15">
      <c r="B9" s="27"/>
      <c r="C9" s="4"/>
      <c r="D9" s="4"/>
      <c r="E9" s="38"/>
      <c r="F9" s="4"/>
      <c r="G9" s="4"/>
      <c r="H9" s="38"/>
      <c r="I9" s="4"/>
      <c r="J9" s="38"/>
      <c r="K9" s="4"/>
      <c r="L9" s="46"/>
      <c r="M9" s="4"/>
      <c r="N9" s="56"/>
      <c r="O9" s="56"/>
      <c r="P9" s="57"/>
      <c r="Q9" s="56"/>
      <c r="R9" s="15"/>
    </row>
    <row r="10" spans="2:23" ht="18.75" customHeight="1">
      <c r="B10" s="25" t="s">
        <v>4</v>
      </c>
      <c r="C10" s="2">
        <v>4076448</v>
      </c>
      <c r="D10" s="2"/>
      <c r="E10" s="39">
        <f>((C10+D10)/($M10))*100</f>
        <v>100</v>
      </c>
      <c r="F10" s="2"/>
      <c r="G10" s="2"/>
      <c r="H10" s="39">
        <f>((F10+G10)/$M10)*100</f>
        <v>0</v>
      </c>
      <c r="I10" s="2"/>
      <c r="J10" s="39">
        <f>(I10/$M10)*100</f>
        <v>0</v>
      </c>
      <c r="K10" s="2"/>
      <c r="L10" s="63">
        <f>(K10/$M10)*100</f>
        <v>0</v>
      </c>
      <c r="M10" s="30">
        <f>K10+I10+G10+F10+D10+C10</f>
        <v>4076448</v>
      </c>
      <c r="N10" s="73">
        <f>RANK(M10,M$10:M$65,0)</f>
        <v>35</v>
      </c>
      <c r="O10" s="66">
        <f>(M10/M$68)*100</f>
        <v>0.3675977352090834</v>
      </c>
      <c r="P10" s="67">
        <f aca="true" t="shared" si="0" ref="P10:P41">((K10+I10+F10+C10)/M10)*100</f>
        <v>100</v>
      </c>
      <c r="Q10" s="66">
        <f aca="true" t="shared" si="1" ref="Q10:Q41">((G10+D10)/M10)*100</f>
        <v>0</v>
      </c>
      <c r="R10" s="17"/>
      <c r="S10" s="1"/>
      <c r="T10" s="1"/>
      <c r="U10" s="1"/>
      <c r="V10" s="1"/>
      <c r="W10" s="1"/>
    </row>
    <row r="11" spans="2:23" ht="18.75" customHeight="1">
      <c r="B11" s="25" t="s">
        <v>5</v>
      </c>
      <c r="C11" s="11">
        <v>470400</v>
      </c>
      <c r="D11" s="11">
        <v>4909956</v>
      </c>
      <c r="E11" s="39">
        <f>((C11+D11)/($M11))*100</f>
        <v>93.29732549179003</v>
      </c>
      <c r="F11" s="11"/>
      <c r="G11" s="11">
        <v>386536</v>
      </c>
      <c r="H11" s="39">
        <f>((F11+G11)/$M11)*100</f>
        <v>6.702674508209968</v>
      </c>
      <c r="I11" s="11"/>
      <c r="J11" s="39">
        <f aca="true" t="shared" si="2" ref="J11:J64">(I11/$M11)*100</f>
        <v>0</v>
      </c>
      <c r="K11" s="11"/>
      <c r="L11" s="63">
        <f aca="true" t="shared" si="3" ref="L11:L64">(K11/$M11)*100</f>
        <v>0</v>
      </c>
      <c r="M11" s="33">
        <f aca="true" t="shared" si="4" ref="M11:M64">K11+I11+G11+F11+D11+C11</f>
        <v>5766892</v>
      </c>
      <c r="N11" s="73">
        <f aca="true" t="shared" si="5" ref="N11:N64">RANK(M11,M$10:M$65,0)</f>
        <v>29</v>
      </c>
      <c r="O11" s="63">
        <f aca="true" t="shared" si="6" ref="O11:O64">(M11/M$68)*100</f>
        <v>0.5200351969153982</v>
      </c>
      <c r="P11" s="67">
        <f>((K11+I11+F11+C11)/M11)*100</f>
        <v>8.156906701217919</v>
      </c>
      <c r="Q11" s="66">
        <f>((G11+D11)/M11)*100</f>
        <v>91.84309329878208</v>
      </c>
      <c r="R11" s="17"/>
      <c r="S11" s="1"/>
      <c r="T11" s="1"/>
      <c r="U11" s="1"/>
      <c r="V11" s="1"/>
      <c r="W11" s="1"/>
    </row>
    <row r="12" spans="2:23" ht="18.75" customHeight="1">
      <c r="B12" s="25" t="s">
        <v>6</v>
      </c>
      <c r="C12" s="11"/>
      <c r="D12" s="11"/>
      <c r="E12" s="39"/>
      <c r="F12" s="11"/>
      <c r="G12" s="11"/>
      <c r="H12" s="39"/>
      <c r="I12" s="11"/>
      <c r="J12" s="39"/>
      <c r="K12" s="11"/>
      <c r="L12" s="63"/>
      <c r="M12" s="33">
        <f t="shared" si="4"/>
        <v>0</v>
      </c>
      <c r="N12" s="76" t="s">
        <v>79</v>
      </c>
      <c r="O12" s="63">
        <f t="shared" si="6"/>
        <v>0</v>
      </c>
      <c r="P12" s="67"/>
      <c r="Q12" s="66"/>
      <c r="R12" s="17"/>
      <c r="S12" s="1"/>
      <c r="T12" s="1"/>
      <c r="U12" s="1"/>
      <c r="V12" s="1"/>
      <c r="W12" s="1"/>
    </row>
    <row r="13" spans="2:23" ht="18.75" customHeight="1">
      <c r="B13" s="25" t="s">
        <v>7</v>
      </c>
      <c r="C13" s="11"/>
      <c r="D13" s="11"/>
      <c r="E13" s="39"/>
      <c r="F13" s="11"/>
      <c r="G13" s="11"/>
      <c r="H13" s="39"/>
      <c r="I13" s="11"/>
      <c r="J13" s="39"/>
      <c r="K13" s="11"/>
      <c r="L13" s="63"/>
      <c r="M13" s="33">
        <f t="shared" si="4"/>
        <v>0</v>
      </c>
      <c r="N13" s="76" t="s">
        <v>79</v>
      </c>
      <c r="O13" s="63">
        <f t="shared" si="6"/>
        <v>0</v>
      </c>
      <c r="P13" s="67"/>
      <c r="Q13" s="66"/>
      <c r="R13" s="17"/>
      <c r="S13" s="1"/>
      <c r="T13" s="1"/>
      <c r="U13" s="1"/>
      <c r="V13" s="1"/>
      <c r="W13" s="1"/>
    </row>
    <row r="14" spans="2:23" ht="18.75" customHeight="1">
      <c r="B14" s="28" t="s">
        <v>8</v>
      </c>
      <c r="C14" s="21">
        <v>2253687</v>
      </c>
      <c r="D14" s="21"/>
      <c r="E14" s="64">
        <f aca="true" t="shared" si="7" ref="E14:E64">((C14+D14)/($M14))*100</f>
        <v>97.7701492394864</v>
      </c>
      <c r="F14" s="21"/>
      <c r="G14" s="21"/>
      <c r="H14" s="64"/>
      <c r="I14" s="21">
        <v>51400</v>
      </c>
      <c r="J14" s="64">
        <f t="shared" si="2"/>
        <v>2.229850760513594</v>
      </c>
      <c r="K14" s="21"/>
      <c r="L14" s="65"/>
      <c r="M14" s="32">
        <f t="shared" si="4"/>
        <v>2305087</v>
      </c>
      <c r="N14" s="74">
        <f t="shared" si="5"/>
        <v>38</v>
      </c>
      <c r="O14" s="65">
        <f t="shared" si="6"/>
        <v>0.20786350289759623</v>
      </c>
      <c r="P14" s="68">
        <f>((K14+I14+F14+C14)/M14)*100</f>
        <v>100</v>
      </c>
      <c r="Q14" s="69">
        <f>((G14+D14)/M14)*100</f>
        <v>0</v>
      </c>
      <c r="R14" s="22"/>
      <c r="S14" s="1"/>
      <c r="T14" s="1"/>
      <c r="U14" s="1"/>
      <c r="V14" s="1"/>
      <c r="W14" s="1"/>
    </row>
    <row r="15" spans="2:23" ht="18.75" customHeight="1">
      <c r="B15" s="25" t="s">
        <v>9</v>
      </c>
      <c r="C15" s="11">
        <v>200034025</v>
      </c>
      <c r="D15" s="11">
        <v>1700000</v>
      </c>
      <c r="E15" s="39">
        <f>((C15+D15)/($M15))*100</f>
        <v>99.6394657406142</v>
      </c>
      <c r="F15" s="11">
        <v>729952</v>
      </c>
      <c r="G15" s="11"/>
      <c r="H15" s="39">
        <f>((F15+G15)/$M15)*100</f>
        <v>0.3605342593858067</v>
      </c>
      <c r="I15" s="11"/>
      <c r="J15" s="39">
        <f>(I15/$M15)*100</f>
        <v>0</v>
      </c>
      <c r="K15" s="11"/>
      <c r="L15" s="63">
        <f>(K15/$M15)*100</f>
        <v>0</v>
      </c>
      <c r="M15" s="31">
        <f>K15+I15+G15+F15+D15+C15</f>
        <v>202463977</v>
      </c>
      <c r="N15" s="73">
        <f>RANK(M15,M$10:M$65,0)</f>
        <v>1</v>
      </c>
      <c r="O15" s="66">
        <f>(M15/M$68)*100</f>
        <v>18.25738962121532</v>
      </c>
      <c r="P15" s="67">
        <f t="shared" si="0"/>
        <v>99.16034445969616</v>
      </c>
      <c r="Q15" s="66">
        <f t="shared" si="1"/>
        <v>0.8396555403038438</v>
      </c>
      <c r="R15" s="17"/>
      <c r="S15" s="1"/>
      <c r="T15" s="1"/>
      <c r="U15" s="1"/>
      <c r="V15" s="1"/>
      <c r="W15" s="1"/>
    </row>
    <row r="16" spans="2:23" ht="18.75" customHeight="1">
      <c r="B16" s="25" t="s">
        <v>10</v>
      </c>
      <c r="C16" s="11">
        <v>37616711</v>
      </c>
      <c r="D16" s="11"/>
      <c r="E16" s="39">
        <f t="shared" si="7"/>
        <v>99.85380835693898</v>
      </c>
      <c r="F16" s="11">
        <v>55073</v>
      </c>
      <c r="G16" s="11"/>
      <c r="H16" s="39">
        <f aca="true" t="shared" si="8" ref="H16:H64">((F16+G16)/$M16)*100</f>
        <v>0.14619164306102414</v>
      </c>
      <c r="I16" s="11"/>
      <c r="J16" s="39">
        <f t="shared" si="2"/>
        <v>0</v>
      </c>
      <c r="K16" s="11"/>
      <c r="L16" s="63">
        <f t="shared" si="3"/>
        <v>0</v>
      </c>
      <c r="M16" s="33">
        <f t="shared" si="4"/>
        <v>37671784</v>
      </c>
      <c r="N16" s="73">
        <f t="shared" si="5"/>
        <v>9</v>
      </c>
      <c r="O16" s="63">
        <f t="shared" si="6"/>
        <v>3.397090427667858</v>
      </c>
      <c r="P16" s="67">
        <f t="shared" si="0"/>
        <v>100</v>
      </c>
      <c r="Q16" s="66">
        <f t="shared" si="1"/>
        <v>0</v>
      </c>
      <c r="R16" s="17"/>
      <c r="S16" s="1"/>
      <c r="T16" s="1"/>
      <c r="U16" s="1"/>
      <c r="V16" s="1"/>
      <c r="W16" s="1"/>
    </row>
    <row r="17" spans="2:23" ht="18.75" customHeight="1">
      <c r="B17" s="25" t="s">
        <v>11</v>
      </c>
      <c r="C17" s="11"/>
      <c r="D17" s="11"/>
      <c r="E17" s="39"/>
      <c r="F17" s="11"/>
      <c r="G17" s="11"/>
      <c r="H17" s="39"/>
      <c r="I17" s="11"/>
      <c r="J17" s="39"/>
      <c r="K17" s="11"/>
      <c r="L17" s="63"/>
      <c r="M17" s="33">
        <f t="shared" si="4"/>
        <v>0</v>
      </c>
      <c r="N17" s="76" t="s">
        <v>79</v>
      </c>
      <c r="O17" s="63">
        <f t="shared" si="6"/>
        <v>0</v>
      </c>
      <c r="P17" s="67"/>
      <c r="Q17" s="66"/>
      <c r="R17" s="17"/>
      <c r="S17" s="1"/>
      <c r="T17" s="1"/>
      <c r="U17" s="1"/>
      <c r="V17" s="1"/>
      <c r="W17" s="1"/>
    </row>
    <row r="18" spans="2:23" ht="18.75" customHeight="1">
      <c r="B18" s="25" t="s">
        <v>12</v>
      </c>
      <c r="C18" s="11">
        <v>5348828</v>
      </c>
      <c r="D18" s="11"/>
      <c r="E18" s="39">
        <f>((C18+D18)/($M18))*100</f>
        <v>100</v>
      </c>
      <c r="F18" s="11"/>
      <c r="G18" s="11"/>
      <c r="H18" s="39">
        <f>((F18+G18)/$M18)*100</f>
        <v>0</v>
      </c>
      <c r="I18" s="11"/>
      <c r="J18" s="39">
        <f t="shared" si="2"/>
        <v>0</v>
      </c>
      <c r="K18" s="11"/>
      <c r="L18" s="63">
        <f t="shared" si="3"/>
        <v>0</v>
      </c>
      <c r="M18" s="33">
        <f t="shared" si="4"/>
        <v>5348828</v>
      </c>
      <c r="N18" s="73">
        <f t="shared" si="5"/>
        <v>30</v>
      </c>
      <c r="O18" s="63">
        <f t="shared" si="6"/>
        <v>0.482335861716605</v>
      </c>
      <c r="P18" s="67">
        <f>((K18+I18+F18+C18)/M18)*100</f>
        <v>100</v>
      </c>
      <c r="Q18" s="66">
        <f>((G18+D18)/M18)*100</f>
        <v>0</v>
      </c>
      <c r="R18" s="17"/>
      <c r="S18" s="1"/>
      <c r="T18" s="1"/>
      <c r="U18" s="1"/>
      <c r="V18" s="1"/>
      <c r="W18" s="1"/>
    </row>
    <row r="19" spans="2:23" ht="18.75" customHeight="1">
      <c r="B19" s="28" t="s">
        <v>59</v>
      </c>
      <c r="C19" s="21">
        <v>12000000</v>
      </c>
      <c r="D19" s="21">
        <v>900000</v>
      </c>
      <c r="E19" s="64">
        <f t="shared" si="7"/>
        <v>100</v>
      </c>
      <c r="F19" s="21"/>
      <c r="G19" s="21"/>
      <c r="H19" s="64">
        <f t="shared" si="8"/>
        <v>0</v>
      </c>
      <c r="I19" s="21"/>
      <c r="J19" s="64">
        <f t="shared" si="2"/>
        <v>0</v>
      </c>
      <c r="K19" s="21"/>
      <c r="L19" s="65">
        <f t="shared" si="3"/>
        <v>0</v>
      </c>
      <c r="M19" s="32">
        <f t="shared" si="4"/>
        <v>12900000</v>
      </c>
      <c r="N19" s="74">
        <f t="shared" si="5"/>
        <v>20</v>
      </c>
      <c r="O19" s="65">
        <f t="shared" si="6"/>
        <v>1.1632702745618675</v>
      </c>
      <c r="P19" s="68">
        <f t="shared" si="0"/>
        <v>93.02325581395348</v>
      </c>
      <c r="Q19" s="69">
        <f t="shared" si="1"/>
        <v>6.976744186046512</v>
      </c>
      <c r="R19" s="22"/>
      <c r="S19" s="1"/>
      <c r="T19" s="1"/>
      <c r="U19" s="1"/>
      <c r="V19" s="1"/>
      <c r="W19" s="1"/>
    </row>
    <row r="20" spans="2:23" ht="18.75" customHeight="1">
      <c r="B20" s="25" t="s">
        <v>13</v>
      </c>
      <c r="C20" s="11">
        <v>56668631</v>
      </c>
      <c r="D20" s="11">
        <f>2256454+350000</f>
        <v>2606454</v>
      </c>
      <c r="E20" s="39">
        <f>((C20+D20)/($M20))*100</f>
        <v>91.04460443491571</v>
      </c>
      <c r="F20" s="11"/>
      <c r="G20" s="11">
        <v>5830459</v>
      </c>
      <c r="H20" s="39">
        <f>((F20+G20)/$M20)*100</f>
        <v>8.955395565084288</v>
      </c>
      <c r="I20" s="11"/>
      <c r="J20" s="39">
        <f>(I20/$M20)*100</f>
        <v>0</v>
      </c>
      <c r="K20" s="11"/>
      <c r="L20" s="63">
        <f>(K20/$M20)*100</f>
        <v>0</v>
      </c>
      <c r="M20" s="31">
        <f>K20+I20+G20+F20+D20+C20</f>
        <v>65105544</v>
      </c>
      <c r="N20" s="73">
        <f>RANK(M20,M$10:M$65,0)</f>
        <v>4</v>
      </c>
      <c r="O20" s="66">
        <f>(M20/M$68)*100</f>
        <v>5.870956902665096</v>
      </c>
      <c r="P20" s="67">
        <f t="shared" si="0"/>
        <v>87.04117578681164</v>
      </c>
      <c r="Q20" s="66">
        <f t="shared" si="1"/>
        <v>12.958824213188358</v>
      </c>
      <c r="R20" s="17"/>
      <c r="S20" s="1"/>
      <c r="T20" s="1"/>
      <c r="U20" s="1"/>
      <c r="V20" s="1"/>
      <c r="W20" s="1"/>
    </row>
    <row r="21" spans="2:23" ht="18.75" customHeight="1">
      <c r="B21" s="25" t="s">
        <v>14</v>
      </c>
      <c r="C21" s="11">
        <v>23107376</v>
      </c>
      <c r="D21" s="11">
        <v>18118822</v>
      </c>
      <c r="E21" s="39">
        <f t="shared" si="7"/>
        <v>100</v>
      </c>
      <c r="F21" s="11"/>
      <c r="G21" s="11"/>
      <c r="H21" s="39">
        <f t="shared" si="8"/>
        <v>0</v>
      </c>
      <c r="I21" s="11"/>
      <c r="J21" s="39">
        <f t="shared" si="2"/>
        <v>0</v>
      </c>
      <c r="K21" s="11"/>
      <c r="L21" s="63">
        <f t="shared" si="3"/>
        <v>0</v>
      </c>
      <c r="M21" s="33">
        <f t="shared" si="4"/>
        <v>41226198</v>
      </c>
      <c r="N21" s="73">
        <f t="shared" si="5"/>
        <v>8</v>
      </c>
      <c r="O21" s="63">
        <f t="shared" si="6"/>
        <v>3.7176132299691402</v>
      </c>
      <c r="P21" s="67">
        <f t="shared" si="0"/>
        <v>56.050223210008355</v>
      </c>
      <c r="Q21" s="66">
        <f t="shared" si="1"/>
        <v>43.949776789991645</v>
      </c>
      <c r="R21" s="17"/>
      <c r="S21" s="1"/>
      <c r="T21" s="1"/>
      <c r="U21" s="1"/>
      <c r="V21" s="1"/>
      <c r="W21" s="1"/>
    </row>
    <row r="22" spans="2:18" ht="18.75" customHeight="1">
      <c r="B22" s="25" t="s">
        <v>15</v>
      </c>
      <c r="C22" s="11"/>
      <c r="D22" s="11"/>
      <c r="E22" s="39"/>
      <c r="F22" s="11"/>
      <c r="G22" s="11"/>
      <c r="H22" s="39"/>
      <c r="I22" s="11"/>
      <c r="J22" s="39"/>
      <c r="K22" s="11"/>
      <c r="L22" s="63"/>
      <c r="M22" s="33">
        <f t="shared" si="4"/>
        <v>0</v>
      </c>
      <c r="N22" s="76" t="s">
        <v>79</v>
      </c>
      <c r="O22" s="63">
        <f t="shared" si="6"/>
        <v>0</v>
      </c>
      <c r="P22" s="67"/>
      <c r="Q22" s="66"/>
      <c r="R22" s="17"/>
    </row>
    <row r="23" spans="2:23" ht="18.75" customHeight="1">
      <c r="B23" s="25" t="s">
        <v>16</v>
      </c>
      <c r="C23" s="11">
        <v>20000000</v>
      </c>
      <c r="D23" s="11"/>
      <c r="E23" s="39">
        <f t="shared" si="7"/>
        <v>100</v>
      </c>
      <c r="F23" s="11"/>
      <c r="G23" s="11"/>
      <c r="H23" s="39">
        <f t="shared" si="8"/>
        <v>0</v>
      </c>
      <c r="I23" s="11"/>
      <c r="J23" s="39">
        <f t="shared" si="2"/>
        <v>0</v>
      </c>
      <c r="K23" s="11"/>
      <c r="L23" s="63">
        <f t="shared" si="3"/>
        <v>0</v>
      </c>
      <c r="M23" s="33">
        <f t="shared" si="4"/>
        <v>20000000</v>
      </c>
      <c r="N23" s="73">
        <f t="shared" si="5"/>
        <v>15</v>
      </c>
      <c r="O23" s="63">
        <f t="shared" si="6"/>
        <v>1.8035198055222752</v>
      </c>
      <c r="P23" s="67">
        <f t="shared" si="0"/>
        <v>100</v>
      </c>
      <c r="Q23" s="66">
        <f t="shared" si="1"/>
        <v>0</v>
      </c>
      <c r="R23" s="17"/>
      <c r="S23" s="1"/>
      <c r="T23" s="1"/>
      <c r="U23" s="1"/>
      <c r="V23" s="1"/>
      <c r="W23" s="1"/>
    </row>
    <row r="24" spans="2:23" ht="18.75" customHeight="1">
      <c r="B24" s="28" t="s">
        <v>17</v>
      </c>
      <c r="C24" s="21">
        <v>1069414</v>
      </c>
      <c r="D24" s="21"/>
      <c r="E24" s="64">
        <f t="shared" si="7"/>
        <v>60.43232222313893</v>
      </c>
      <c r="F24" s="21">
        <v>613892</v>
      </c>
      <c r="G24" s="21"/>
      <c r="H24" s="64">
        <f t="shared" si="8"/>
        <v>34.690885993831394</v>
      </c>
      <c r="I24" s="21">
        <v>86300</v>
      </c>
      <c r="J24" s="64">
        <f t="shared" si="2"/>
        <v>4.8767917830296685</v>
      </c>
      <c r="K24" s="21"/>
      <c r="L24" s="65">
        <f t="shared" si="3"/>
        <v>0</v>
      </c>
      <c r="M24" s="32">
        <f t="shared" si="4"/>
        <v>1769606</v>
      </c>
      <c r="N24" s="74">
        <f t="shared" si="5"/>
        <v>39</v>
      </c>
      <c r="O24" s="65">
        <f t="shared" si="6"/>
        <v>0.15957597344855257</v>
      </c>
      <c r="P24" s="68">
        <f t="shared" si="0"/>
        <v>100</v>
      </c>
      <c r="Q24" s="69">
        <f t="shared" si="1"/>
        <v>0</v>
      </c>
      <c r="R24" s="22"/>
      <c r="S24" s="1"/>
      <c r="T24" s="1"/>
      <c r="U24" s="1"/>
      <c r="V24" s="1"/>
      <c r="W24" s="1"/>
    </row>
    <row r="25" spans="2:23" ht="18.75" customHeight="1">
      <c r="B25" s="25" t="s">
        <v>18</v>
      </c>
      <c r="C25" s="11">
        <v>1712463</v>
      </c>
      <c r="D25" s="11"/>
      <c r="E25" s="39">
        <f>((C25+D25)/($M25))*100</f>
        <v>100</v>
      </c>
      <c r="F25" s="11"/>
      <c r="G25" s="11"/>
      <c r="H25" s="39">
        <f>((F25+G25)/$M25)*100</f>
        <v>0</v>
      </c>
      <c r="I25" s="11"/>
      <c r="J25" s="39">
        <f>(I25/$M25)*100</f>
        <v>0</v>
      </c>
      <c r="K25" s="11"/>
      <c r="L25" s="63">
        <f>(K25/$M25)*100</f>
        <v>0</v>
      </c>
      <c r="M25" s="31">
        <f>K25+I25+G25+F25+D25+C25</f>
        <v>1712463</v>
      </c>
      <c r="N25" s="73">
        <f>RANK(M25,M$10:M$65,0)</f>
        <v>40</v>
      </c>
      <c r="O25" s="66">
        <f>(M25/M$68)*100</f>
        <v>0.15442304683620459</v>
      </c>
      <c r="P25" s="67">
        <f t="shared" si="0"/>
        <v>100</v>
      </c>
      <c r="Q25" s="66">
        <f t="shared" si="1"/>
        <v>0</v>
      </c>
      <c r="R25" s="17"/>
      <c r="S25" s="1"/>
      <c r="T25" s="1"/>
      <c r="U25" s="1"/>
      <c r="V25" s="1"/>
      <c r="W25" s="1"/>
    </row>
    <row r="26" spans="2:23" ht="18.75" customHeight="1">
      <c r="B26" s="25" t="s">
        <v>19</v>
      </c>
      <c r="C26" s="11">
        <v>10890476</v>
      </c>
      <c r="D26" s="11">
        <v>4109280</v>
      </c>
      <c r="E26" s="39">
        <f t="shared" si="7"/>
        <v>100</v>
      </c>
      <c r="F26" s="11"/>
      <c r="G26" s="11"/>
      <c r="H26" s="39">
        <f t="shared" si="8"/>
        <v>0</v>
      </c>
      <c r="I26" s="11"/>
      <c r="J26" s="39">
        <f t="shared" si="2"/>
        <v>0</v>
      </c>
      <c r="K26" s="11"/>
      <c r="L26" s="63">
        <f t="shared" si="3"/>
        <v>0</v>
      </c>
      <c r="M26" s="33">
        <f t="shared" si="4"/>
        <v>14999756</v>
      </c>
      <c r="N26" s="73">
        <f t="shared" si="5"/>
        <v>19</v>
      </c>
      <c r="O26" s="63">
        <f t="shared" si="6"/>
        <v>1.352617851200079</v>
      </c>
      <c r="P26" s="67">
        <f t="shared" si="0"/>
        <v>72.60435436416432</v>
      </c>
      <c r="Q26" s="66">
        <f t="shared" si="1"/>
        <v>27.395645635835674</v>
      </c>
      <c r="R26" s="17"/>
      <c r="S26" s="1"/>
      <c r="T26" s="1"/>
      <c r="U26" s="1"/>
      <c r="V26" s="1"/>
      <c r="W26" s="1"/>
    </row>
    <row r="27" spans="2:23" ht="18.75" customHeight="1">
      <c r="B27" s="25" t="s">
        <v>20</v>
      </c>
      <c r="C27" s="11">
        <v>4042845</v>
      </c>
      <c r="D27" s="11"/>
      <c r="E27" s="39">
        <f t="shared" si="7"/>
        <v>84.80490767175068</v>
      </c>
      <c r="F27" s="11"/>
      <c r="G27" s="11"/>
      <c r="H27" s="39">
        <f t="shared" si="8"/>
        <v>0</v>
      </c>
      <c r="I27" s="11">
        <v>724385</v>
      </c>
      <c r="J27" s="39">
        <f t="shared" si="2"/>
        <v>15.195092328249318</v>
      </c>
      <c r="K27" s="11"/>
      <c r="L27" s="63">
        <f t="shared" si="3"/>
        <v>0</v>
      </c>
      <c r="M27" s="33">
        <f t="shared" si="4"/>
        <v>4767230</v>
      </c>
      <c r="N27" s="73">
        <f t="shared" si="5"/>
        <v>32</v>
      </c>
      <c r="O27" s="63">
        <f t="shared" si="6"/>
        <v>0.42988968612399775</v>
      </c>
      <c r="P27" s="67">
        <f t="shared" si="0"/>
        <v>100</v>
      </c>
      <c r="Q27" s="66">
        <f t="shared" si="1"/>
        <v>0</v>
      </c>
      <c r="R27" s="17"/>
      <c r="S27" s="1"/>
      <c r="T27" s="1"/>
      <c r="U27" s="1"/>
      <c r="V27" s="1"/>
      <c r="W27" s="1"/>
    </row>
    <row r="28" spans="2:23" ht="18.75" customHeight="1">
      <c r="B28" s="25" t="s">
        <v>21</v>
      </c>
      <c r="C28" s="11">
        <v>1681480</v>
      </c>
      <c r="D28" s="11"/>
      <c r="E28" s="39">
        <f t="shared" si="7"/>
        <v>100</v>
      </c>
      <c r="F28" s="11"/>
      <c r="G28" s="11"/>
      <c r="H28" s="39">
        <f t="shared" si="8"/>
        <v>0</v>
      </c>
      <c r="I28" s="11"/>
      <c r="J28" s="39">
        <f t="shared" si="2"/>
        <v>0</v>
      </c>
      <c r="K28" s="11"/>
      <c r="L28" s="63">
        <f t="shared" si="3"/>
        <v>0</v>
      </c>
      <c r="M28" s="33">
        <f t="shared" si="4"/>
        <v>1681480</v>
      </c>
      <c r="N28" s="73">
        <f t="shared" si="5"/>
        <v>41</v>
      </c>
      <c r="O28" s="63">
        <f t="shared" si="6"/>
        <v>0.15162912412947976</v>
      </c>
      <c r="P28" s="67">
        <f t="shared" si="0"/>
        <v>100</v>
      </c>
      <c r="Q28" s="66">
        <f t="shared" si="1"/>
        <v>0</v>
      </c>
      <c r="R28" s="17"/>
      <c r="S28" s="1"/>
      <c r="T28" s="1"/>
      <c r="U28" s="1"/>
      <c r="V28" s="1"/>
      <c r="W28" s="1"/>
    </row>
    <row r="29" spans="2:23" ht="18.75" customHeight="1">
      <c r="B29" s="28" t="s">
        <v>22</v>
      </c>
      <c r="C29" s="21">
        <v>7041400</v>
      </c>
      <c r="D29" s="21"/>
      <c r="E29" s="64">
        <f t="shared" si="7"/>
        <v>100</v>
      </c>
      <c r="F29" s="21"/>
      <c r="G29" s="21"/>
      <c r="H29" s="64">
        <f t="shared" si="8"/>
        <v>0</v>
      </c>
      <c r="I29" s="21"/>
      <c r="J29" s="64">
        <f t="shared" si="2"/>
        <v>0</v>
      </c>
      <c r="K29" s="21"/>
      <c r="L29" s="65">
        <f t="shared" si="3"/>
        <v>0</v>
      </c>
      <c r="M29" s="32">
        <f t="shared" si="4"/>
        <v>7041400</v>
      </c>
      <c r="N29" s="74">
        <f t="shared" si="5"/>
        <v>28</v>
      </c>
      <c r="O29" s="65">
        <f t="shared" si="6"/>
        <v>0.6349652179302274</v>
      </c>
      <c r="P29" s="68">
        <f t="shared" si="0"/>
        <v>100</v>
      </c>
      <c r="Q29" s="69">
        <f t="shared" si="1"/>
        <v>0</v>
      </c>
      <c r="R29" s="22"/>
      <c r="S29" s="1"/>
      <c r="T29" s="1"/>
      <c r="U29" s="1"/>
      <c r="V29" s="1"/>
      <c r="W29" s="1"/>
    </row>
    <row r="30" spans="2:23" ht="18.75" customHeight="1">
      <c r="B30" s="25" t="s">
        <v>23</v>
      </c>
      <c r="C30" s="11">
        <v>14606429</v>
      </c>
      <c r="D30" s="11"/>
      <c r="E30" s="39">
        <f>((C30+D30)/($M30))*100</f>
        <v>96.34574984652478</v>
      </c>
      <c r="F30" s="11"/>
      <c r="G30" s="11">
        <v>554000</v>
      </c>
      <c r="H30" s="39">
        <f>((F30+G30)/$M30)*100</f>
        <v>3.654250153475208</v>
      </c>
      <c r="I30" s="11"/>
      <c r="J30" s="39">
        <f>(I30/$M30)*100</f>
        <v>0</v>
      </c>
      <c r="K30" s="11"/>
      <c r="L30" s="63">
        <f>(K30/$M30)*100</f>
        <v>0</v>
      </c>
      <c r="M30" s="31">
        <f>K30+I30+G30+F30+D30+C30</f>
        <v>15160429</v>
      </c>
      <c r="N30" s="73">
        <f>RANK(M30,M$10:M$65,0)</f>
        <v>18</v>
      </c>
      <c r="O30" s="66">
        <f>(M30/M$68)*100</f>
        <v>1.3671066980857132</v>
      </c>
      <c r="P30" s="67">
        <f t="shared" si="0"/>
        <v>96.34574984652478</v>
      </c>
      <c r="Q30" s="66">
        <f t="shared" si="1"/>
        <v>3.654250153475208</v>
      </c>
      <c r="R30" s="17"/>
      <c r="S30" s="1"/>
      <c r="T30" s="1"/>
      <c r="U30" s="1"/>
      <c r="V30" s="1"/>
      <c r="W30" s="1"/>
    </row>
    <row r="31" spans="2:23" ht="18.75" customHeight="1">
      <c r="B31" s="25" t="s">
        <v>24</v>
      </c>
      <c r="C31" s="11">
        <v>733910</v>
      </c>
      <c r="D31" s="11"/>
      <c r="E31" s="39">
        <f t="shared" si="7"/>
        <v>96.7312939067628</v>
      </c>
      <c r="F31" s="11"/>
      <c r="G31" s="11"/>
      <c r="H31" s="39">
        <f t="shared" si="8"/>
        <v>0</v>
      </c>
      <c r="I31" s="11">
        <v>24800</v>
      </c>
      <c r="J31" s="39">
        <f t="shared" si="2"/>
        <v>3.268706093237205</v>
      </c>
      <c r="K31" s="11"/>
      <c r="L31" s="63">
        <f t="shared" si="3"/>
        <v>0</v>
      </c>
      <c r="M31" s="33">
        <f t="shared" si="4"/>
        <v>758710</v>
      </c>
      <c r="N31" s="73">
        <f t="shared" si="5"/>
        <v>43</v>
      </c>
      <c r="O31" s="63">
        <f t="shared" si="6"/>
        <v>0.06841742558239026</v>
      </c>
      <c r="P31" s="67">
        <f t="shared" si="0"/>
        <v>100</v>
      </c>
      <c r="Q31" s="66">
        <f t="shared" si="1"/>
        <v>0</v>
      </c>
      <c r="R31" s="17"/>
      <c r="S31" s="1"/>
      <c r="T31" s="1"/>
      <c r="U31" s="1"/>
      <c r="V31" s="1"/>
      <c r="W31" s="1"/>
    </row>
    <row r="32" spans="2:23" ht="18.75" customHeight="1">
      <c r="B32" s="25" t="s">
        <v>25</v>
      </c>
      <c r="C32" s="11">
        <v>18124369</v>
      </c>
      <c r="D32" s="11">
        <v>5000000</v>
      </c>
      <c r="E32" s="39">
        <f t="shared" si="7"/>
        <v>76.09611756392717</v>
      </c>
      <c r="F32" s="11"/>
      <c r="G32" s="11">
        <v>7212000</v>
      </c>
      <c r="H32" s="39">
        <f t="shared" si="8"/>
        <v>23.732764334933538</v>
      </c>
      <c r="I32" s="11">
        <v>52000</v>
      </c>
      <c r="J32" s="39">
        <f t="shared" si="2"/>
        <v>0.17111810113928785</v>
      </c>
      <c r="K32" s="11"/>
      <c r="L32" s="63">
        <f t="shared" si="3"/>
        <v>0</v>
      </c>
      <c r="M32" s="33">
        <f t="shared" si="4"/>
        <v>30388369</v>
      </c>
      <c r="N32" s="73">
        <f t="shared" si="5"/>
        <v>11</v>
      </c>
      <c r="O32" s="63">
        <f t="shared" si="6"/>
        <v>2.7403012674509566</v>
      </c>
      <c r="P32" s="67">
        <f t="shared" si="0"/>
        <v>59.813572093981094</v>
      </c>
      <c r="Q32" s="66">
        <f t="shared" si="1"/>
        <v>40.18642790601891</v>
      </c>
      <c r="R32" s="17"/>
      <c r="S32" s="1"/>
      <c r="T32" s="1"/>
      <c r="U32" s="1"/>
      <c r="V32" s="1"/>
      <c r="W32" s="1"/>
    </row>
    <row r="33" spans="2:23" ht="18.75" customHeight="1">
      <c r="B33" s="25" t="s">
        <v>26</v>
      </c>
      <c r="C33" s="11">
        <v>7148436</v>
      </c>
      <c r="D33" s="11"/>
      <c r="E33" s="39">
        <f t="shared" si="7"/>
        <v>100</v>
      </c>
      <c r="F33" s="11"/>
      <c r="G33" s="11"/>
      <c r="H33" s="39">
        <f t="shared" si="8"/>
        <v>0</v>
      </c>
      <c r="I33" s="11"/>
      <c r="J33" s="39">
        <f t="shared" si="2"/>
        <v>0</v>
      </c>
      <c r="K33" s="11"/>
      <c r="L33" s="63">
        <f t="shared" si="3"/>
        <v>0</v>
      </c>
      <c r="M33" s="33">
        <f t="shared" si="4"/>
        <v>7148436</v>
      </c>
      <c r="N33" s="73">
        <f t="shared" si="5"/>
        <v>27</v>
      </c>
      <c r="O33" s="63">
        <f t="shared" si="6"/>
        <v>0.6446172952254215</v>
      </c>
      <c r="P33" s="67">
        <f t="shared" si="0"/>
        <v>100</v>
      </c>
      <c r="Q33" s="66">
        <f t="shared" si="1"/>
        <v>0</v>
      </c>
      <c r="R33" s="17"/>
      <c r="S33" s="1"/>
      <c r="T33" s="1"/>
      <c r="U33" s="1"/>
      <c r="V33" s="1"/>
      <c r="W33" s="1"/>
    </row>
    <row r="34" spans="2:23" ht="18.75" customHeight="1">
      <c r="B34" s="28" t="s">
        <v>27</v>
      </c>
      <c r="C34" s="21">
        <v>24069997</v>
      </c>
      <c r="D34" s="21"/>
      <c r="E34" s="64">
        <f t="shared" si="7"/>
        <v>100</v>
      </c>
      <c r="F34" s="21"/>
      <c r="G34" s="21"/>
      <c r="H34" s="64">
        <f t="shared" si="8"/>
        <v>0</v>
      </c>
      <c r="I34" s="21"/>
      <c r="J34" s="64">
        <f t="shared" si="2"/>
        <v>0</v>
      </c>
      <c r="K34" s="21"/>
      <c r="L34" s="65">
        <f t="shared" si="3"/>
        <v>0</v>
      </c>
      <c r="M34" s="32">
        <f t="shared" si="4"/>
        <v>24069997</v>
      </c>
      <c r="N34" s="74">
        <f t="shared" si="5"/>
        <v>13</v>
      </c>
      <c r="O34" s="65">
        <f t="shared" si="6"/>
        <v>2.1705358154180874</v>
      </c>
      <c r="P34" s="68">
        <f t="shared" si="0"/>
        <v>100</v>
      </c>
      <c r="Q34" s="69">
        <f t="shared" si="1"/>
        <v>0</v>
      </c>
      <c r="R34" s="22"/>
      <c r="S34" s="1"/>
      <c r="T34" s="1"/>
      <c r="U34" s="1"/>
      <c r="V34" s="1"/>
      <c r="W34" s="1"/>
    </row>
    <row r="35" spans="2:23" ht="18.75" customHeight="1">
      <c r="B35" s="25" t="s">
        <v>28</v>
      </c>
      <c r="C35" s="11">
        <v>9682147</v>
      </c>
      <c r="D35" s="11"/>
      <c r="E35" s="39">
        <f>((C35+D35)/($M35))*100</f>
        <v>100</v>
      </c>
      <c r="F35" s="11"/>
      <c r="G35" s="11"/>
      <c r="H35" s="39">
        <f>((F35+G35)/$M35)*100</f>
        <v>0</v>
      </c>
      <c r="I35" s="11"/>
      <c r="J35" s="39">
        <f>(I35/$M35)*100</f>
        <v>0</v>
      </c>
      <c r="K35" s="11"/>
      <c r="L35" s="63">
        <f>(K35/$M35)*100</f>
        <v>0</v>
      </c>
      <c r="M35" s="31">
        <f>K35+I35+G35+F35+D35+C35</f>
        <v>9682147</v>
      </c>
      <c r="N35" s="73">
        <f>RANK(M35,M$10:M$65,0)</f>
        <v>24</v>
      </c>
      <c r="O35" s="66">
        <f>(M35/M$68)*100</f>
        <v>0.873097193723904</v>
      </c>
      <c r="P35" s="67">
        <f t="shared" si="0"/>
        <v>100</v>
      </c>
      <c r="Q35" s="66">
        <f t="shared" si="1"/>
        <v>0</v>
      </c>
      <c r="R35" s="17"/>
      <c r="S35" s="1"/>
      <c r="T35" s="1"/>
      <c r="U35" s="1"/>
      <c r="V35" s="1"/>
      <c r="W35" s="1"/>
    </row>
    <row r="36" spans="2:23" ht="18.75" customHeight="1">
      <c r="B36" s="25" t="s">
        <v>29</v>
      </c>
      <c r="C36" s="11">
        <v>2900000</v>
      </c>
      <c r="D36" s="11"/>
      <c r="E36" s="39">
        <f>((C36+D36)/($M36))*100</f>
        <v>66.52985986287968</v>
      </c>
      <c r="F36" s="11">
        <v>1458945</v>
      </c>
      <c r="G36" s="11"/>
      <c r="H36" s="39">
        <f t="shared" si="8"/>
        <v>33.47014013712034</v>
      </c>
      <c r="I36" s="11"/>
      <c r="J36" s="39">
        <f t="shared" si="2"/>
        <v>0</v>
      </c>
      <c r="K36" s="11"/>
      <c r="L36" s="63">
        <f t="shared" si="3"/>
        <v>0</v>
      </c>
      <c r="M36" s="33">
        <f t="shared" si="4"/>
        <v>4358945</v>
      </c>
      <c r="N36" s="73">
        <f t="shared" si="5"/>
        <v>33</v>
      </c>
      <c r="O36" s="63">
        <f t="shared" si="6"/>
        <v>0.3930721819341147</v>
      </c>
      <c r="P36" s="67">
        <f t="shared" si="0"/>
        <v>100</v>
      </c>
      <c r="Q36" s="66">
        <f t="shared" si="1"/>
        <v>0</v>
      </c>
      <c r="R36" s="17"/>
      <c r="S36" s="1"/>
      <c r="T36" s="1"/>
      <c r="U36" s="1"/>
      <c r="V36" s="1"/>
      <c r="W36" s="1"/>
    </row>
    <row r="37" spans="2:23" ht="18.75" customHeight="1">
      <c r="B37" s="25" t="s">
        <v>30</v>
      </c>
      <c r="C37" s="11">
        <v>25617823</v>
      </c>
      <c r="D37" s="11"/>
      <c r="E37" s="39">
        <f t="shared" si="7"/>
        <v>89.72485681504888</v>
      </c>
      <c r="F37" s="11">
        <v>263711</v>
      </c>
      <c r="G37" s="11">
        <v>2670000</v>
      </c>
      <c r="H37" s="39">
        <f t="shared" si="8"/>
        <v>10.275143184951114</v>
      </c>
      <c r="I37" s="11"/>
      <c r="J37" s="39">
        <f t="shared" si="2"/>
        <v>0</v>
      </c>
      <c r="K37" s="11"/>
      <c r="L37" s="63">
        <f t="shared" si="3"/>
        <v>0</v>
      </c>
      <c r="M37" s="33">
        <f t="shared" si="4"/>
        <v>28551534</v>
      </c>
      <c r="N37" s="73">
        <f t="shared" si="5"/>
        <v>12</v>
      </c>
      <c r="O37" s="63">
        <f t="shared" si="6"/>
        <v>2.5746628523521315</v>
      </c>
      <c r="P37" s="67">
        <f t="shared" si="0"/>
        <v>90.64848844899191</v>
      </c>
      <c r="Q37" s="66">
        <f t="shared" si="1"/>
        <v>9.351511551008082</v>
      </c>
      <c r="R37" s="17"/>
      <c r="S37" s="1"/>
      <c r="T37" s="1"/>
      <c r="U37" s="1"/>
      <c r="V37" s="1"/>
      <c r="W37" s="1"/>
    </row>
    <row r="38" spans="2:23" ht="18.75" customHeight="1">
      <c r="B38" s="25" t="s">
        <v>31</v>
      </c>
      <c r="C38" s="11">
        <v>478274</v>
      </c>
      <c r="D38" s="11"/>
      <c r="E38" s="39">
        <f t="shared" si="7"/>
        <v>96.95909372884036</v>
      </c>
      <c r="F38" s="11">
        <v>15000</v>
      </c>
      <c r="G38" s="11"/>
      <c r="H38" s="39">
        <f t="shared" si="8"/>
        <v>3.0409062711596393</v>
      </c>
      <c r="I38" s="11"/>
      <c r="J38" s="39">
        <f t="shared" si="2"/>
        <v>0</v>
      </c>
      <c r="K38" s="11"/>
      <c r="L38" s="63">
        <f t="shared" si="3"/>
        <v>0</v>
      </c>
      <c r="M38" s="33">
        <f t="shared" si="4"/>
        <v>493274</v>
      </c>
      <c r="N38" s="73">
        <f t="shared" si="5"/>
        <v>45</v>
      </c>
      <c r="O38" s="63">
        <f t="shared" si="6"/>
        <v>0.04448147142745974</v>
      </c>
      <c r="P38" s="67">
        <f t="shared" si="0"/>
        <v>100</v>
      </c>
      <c r="Q38" s="66">
        <f t="shared" si="1"/>
        <v>0</v>
      </c>
      <c r="R38" s="17"/>
      <c r="S38" s="1"/>
      <c r="T38" s="1"/>
      <c r="U38" s="1"/>
      <c r="V38" s="1"/>
      <c r="W38" s="1"/>
    </row>
    <row r="39" spans="2:23" ht="18.75" customHeight="1">
      <c r="B39" s="28" t="s">
        <v>32</v>
      </c>
      <c r="C39" s="21">
        <v>2582801</v>
      </c>
      <c r="D39" s="21"/>
      <c r="E39" s="64">
        <f t="shared" si="7"/>
        <v>100</v>
      </c>
      <c r="F39" s="21"/>
      <c r="G39" s="21"/>
      <c r="H39" s="64">
        <f t="shared" si="8"/>
        <v>0</v>
      </c>
      <c r="I39" s="21"/>
      <c r="J39" s="64">
        <f t="shared" si="2"/>
        <v>0</v>
      </c>
      <c r="K39" s="21"/>
      <c r="L39" s="65">
        <f t="shared" si="3"/>
        <v>0</v>
      </c>
      <c r="M39" s="32">
        <f t="shared" si="4"/>
        <v>2582801</v>
      </c>
      <c r="N39" s="74">
        <f t="shared" si="5"/>
        <v>36</v>
      </c>
      <c r="O39" s="65">
        <f t="shared" si="6"/>
        <v>0.2329066378611369</v>
      </c>
      <c r="P39" s="68">
        <f t="shared" si="0"/>
        <v>100</v>
      </c>
      <c r="Q39" s="69">
        <f t="shared" si="1"/>
        <v>0</v>
      </c>
      <c r="R39" s="22"/>
      <c r="S39" s="1"/>
      <c r="T39" s="1"/>
      <c r="U39" s="1"/>
      <c r="V39" s="1"/>
      <c r="W39" s="1"/>
    </row>
    <row r="40" spans="2:23" ht="18.75" customHeight="1">
      <c r="B40" s="25" t="s">
        <v>33</v>
      </c>
      <c r="C40" s="11">
        <v>2331943</v>
      </c>
      <c r="D40" s="11"/>
      <c r="E40" s="39">
        <f>((C40+D40)/($M40))*100</f>
        <v>100</v>
      </c>
      <c r="F40" s="11"/>
      <c r="G40" s="11"/>
      <c r="H40" s="39">
        <f>((F40+G40)/$M40)*100</f>
        <v>0</v>
      </c>
      <c r="I40" s="11"/>
      <c r="J40" s="39">
        <f>(I40/$M40)*100</f>
        <v>0</v>
      </c>
      <c r="K40" s="11"/>
      <c r="L40" s="63">
        <f>(K40/$M40)*100</f>
        <v>0</v>
      </c>
      <c r="M40" s="31">
        <f>K40+I40+G40+F40+D40+C40</f>
        <v>2331943</v>
      </c>
      <c r="N40" s="73">
        <f>RANK(M40,M$10:M$65,0)</f>
        <v>37</v>
      </c>
      <c r="O40" s="66">
        <f>(M40/M$68)*100</f>
        <v>0.21028526929245156</v>
      </c>
      <c r="P40" s="67">
        <f t="shared" si="0"/>
        <v>100</v>
      </c>
      <c r="Q40" s="66">
        <f t="shared" si="1"/>
        <v>0</v>
      </c>
      <c r="R40" s="17"/>
      <c r="S40" s="1"/>
      <c r="T40" s="1"/>
      <c r="U40" s="1"/>
      <c r="V40" s="1"/>
      <c r="W40" s="1"/>
    </row>
    <row r="41" spans="2:23" ht="18.75" customHeight="1">
      <c r="B41" s="25" t="s">
        <v>34</v>
      </c>
      <c r="C41" s="11">
        <v>750460</v>
      </c>
      <c r="D41" s="11"/>
      <c r="E41" s="39">
        <f t="shared" si="7"/>
        <v>100</v>
      </c>
      <c r="F41" s="11"/>
      <c r="G41" s="11"/>
      <c r="H41" s="39">
        <f t="shared" si="8"/>
        <v>0</v>
      </c>
      <c r="I41" s="11"/>
      <c r="J41" s="39">
        <f t="shared" si="2"/>
        <v>0</v>
      </c>
      <c r="K41" s="11"/>
      <c r="L41" s="63">
        <f t="shared" si="3"/>
        <v>0</v>
      </c>
      <c r="M41" s="33">
        <f t="shared" si="4"/>
        <v>750460</v>
      </c>
      <c r="N41" s="73">
        <f t="shared" si="5"/>
        <v>44</v>
      </c>
      <c r="O41" s="63">
        <f t="shared" si="6"/>
        <v>0.06767347366261232</v>
      </c>
      <c r="P41" s="67">
        <f t="shared" si="0"/>
        <v>100</v>
      </c>
      <c r="Q41" s="66">
        <f t="shared" si="1"/>
        <v>0</v>
      </c>
      <c r="R41" s="17"/>
      <c r="S41" s="1"/>
      <c r="T41" s="1"/>
      <c r="U41" s="1"/>
      <c r="V41" s="1"/>
      <c r="W41" s="1"/>
    </row>
    <row r="42" spans="2:23" ht="18.75" customHeight="1">
      <c r="B42" s="25" t="s">
        <v>35</v>
      </c>
      <c r="C42" s="11">
        <v>89798353</v>
      </c>
      <c r="D42" s="11">
        <v>37615188</v>
      </c>
      <c r="E42" s="39">
        <f t="shared" si="7"/>
        <v>67.91638383840527</v>
      </c>
      <c r="F42" s="11"/>
      <c r="G42" s="11">
        <v>60190000</v>
      </c>
      <c r="H42" s="39">
        <f t="shared" si="8"/>
        <v>32.08361616159473</v>
      </c>
      <c r="I42" s="11"/>
      <c r="J42" s="39">
        <f t="shared" si="2"/>
        <v>0</v>
      </c>
      <c r="K42" s="11"/>
      <c r="L42" s="63">
        <f t="shared" si="3"/>
        <v>0</v>
      </c>
      <c r="M42" s="33">
        <f t="shared" si="4"/>
        <v>187603541</v>
      </c>
      <c r="N42" s="73">
        <f t="shared" si="5"/>
        <v>2</v>
      </c>
      <c r="O42" s="63">
        <f t="shared" si="6"/>
        <v>16.917335088980508</v>
      </c>
      <c r="P42" s="67">
        <f aca="true" t="shared" si="9" ref="P42:P65">((K42+I42+F42+C42)/M42)*100</f>
        <v>47.86602242225268</v>
      </c>
      <c r="Q42" s="66">
        <f aca="true" t="shared" si="10" ref="Q42:Q65">((G42+D42)/M42)*100</f>
        <v>52.133977577747316</v>
      </c>
      <c r="R42" s="17"/>
      <c r="S42" s="1"/>
      <c r="T42" s="1"/>
      <c r="U42" s="1"/>
      <c r="V42" s="1"/>
      <c r="W42" s="1"/>
    </row>
    <row r="43" spans="2:23" ht="18.75" customHeight="1">
      <c r="B43" s="25" t="s">
        <v>36</v>
      </c>
      <c r="C43" s="11"/>
      <c r="D43" s="11"/>
      <c r="E43" s="39">
        <f t="shared" si="7"/>
        <v>0</v>
      </c>
      <c r="F43" s="11">
        <v>183679</v>
      </c>
      <c r="G43" s="11"/>
      <c r="H43" s="39">
        <f t="shared" si="8"/>
        <v>100</v>
      </c>
      <c r="I43" s="11"/>
      <c r="J43" s="39">
        <f t="shared" si="2"/>
        <v>0</v>
      </c>
      <c r="K43" s="11"/>
      <c r="L43" s="63">
        <f t="shared" si="3"/>
        <v>0</v>
      </c>
      <c r="M43" s="33">
        <f t="shared" si="4"/>
        <v>183679</v>
      </c>
      <c r="N43" s="73">
        <f t="shared" si="5"/>
        <v>47</v>
      </c>
      <c r="O43" s="63">
        <f t="shared" si="6"/>
        <v>0.0165634357179263</v>
      </c>
      <c r="P43" s="67">
        <f>((K43+I43+F43+C43)/M43)*100</f>
        <v>100</v>
      </c>
      <c r="Q43" s="66">
        <f>((G43+D43)/M43)*100</f>
        <v>0</v>
      </c>
      <c r="R43" s="17"/>
      <c r="S43" s="1"/>
      <c r="T43" s="1"/>
      <c r="U43" s="1"/>
      <c r="V43" s="1"/>
      <c r="W43" s="1"/>
    </row>
    <row r="44" spans="2:23" ht="18.75" customHeight="1">
      <c r="B44" s="28" t="s">
        <v>37</v>
      </c>
      <c r="C44" s="21">
        <v>19261984</v>
      </c>
      <c r="D44" s="21"/>
      <c r="E44" s="64">
        <f t="shared" si="7"/>
        <v>100</v>
      </c>
      <c r="F44" s="21"/>
      <c r="G44" s="21"/>
      <c r="H44" s="64">
        <f t="shared" si="8"/>
        <v>0</v>
      </c>
      <c r="I44" s="21"/>
      <c r="J44" s="64">
        <f t="shared" si="2"/>
        <v>0</v>
      </c>
      <c r="K44" s="21"/>
      <c r="L44" s="65">
        <f t="shared" si="3"/>
        <v>0</v>
      </c>
      <c r="M44" s="32">
        <f t="shared" si="4"/>
        <v>19261984</v>
      </c>
      <c r="N44" s="74">
        <f t="shared" si="5"/>
        <v>16</v>
      </c>
      <c r="O44" s="65">
        <f t="shared" si="6"/>
        <v>1.736968481882659</v>
      </c>
      <c r="P44" s="68">
        <f t="shared" si="9"/>
        <v>100</v>
      </c>
      <c r="Q44" s="69">
        <f t="shared" si="10"/>
        <v>0</v>
      </c>
      <c r="R44" s="22"/>
      <c r="S44" s="1"/>
      <c r="T44" s="1"/>
      <c r="U44" s="1"/>
      <c r="V44" s="1"/>
      <c r="W44" s="1"/>
    </row>
    <row r="45" spans="2:23" ht="18.75" customHeight="1">
      <c r="B45" s="25" t="s">
        <v>38</v>
      </c>
      <c r="C45" s="11">
        <v>10920942</v>
      </c>
      <c r="D45" s="11"/>
      <c r="E45" s="39">
        <f>((C45+D45)/($M45))*100</f>
        <v>100</v>
      </c>
      <c r="F45" s="11"/>
      <c r="G45" s="11"/>
      <c r="H45" s="39">
        <f>((F45+G45)/$M45)*100</f>
        <v>0</v>
      </c>
      <c r="I45" s="11"/>
      <c r="J45" s="39">
        <f>(I45/$M45)*100</f>
        <v>0</v>
      </c>
      <c r="K45" s="11"/>
      <c r="L45" s="63">
        <f>(K45/$M45)*100</f>
        <v>0</v>
      </c>
      <c r="M45" s="31">
        <f>K45+I45+G45+F45+D45+C45</f>
        <v>10920942</v>
      </c>
      <c r="N45" s="73">
        <f>RANK(M45,M$10:M$65,0)</f>
        <v>23</v>
      </c>
      <c r="O45" s="66">
        <f>(M45/M$68)*100</f>
        <v>0.9848067595980025</v>
      </c>
      <c r="P45" s="67">
        <f t="shared" si="9"/>
        <v>100</v>
      </c>
      <c r="Q45" s="66">
        <f t="shared" si="10"/>
        <v>0</v>
      </c>
      <c r="R45" s="17"/>
      <c r="S45" s="1"/>
      <c r="T45" s="1"/>
      <c r="U45" s="1"/>
      <c r="V45" s="1"/>
      <c r="W45" s="1"/>
    </row>
    <row r="46" spans="2:23" ht="18.75" customHeight="1">
      <c r="B46" s="25" t="s">
        <v>39</v>
      </c>
      <c r="C46" s="11">
        <v>926145</v>
      </c>
      <c r="D46" s="11"/>
      <c r="E46" s="39">
        <f t="shared" si="7"/>
        <v>100</v>
      </c>
      <c r="F46" s="11"/>
      <c r="G46" s="11"/>
      <c r="H46" s="39">
        <f t="shared" si="8"/>
        <v>0</v>
      </c>
      <c r="I46" s="11"/>
      <c r="J46" s="39">
        <f t="shared" si="2"/>
        <v>0</v>
      </c>
      <c r="K46" s="11"/>
      <c r="L46" s="63">
        <f t="shared" si="3"/>
        <v>0</v>
      </c>
      <c r="M46" s="33">
        <f t="shared" si="4"/>
        <v>926145</v>
      </c>
      <c r="N46" s="73">
        <f t="shared" si="5"/>
        <v>42</v>
      </c>
      <c r="O46" s="63">
        <f t="shared" si="6"/>
        <v>0.08351604251427139</v>
      </c>
      <c r="P46" s="67">
        <f t="shared" si="9"/>
        <v>100</v>
      </c>
      <c r="Q46" s="66">
        <f t="shared" si="10"/>
        <v>0</v>
      </c>
      <c r="R46" s="17"/>
      <c r="S46" s="1"/>
      <c r="T46" s="1"/>
      <c r="U46" s="1"/>
      <c r="V46" s="1"/>
      <c r="W46" s="1"/>
    </row>
    <row r="47" spans="2:23" ht="18.75" customHeight="1">
      <c r="B47" s="25" t="s">
        <v>40</v>
      </c>
      <c r="C47" s="11"/>
      <c r="D47" s="11"/>
      <c r="E47" s="39"/>
      <c r="F47" s="11"/>
      <c r="G47" s="11"/>
      <c r="H47" s="39"/>
      <c r="I47" s="11"/>
      <c r="J47" s="39"/>
      <c r="K47" s="11"/>
      <c r="L47" s="63"/>
      <c r="M47" s="33">
        <f t="shared" si="4"/>
        <v>0</v>
      </c>
      <c r="N47" s="76" t="s">
        <v>79</v>
      </c>
      <c r="O47" s="63">
        <f t="shared" si="6"/>
        <v>0</v>
      </c>
      <c r="P47" s="67"/>
      <c r="Q47" s="66"/>
      <c r="R47" s="17"/>
      <c r="S47" s="1"/>
      <c r="T47" s="1"/>
      <c r="U47" s="1"/>
      <c r="V47" s="1"/>
      <c r="W47" s="1"/>
    </row>
    <row r="48" spans="2:23" ht="18.75" customHeight="1">
      <c r="B48" s="25" t="s">
        <v>41</v>
      </c>
      <c r="C48" s="11">
        <v>41639878</v>
      </c>
      <c r="D48" s="11"/>
      <c r="E48" s="39">
        <f t="shared" si="7"/>
        <v>96.90468223665412</v>
      </c>
      <c r="F48" s="11">
        <v>1330056</v>
      </c>
      <c r="G48" s="11"/>
      <c r="H48" s="39">
        <f t="shared" si="8"/>
        <v>3.095317763345878</v>
      </c>
      <c r="I48" s="11"/>
      <c r="J48" s="39">
        <f t="shared" si="2"/>
        <v>0</v>
      </c>
      <c r="K48" s="11"/>
      <c r="L48" s="63">
        <f t="shared" si="3"/>
        <v>0</v>
      </c>
      <c r="M48" s="33">
        <f t="shared" si="4"/>
        <v>42969934</v>
      </c>
      <c r="N48" s="73">
        <f t="shared" si="5"/>
        <v>6</v>
      </c>
      <c r="O48" s="63">
        <f t="shared" si="6"/>
        <v>3.8748563505492504</v>
      </c>
      <c r="P48" s="67">
        <f t="shared" si="9"/>
        <v>100</v>
      </c>
      <c r="Q48" s="66">
        <f t="shared" si="10"/>
        <v>0</v>
      </c>
      <c r="R48" s="17"/>
      <c r="S48" s="1"/>
      <c r="T48" s="1"/>
      <c r="U48" s="1"/>
      <c r="V48" s="1"/>
      <c r="W48" s="1"/>
    </row>
    <row r="49" spans="2:23" ht="18.75" customHeight="1">
      <c r="B49" s="28" t="s">
        <v>42</v>
      </c>
      <c r="C49" s="21">
        <v>4987807</v>
      </c>
      <c r="D49" s="21"/>
      <c r="E49" s="64">
        <f t="shared" si="7"/>
        <v>97.51893852745397</v>
      </c>
      <c r="F49" s="21"/>
      <c r="G49" s="21"/>
      <c r="H49" s="64">
        <f t="shared" si="8"/>
        <v>0</v>
      </c>
      <c r="I49" s="21"/>
      <c r="J49" s="64">
        <f t="shared" si="2"/>
        <v>0</v>
      </c>
      <c r="K49" s="21">
        <v>126899</v>
      </c>
      <c r="L49" s="65">
        <f t="shared" si="3"/>
        <v>2.481061472546027</v>
      </c>
      <c r="M49" s="32">
        <f t="shared" si="4"/>
        <v>5114706</v>
      </c>
      <c r="N49" s="74">
        <f t="shared" si="5"/>
        <v>31</v>
      </c>
      <c r="O49" s="65">
        <f t="shared" si="6"/>
        <v>0.46122367852118074</v>
      </c>
      <c r="P49" s="68">
        <f t="shared" si="9"/>
        <v>100</v>
      </c>
      <c r="Q49" s="69">
        <f t="shared" si="10"/>
        <v>0</v>
      </c>
      <c r="R49" s="22"/>
      <c r="S49" s="1"/>
      <c r="T49" s="1"/>
      <c r="U49" s="1"/>
      <c r="V49" s="1"/>
      <c r="W49" s="1"/>
    </row>
    <row r="50" spans="2:23" ht="18.75" customHeight="1">
      <c r="B50" s="25" t="s">
        <v>43</v>
      </c>
      <c r="C50" s="11">
        <v>25367375</v>
      </c>
      <c r="D50" s="11">
        <v>6411471</v>
      </c>
      <c r="E50" s="39">
        <f>((C50+D50)/($M50))*100</f>
        <v>87.69763384957969</v>
      </c>
      <c r="F50" s="11"/>
      <c r="G50" s="11">
        <v>4457988</v>
      </c>
      <c r="H50" s="39">
        <f>((F50+G50)/$M50)*100</f>
        <v>12.302366150420315</v>
      </c>
      <c r="I50" s="11"/>
      <c r="J50" s="39">
        <f>(I50/$M50)*100</f>
        <v>0</v>
      </c>
      <c r="K50" s="11"/>
      <c r="L50" s="63">
        <f>(K50/$M50)*100</f>
        <v>0</v>
      </c>
      <c r="M50" s="31">
        <f>K50+I50+G50+F50+D50+C50</f>
        <v>36236834</v>
      </c>
      <c r="N50" s="73">
        <f>RANK(M50,M$10:M$65,0)</f>
        <v>10</v>
      </c>
      <c r="O50" s="66">
        <f>(M50/M$68)*100</f>
        <v>3.2676923904211486</v>
      </c>
      <c r="P50" s="67">
        <f t="shared" si="9"/>
        <v>70.00439111209329</v>
      </c>
      <c r="Q50" s="66">
        <f t="shared" si="10"/>
        <v>29.995608887906712</v>
      </c>
      <c r="R50" s="17"/>
      <c r="S50" s="1"/>
      <c r="T50" s="1"/>
      <c r="U50" s="1"/>
      <c r="V50" s="1"/>
      <c r="W50" s="1"/>
    </row>
    <row r="51" spans="2:23" ht="18.75" customHeight="1">
      <c r="B51" s="25" t="s">
        <v>44</v>
      </c>
      <c r="C51" s="11">
        <v>27693390</v>
      </c>
      <c r="D51" s="11">
        <v>15172340</v>
      </c>
      <c r="E51" s="39">
        <f t="shared" si="7"/>
        <v>100</v>
      </c>
      <c r="F51" s="11"/>
      <c r="G51" s="11"/>
      <c r="H51" s="39">
        <f t="shared" si="8"/>
        <v>0</v>
      </c>
      <c r="I51" s="11"/>
      <c r="J51" s="39">
        <f t="shared" si="2"/>
        <v>0</v>
      </c>
      <c r="K51" s="11"/>
      <c r="L51" s="63">
        <f t="shared" si="3"/>
        <v>0</v>
      </c>
      <c r="M51" s="33">
        <f t="shared" si="4"/>
        <v>42865730</v>
      </c>
      <c r="N51" s="73">
        <f t="shared" si="5"/>
        <v>7</v>
      </c>
      <c r="O51" s="63">
        <f t="shared" si="6"/>
        <v>3.865459651658518</v>
      </c>
      <c r="P51" s="67">
        <f t="shared" si="9"/>
        <v>64.60496531844903</v>
      </c>
      <c r="Q51" s="66">
        <f t="shared" si="10"/>
        <v>35.395034681550975</v>
      </c>
      <c r="R51" s="17"/>
      <c r="S51" s="1"/>
      <c r="T51" s="1"/>
      <c r="U51" s="1"/>
      <c r="V51" s="1"/>
      <c r="W51" s="1"/>
    </row>
    <row r="52" spans="2:23" ht="18.75" customHeight="1">
      <c r="B52" s="25" t="s">
        <v>45</v>
      </c>
      <c r="C52" s="11">
        <v>8699600</v>
      </c>
      <c r="D52" s="11"/>
      <c r="E52" s="39">
        <f t="shared" si="7"/>
        <v>100</v>
      </c>
      <c r="F52" s="11"/>
      <c r="G52" s="11"/>
      <c r="H52" s="39">
        <f t="shared" si="8"/>
        <v>0</v>
      </c>
      <c r="I52" s="11"/>
      <c r="J52" s="39">
        <f t="shared" si="2"/>
        <v>0</v>
      </c>
      <c r="K52" s="11"/>
      <c r="L52" s="63">
        <f t="shared" si="3"/>
        <v>0</v>
      </c>
      <c r="M52" s="33">
        <f t="shared" si="4"/>
        <v>8699600</v>
      </c>
      <c r="N52" s="73">
        <f t="shared" si="5"/>
        <v>26</v>
      </c>
      <c r="O52" s="63">
        <f t="shared" si="6"/>
        <v>0.7844950450060793</v>
      </c>
      <c r="P52" s="67">
        <f t="shared" si="9"/>
        <v>100</v>
      </c>
      <c r="Q52" s="66">
        <f t="shared" si="10"/>
        <v>0</v>
      </c>
      <c r="R52" s="17"/>
      <c r="S52" s="1"/>
      <c r="T52" s="1"/>
      <c r="U52" s="1"/>
      <c r="V52" s="1"/>
      <c r="W52" s="1"/>
    </row>
    <row r="53" spans="2:23" ht="18.75" customHeight="1">
      <c r="B53" s="25" t="s">
        <v>46</v>
      </c>
      <c r="C53" s="11">
        <v>9600000</v>
      </c>
      <c r="D53" s="11"/>
      <c r="E53" s="39">
        <f t="shared" si="7"/>
        <v>100</v>
      </c>
      <c r="F53" s="11"/>
      <c r="G53" s="11"/>
      <c r="H53" s="39">
        <f t="shared" si="8"/>
        <v>0</v>
      </c>
      <c r="I53" s="11"/>
      <c r="J53" s="39">
        <f t="shared" si="2"/>
        <v>0</v>
      </c>
      <c r="K53" s="11"/>
      <c r="L53" s="63">
        <f t="shared" si="3"/>
        <v>0</v>
      </c>
      <c r="M53" s="33">
        <f t="shared" si="4"/>
        <v>9600000</v>
      </c>
      <c r="N53" s="73">
        <f t="shared" si="5"/>
        <v>25</v>
      </c>
      <c r="O53" s="63">
        <f t="shared" si="6"/>
        <v>0.8656895066506921</v>
      </c>
      <c r="P53" s="67">
        <f t="shared" si="9"/>
        <v>100</v>
      </c>
      <c r="Q53" s="66">
        <f t="shared" si="10"/>
        <v>0</v>
      </c>
      <c r="R53" s="17"/>
      <c r="S53" s="1"/>
      <c r="T53" s="1"/>
      <c r="U53" s="1"/>
      <c r="V53" s="1"/>
      <c r="W53" s="1"/>
    </row>
    <row r="54" spans="2:23" ht="18.75" customHeight="1">
      <c r="B54" s="28" t="s">
        <v>47</v>
      </c>
      <c r="C54" s="21">
        <v>4126375</v>
      </c>
      <c r="D54" s="21"/>
      <c r="E54" s="64">
        <f t="shared" si="7"/>
        <v>99.44090659886857</v>
      </c>
      <c r="F54" s="21"/>
      <c r="G54" s="21"/>
      <c r="H54" s="64">
        <f t="shared" si="8"/>
        <v>0</v>
      </c>
      <c r="I54" s="21">
        <v>23200</v>
      </c>
      <c r="J54" s="64">
        <f t="shared" si="2"/>
        <v>0.5590934011314411</v>
      </c>
      <c r="K54" s="21"/>
      <c r="L54" s="65">
        <f t="shared" si="3"/>
        <v>0</v>
      </c>
      <c r="M54" s="32">
        <f t="shared" si="4"/>
        <v>4149575</v>
      </c>
      <c r="N54" s="74">
        <f t="shared" si="5"/>
        <v>34</v>
      </c>
      <c r="O54" s="65">
        <f t="shared" si="6"/>
        <v>0.37419203485000474</v>
      </c>
      <c r="P54" s="68">
        <f t="shared" si="9"/>
        <v>100</v>
      </c>
      <c r="Q54" s="69">
        <f t="shared" si="10"/>
        <v>0</v>
      </c>
      <c r="R54" s="22"/>
      <c r="S54" s="1"/>
      <c r="T54" s="1"/>
      <c r="U54" s="1"/>
      <c r="V54" s="1"/>
      <c r="W54" s="1"/>
    </row>
    <row r="55" spans="2:23" ht="18.75" customHeight="1">
      <c r="B55" s="25" t="s">
        <v>48</v>
      </c>
      <c r="C55" s="11">
        <v>68000</v>
      </c>
      <c r="D55" s="11"/>
      <c r="E55" s="39">
        <f t="shared" si="7"/>
        <v>100</v>
      </c>
      <c r="F55" s="11"/>
      <c r="G55" s="11"/>
      <c r="H55" s="39">
        <f t="shared" si="8"/>
        <v>0</v>
      </c>
      <c r="I55" s="11"/>
      <c r="J55" s="39">
        <f t="shared" si="2"/>
        <v>0</v>
      </c>
      <c r="K55" s="11"/>
      <c r="L55" s="63">
        <f t="shared" si="3"/>
        <v>0</v>
      </c>
      <c r="M55" s="31">
        <f>K55+I55+G55+F55+D55+C55</f>
        <v>68000</v>
      </c>
      <c r="N55" s="73">
        <f>RANK(M55,M$10:M$65,0)</f>
        <v>49</v>
      </c>
      <c r="O55" s="66">
        <f>(M55/M$68)*100</f>
        <v>0.006131967338775735</v>
      </c>
      <c r="P55" s="67">
        <f>((K55+I55+F55+C55)/M55)*100</f>
        <v>100</v>
      </c>
      <c r="Q55" s="66">
        <f>((G55+D55)/M55)*100</f>
        <v>0</v>
      </c>
      <c r="R55" s="17"/>
      <c r="S55" s="1"/>
      <c r="T55" s="1"/>
      <c r="U55" s="1"/>
      <c r="V55" s="1"/>
      <c r="W55" s="1"/>
    </row>
    <row r="56" spans="2:23" ht="18.75" customHeight="1">
      <c r="B56" s="25" t="s">
        <v>49</v>
      </c>
      <c r="C56" s="11">
        <v>12225585</v>
      </c>
      <c r="D56" s="11"/>
      <c r="E56" s="39">
        <f t="shared" si="7"/>
        <v>99.41451919218287</v>
      </c>
      <c r="F56" s="11">
        <v>72000</v>
      </c>
      <c r="G56" s="11"/>
      <c r="H56" s="39">
        <f t="shared" si="8"/>
        <v>0.5854808078171446</v>
      </c>
      <c r="I56" s="11"/>
      <c r="J56" s="39">
        <f t="shared" si="2"/>
        <v>0</v>
      </c>
      <c r="K56" s="11"/>
      <c r="L56" s="63">
        <f t="shared" si="3"/>
        <v>0</v>
      </c>
      <c r="M56" s="33">
        <f t="shared" si="4"/>
        <v>12297585</v>
      </c>
      <c r="N56" s="73">
        <f t="shared" si="5"/>
        <v>21</v>
      </c>
      <c r="O56" s="63">
        <f t="shared" si="6"/>
        <v>1.1089469053796823</v>
      </c>
      <c r="P56" s="67">
        <f t="shared" si="9"/>
        <v>100</v>
      </c>
      <c r="Q56" s="66">
        <f t="shared" si="10"/>
        <v>0</v>
      </c>
      <c r="R56" s="17"/>
      <c r="S56" s="1"/>
      <c r="T56" s="1"/>
      <c r="U56" s="1"/>
      <c r="V56" s="1"/>
      <c r="W56" s="1"/>
    </row>
    <row r="57" spans="2:23" ht="18.75" customHeight="1">
      <c r="B57" s="25" t="s">
        <v>50</v>
      </c>
      <c r="C57" s="11">
        <v>73911660</v>
      </c>
      <c r="D57" s="11"/>
      <c r="E57" s="39">
        <f t="shared" si="7"/>
        <v>98.6859047207988</v>
      </c>
      <c r="F57" s="11"/>
      <c r="G57" s="11"/>
      <c r="H57" s="39">
        <f t="shared" si="8"/>
        <v>0</v>
      </c>
      <c r="I57" s="11">
        <v>27010</v>
      </c>
      <c r="J57" s="39">
        <f t="shared" si="2"/>
        <v>0.03606340713371578</v>
      </c>
      <c r="K57" s="11">
        <v>957193</v>
      </c>
      <c r="L57" s="63">
        <f t="shared" si="3"/>
        <v>1.2780318720674866</v>
      </c>
      <c r="M57" s="33">
        <f t="shared" si="4"/>
        <v>74895863</v>
      </c>
      <c r="N57" s="73">
        <f t="shared" si="5"/>
        <v>3</v>
      </c>
      <c r="O57" s="63">
        <f t="shared" si="6"/>
        <v>6.753808613609149</v>
      </c>
      <c r="P57" s="67">
        <f t="shared" si="9"/>
        <v>100</v>
      </c>
      <c r="Q57" s="66">
        <f t="shared" si="10"/>
        <v>0</v>
      </c>
      <c r="R57" s="17"/>
      <c r="S57" s="1"/>
      <c r="T57" s="1"/>
      <c r="U57" s="1"/>
      <c r="V57" s="1"/>
      <c r="W57" s="1"/>
    </row>
    <row r="58" spans="2:23" ht="18.75" customHeight="1">
      <c r="B58" s="25" t="s">
        <v>51</v>
      </c>
      <c r="C58" s="11">
        <v>19099848</v>
      </c>
      <c r="D58" s="11">
        <v>4944033</v>
      </c>
      <c r="E58" s="39">
        <f t="shared" si="7"/>
        <v>100</v>
      </c>
      <c r="F58" s="11"/>
      <c r="G58" s="11"/>
      <c r="H58" s="39">
        <f t="shared" si="8"/>
        <v>0</v>
      </c>
      <c r="I58" s="11"/>
      <c r="J58" s="39">
        <f t="shared" si="2"/>
        <v>0</v>
      </c>
      <c r="K58" s="11"/>
      <c r="L58" s="63">
        <f t="shared" si="3"/>
        <v>0</v>
      </c>
      <c r="M58" s="33">
        <f t="shared" si="4"/>
        <v>24043881</v>
      </c>
      <c r="N58" s="73">
        <f t="shared" si="5"/>
        <v>14</v>
      </c>
      <c r="O58" s="63">
        <f t="shared" si="6"/>
        <v>2.1681807792560366</v>
      </c>
      <c r="P58" s="67">
        <f t="shared" si="9"/>
        <v>79.43745853674787</v>
      </c>
      <c r="Q58" s="66">
        <f t="shared" si="10"/>
        <v>20.562541463252128</v>
      </c>
      <c r="R58" s="17"/>
      <c r="S58" s="1"/>
      <c r="T58" s="1"/>
      <c r="U58" s="1"/>
      <c r="V58" s="1"/>
      <c r="W58" s="1"/>
    </row>
    <row r="59" spans="2:23" ht="18.75" customHeight="1">
      <c r="B59" s="28" t="s">
        <v>52</v>
      </c>
      <c r="C59" s="21">
        <v>240000</v>
      </c>
      <c r="D59" s="21"/>
      <c r="E59" s="64">
        <f t="shared" si="7"/>
        <v>100</v>
      </c>
      <c r="F59" s="21"/>
      <c r="G59" s="21"/>
      <c r="H59" s="64"/>
      <c r="I59" s="21"/>
      <c r="J59" s="64"/>
      <c r="K59" s="21"/>
      <c r="L59" s="65"/>
      <c r="M59" s="32">
        <f t="shared" si="4"/>
        <v>240000</v>
      </c>
      <c r="N59" s="74">
        <f t="shared" si="5"/>
        <v>46</v>
      </c>
      <c r="O59" s="65">
        <f t="shared" si="6"/>
        <v>0.021642237666267303</v>
      </c>
      <c r="P59" s="68">
        <f t="shared" si="9"/>
        <v>100</v>
      </c>
      <c r="Q59" s="69">
        <f t="shared" si="10"/>
        <v>0</v>
      </c>
      <c r="R59" s="22"/>
      <c r="S59" s="1"/>
      <c r="T59" s="1"/>
      <c r="U59" s="1"/>
      <c r="V59" s="1"/>
      <c r="W59" s="1"/>
    </row>
    <row r="60" spans="2:20" ht="18.75" customHeight="1">
      <c r="B60" s="25" t="s">
        <v>58</v>
      </c>
      <c r="C60" s="11">
        <v>13331858</v>
      </c>
      <c r="D60" s="11"/>
      <c r="E60" s="39">
        <f>((C60+D60)/($M60))*100</f>
        <v>112.07051472538355</v>
      </c>
      <c r="F60" s="11">
        <v>-1435903</v>
      </c>
      <c r="G60" s="11"/>
      <c r="H60" s="39">
        <f>((F60+G60)/$M60)*100</f>
        <v>-12.070514725383545</v>
      </c>
      <c r="I60" s="11"/>
      <c r="J60" s="39">
        <f>(I60/$M60)*100</f>
        <v>0</v>
      </c>
      <c r="K60" s="11"/>
      <c r="L60" s="63">
        <f>(K60/$M60)*100</f>
        <v>0</v>
      </c>
      <c r="M60" s="31">
        <f>K60+I60+G60+F60+D60+C60</f>
        <v>11895955</v>
      </c>
      <c r="N60" s="73">
        <f>RANK(M60,M$10:M$65,0)</f>
        <v>22</v>
      </c>
      <c r="O60" s="66">
        <f>(M60/M$68)*100</f>
        <v>1.072729522405087</v>
      </c>
      <c r="P60" s="67">
        <f t="shared" si="9"/>
        <v>100</v>
      </c>
      <c r="Q60" s="66">
        <f t="shared" si="10"/>
        <v>0</v>
      </c>
      <c r="R60" s="17"/>
      <c r="S60" s="1"/>
      <c r="T60" s="1"/>
    </row>
    <row r="61" spans="2:23" ht="18.75" customHeight="1">
      <c r="B61" s="25" t="s">
        <v>53</v>
      </c>
      <c r="C61" s="11"/>
      <c r="D61" s="11"/>
      <c r="E61" s="39"/>
      <c r="F61" s="11"/>
      <c r="G61" s="11"/>
      <c r="H61" s="39"/>
      <c r="I61" s="11"/>
      <c r="J61" s="39"/>
      <c r="K61" s="11"/>
      <c r="L61" s="63"/>
      <c r="M61" s="33">
        <f t="shared" si="4"/>
        <v>0</v>
      </c>
      <c r="N61" s="76" t="s">
        <v>79</v>
      </c>
      <c r="O61" s="63">
        <f t="shared" si="6"/>
        <v>0</v>
      </c>
      <c r="P61" s="67"/>
      <c r="Q61" s="66"/>
      <c r="R61" s="17"/>
      <c r="S61" s="1"/>
      <c r="T61" s="1"/>
      <c r="U61" s="1"/>
      <c r="V61" s="1"/>
      <c r="W61" s="1"/>
    </row>
    <row r="62" spans="2:23" ht="18.75" customHeight="1">
      <c r="B62" s="25" t="s">
        <v>54</v>
      </c>
      <c r="C62" s="11">
        <v>38153332</v>
      </c>
      <c r="D62" s="11"/>
      <c r="E62" s="39">
        <f t="shared" si="7"/>
        <v>86.0014006522507</v>
      </c>
      <c r="F62" s="11">
        <v>6210285</v>
      </c>
      <c r="G62" s="11"/>
      <c r="H62" s="39">
        <f t="shared" si="8"/>
        <v>13.998599347749305</v>
      </c>
      <c r="I62" s="11"/>
      <c r="J62" s="39">
        <f t="shared" si="2"/>
        <v>0</v>
      </c>
      <c r="K62" s="11"/>
      <c r="L62" s="63">
        <f t="shared" si="3"/>
        <v>0</v>
      </c>
      <c r="M62" s="33">
        <f t="shared" si="4"/>
        <v>44363617</v>
      </c>
      <c r="N62" s="73">
        <f t="shared" si="5"/>
        <v>5</v>
      </c>
      <c r="O62" s="63">
        <f t="shared" si="6"/>
        <v>4.000533095205236</v>
      </c>
      <c r="P62" s="67">
        <f t="shared" si="9"/>
        <v>100</v>
      </c>
      <c r="Q62" s="66">
        <f t="shared" si="10"/>
        <v>0</v>
      </c>
      <c r="R62" s="17"/>
      <c r="S62" s="1"/>
      <c r="T62" s="1"/>
      <c r="U62" s="1"/>
      <c r="V62" s="1"/>
      <c r="W62" s="1"/>
    </row>
    <row r="63" spans="2:23" ht="18.75" customHeight="1">
      <c r="B63" s="25" t="s">
        <v>55</v>
      </c>
      <c r="C63" s="11">
        <v>16940</v>
      </c>
      <c r="D63" s="11"/>
      <c r="E63" s="39">
        <f t="shared" si="7"/>
        <v>100</v>
      </c>
      <c r="F63" s="11"/>
      <c r="G63" s="11"/>
      <c r="H63" s="39"/>
      <c r="I63" s="11"/>
      <c r="J63" s="39"/>
      <c r="K63" s="11"/>
      <c r="L63" s="63"/>
      <c r="M63" s="33">
        <f t="shared" si="4"/>
        <v>16940</v>
      </c>
      <c r="N63" s="73">
        <f t="shared" si="5"/>
        <v>50</v>
      </c>
      <c r="O63" s="63">
        <f t="shared" si="6"/>
        <v>0.001527581275277367</v>
      </c>
      <c r="P63" s="67">
        <f t="shared" si="9"/>
        <v>100</v>
      </c>
      <c r="Q63" s="66">
        <f t="shared" si="10"/>
        <v>0</v>
      </c>
      <c r="R63" s="17"/>
      <c r="S63" s="1"/>
      <c r="T63" s="1"/>
      <c r="U63" s="1"/>
      <c r="V63" s="1"/>
      <c r="W63" s="1"/>
    </row>
    <row r="64" spans="2:23" ht="18.75" customHeight="1">
      <c r="B64" s="28" t="s">
        <v>56</v>
      </c>
      <c r="C64" s="21">
        <v>17308414</v>
      </c>
      <c r="D64" s="21"/>
      <c r="E64" s="64">
        <f t="shared" si="7"/>
        <v>100</v>
      </c>
      <c r="F64" s="21"/>
      <c r="G64" s="21"/>
      <c r="H64" s="64">
        <f t="shared" si="8"/>
        <v>0</v>
      </c>
      <c r="I64" s="21"/>
      <c r="J64" s="64">
        <f t="shared" si="2"/>
        <v>0</v>
      </c>
      <c r="K64" s="21"/>
      <c r="L64" s="65">
        <f t="shared" si="3"/>
        <v>0</v>
      </c>
      <c r="M64" s="32">
        <f t="shared" si="4"/>
        <v>17308414</v>
      </c>
      <c r="N64" s="74">
        <f t="shared" si="5"/>
        <v>17</v>
      </c>
      <c r="O64" s="65">
        <f t="shared" si="6"/>
        <v>1.5608033725589512</v>
      </c>
      <c r="P64" s="68">
        <f t="shared" si="9"/>
        <v>100</v>
      </c>
      <c r="Q64" s="69">
        <f t="shared" si="10"/>
        <v>0</v>
      </c>
      <c r="R64" s="22"/>
      <c r="S64" s="1"/>
      <c r="T64" s="1"/>
      <c r="U64" s="1"/>
      <c r="V64" s="1"/>
      <c r="W64" s="1"/>
    </row>
    <row r="65" spans="2:23" ht="18.75" customHeight="1">
      <c r="B65" s="25" t="s">
        <v>57</v>
      </c>
      <c r="C65" s="11">
        <v>165969</v>
      </c>
      <c r="D65" s="11"/>
      <c r="E65" s="39">
        <f>((C65+D65)/($M65))*100</f>
        <v>100</v>
      </c>
      <c r="F65" s="11"/>
      <c r="G65" s="11"/>
      <c r="H65" s="39">
        <f>((F65+G65)/$M65)*100</f>
        <v>0</v>
      </c>
      <c r="I65" s="11"/>
      <c r="J65" s="39">
        <f>(I65/$M65)*100</f>
        <v>0</v>
      </c>
      <c r="K65" s="11"/>
      <c r="L65" s="63">
        <f>(K65/$M65)*100</f>
        <v>0</v>
      </c>
      <c r="M65" s="31">
        <f>K65+I65+G65+F65+D65+C65</f>
        <v>165969</v>
      </c>
      <c r="N65" s="73">
        <f>RANK(M65,M$10:M$65,0)</f>
        <v>48</v>
      </c>
      <c r="O65" s="66">
        <f>(M65/M$68)*100</f>
        <v>0.014966418930136324</v>
      </c>
      <c r="P65" s="67">
        <f t="shared" si="9"/>
        <v>100</v>
      </c>
      <c r="Q65" s="66">
        <f t="shared" si="10"/>
        <v>0</v>
      </c>
      <c r="R65" s="17"/>
      <c r="S65" s="1"/>
      <c r="T65" s="1"/>
      <c r="U65" s="1"/>
      <c r="V65" s="1"/>
      <c r="W65" s="1"/>
    </row>
    <row r="66" spans="2:23" ht="16.5" thickBot="1">
      <c r="B66" s="29"/>
      <c r="C66" s="7"/>
      <c r="D66" s="7"/>
      <c r="E66" s="40"/>
      <c r="F66" s="7"/>
      <c r="G66" s="7"/>
      <c r="H66" s="40"/>
      <c r="I66" s="7"/>
      <c r="J66" s="40"/>
      <c r="K66" s="7"/>
      <c r="L66" s="47"/>
      <c r="M66" s="7"/>
      <c r="N66" s="75"/>
      <c r="O66" s="59"/>
      <c r="P66" s="60"/>
      <c r="Q66" s="59"/>
      <c r="R66" s="18"/>
      <c r="S66" s="1"/>
      <c r="T66" s="1"/>
      <c r="U66" s="1"/>
      <c r="V66" s="1"/>
      <c r="W66" s="1"/>
    </row>
    <row r="67" spans="2:23" ht="15.75">
      <c r="B67" s="27"/>
      <c r="C67" s="6"/>
      <c r="D67" s="6"/>
      <c r="E67" s="41"/>
      <c r="F67" s="6"/>
      <c r="G67" s="6"/>
      <c r="H67" s="41"/>
      <c r="I67" s="6"/>
      <c r="J67" s="41"/>
      <c r="K67" s="6"/>
      <c r="L67" s="48"/>
      <c r="M67" s="6"/>
      <c r="N67" s="61"/>
      <c r="O67" s="61"/>
      <c r="P67" s="62"/>
      <c r="Q67" s="61"/>
      <c r="R67" s="8"/>
      <c r="S67" s="1"/>
      <c r="T67" s="1"/>
      <c r="U67" s="1"/>
      <c r="V67" s="1"/>
      <c r="W67" s="1"/>
    </row>
    <row r="68" spans="2:23" ht="15.75">
      <c r="B68" s="25" t="s">
        <v>1</v>
      </c>
      <c r="C68" s="2">
        <f>SUM(C10:C65)</f>
        <v>914584228</v>
      </c>
      <c r="D68" s="2">
        <f>SUM(D10:D65)</f>
        <v>101487544</v>
      </c>
      <c r="E68" s="39"/>
      <c r="F68" s="2">
        <f>SUM(F10:F65)</f>
        <v>9496690</v>
      </c>
      <c r="G68" s="2">
        <f>SUM(G10:G65)</f>
        <v>81300983</v>
      </c>
      <c r="H68" s="39"/>
      <c r="I68" s="2">
        <f>SUM(I10:I65)</f>
        <v>989095</v>
      </c>
      <c r="J68" s="39"/>
      <c r="K68" s="2">
        <f>SUM(K10:K65)</f>
        <v>1084092</v>
      </c>
      <c r="L68" s="63"/>
      <c r="M68" s="2">
        <f>SUM(M10:M65)</f>
        <v>1108942632</v>
      </c>
      <c r="N68" s="58"/>
      <c r="O68" s="66">
        <f>SUM(O10:O67)</f>
        <v>100.00000000000004</v>
      </c>
      <c r="P68" s="67"/>
      <c r="Q68" s="66"/>
      <c r="R68" s="9"/>
      <c r="S68" s="1"/>
      <c r="T68" s="1"/>
      <c r="U68" s="1"/>
      <c r="V68" s="1"/>
      <c r="W68" s="1"/>
    </row>
    <row r="69" spans="2:23" ht="15.75">
      <c r="B69" s="70" t="s">
        <v>73</v>
      </c>
      <c r="C69" s="66">
        <f>(C68/(C68+D68))*100</f>
        <v>90.01177408951776</v>
      </c>
      <c r="D69" s="66">
        <f>(D68/(C68+D68))*100</f>
        <v>9.988225910482237</v>
      </c>
      <c r="E69" s="39"/>
      <c r="F69" s="66">
        <f>(F68/(F68+G68))*100</f>
        <v>10.459177736856759</v>
      </c>
      <c r="G69" s="66">
        <f>(G68/(F68+G68))*100</f>
        <v>89.54082226314324</v>
      </c>
      <c r="H69" s="39"/>
      <c r="I69" s="71">
        <f>(I68/I68)*100</f>
        <v>100</v>
      </c>
      <c r="J69" s="72"/>
      <c r="K69" s="71">
        <f>(K68/K68)*100</f>
        <v>100</v>
      </c>
      <c r="L69" s="63"/>
      <c r="M69" s="2"/>
      <c r="N69" s="58"/>
      <c r="O69" s="66"/>
      <c r="P69" s="67">
        <f>((K68+I68+F68+C68)/M68)*100</f>
        <v>83.51686356666285</v>
      </c>
      <c r="Q69" s="66">
        <f>((G68+D68)/M68)*100</f>
        <v>16.483136433337158</v>
      </c>
      <c r="R69" s="9"/>
      <c r="S69" s="1"/>
      <c r="T69" s="1"/>
      <c r="U69" s="1"/>
      <c r="V69" s="1"/>
      <c r="W69" s="1"/>
    </row>
    <row r="70" spans="2:23" ht="15.75">
      <c r="B70" s="70" t="s">
        <v>74</v>
      </c>
      <c r="C70" s="66"/>
      <c r="D70" s="66"/>
      <c r="E70" s="39">
        <f>((C$68+D$68)/($M$68))*100</f>
        <v>91.62527823170568</v>
      </c>
      <c r="F70" s="66"/>
      <c r="G70" s="66"/>
      <c r="H70" s="39">
        <f>((F$68+G$68)/($M$68))*100</f>
        <v>8.187770077541758</v>
      </c>
      <c r="I70" s="71"/>
      <c r="J70" s="39">
        <f>((I$68)/($M$68))*100</f>
        <v>0.08919262110215274</v>
      </c>
      <c r="K70" s="71"/>
      <c r="L70" s="63">
        <f>((K$68)/($M$68))*100</f>
        <v>0.09775906965041271</v>
      </c>
      <c r="M70" s="2"/>
      <c r="N70" s="58"/>
      <c r="O70" s="39">
        <f>SUM(C70:L70)</f>
        <v>100</v>
      </c>
      <c r="P70" s="67"/>
      <c r="Q70" s="66"/>
      <c r="R70" s="9"/>
      <c r="S70" s="1"/>
      <c r="T70" s="1"/>
      <c r="U70" s="1"/>
      <c r="V70" s="1"/>
      <c r="W70" s="1"/>
    </row>
    <row r="71" spans="2:24" ht="16.5" thickBot="1">
      <c r="B71" s="29" t="s">
        <v>3</v>
      </c>
      <c r="C71" s="7"/>
      <c r="D71" s="7"/>
      <c r="E71" s="40"/>
      <c r="F71" s="7"/>
      <c r="G71" s="7"/>
      <c r="H71" s="40"/>
      <c r="I71" s="7"/>
      <c r="J71" s="40"/>
      <c r="K71" s="7"/>
      <c r="L71" s="47"/>
      <c r="M71" s="7"/>
      <c r="N71" s="59"/>
      <c r="O71" s="59"/>
      <c r="P71" s="60"/>
      <c r="Q71" s="59"/>
      <c r="R71" s="10"/>
      <c r="S71" s="1"/>
      <c r="T71" s="1"/>
      <c r="U71" s="1"/>
      <c r="V71" s="1"/>
      <c r="W71" s="1"/>
      <c r="X71" s="1"/>
    </row>
    <row r="72" spans="2:24" ht="15">
      <c r="B72" t="s">
        <v>0</v>
      </c>
      <c r="C72" s="1"/>
      <c r="D72" s="1"/>
      <c r="E72" s="42"/>
      <c r="F72" s="1"/>
      <c r="G72" s="1"/>
      <c r="H72" s="42"/>
      <c r="I72" s="1"/>
      <c r="J72" s="42"/>
      <c r="K72" s="1"/>
      <c r="L72" s="42"/>
      <c r="M72" s="1"/>
      <c r="N72" s="42"/>
      <c r="O72" s="42"/>
      <c r="P72" s="42"/>
      <c r="Q72" s="42"/>
      <c r="R72" s="1" t="s">
        <v>0</v>
      </c>
      <c r="S72" s="1" t="s">
        <v>0</v>
      </c>
      <c r="T72" s="1"/>
      <c r="U72" s="1"/>
      <c r="V72" s="1"/>
      <c r="W72" s="1"/>
      <c r="X72" s="1"/>
    </row>
    <row r="73" spans="2:24" ht="15.75">
      <c r="B73" s="23" t="s">
        <v>80</v>
      </c>
      <c r="C73" s="1"/>
      <c r="D73" s="1"/>
      <c r="E73" s="42"/>
      <c r="F73" s="1"/>
      <c r="G73" s="1"/>
      <c r="H73" s="42"/>
      <c r="I73" s="1"/>
      <c r="J73" s="42"/>
      <c r="K73" s="1"/>
      <c r="L73" s="42"/>
      <c r="M73" s="1"/>
      <c r="N73" s="42"/>
      <c r="O73" s="42"/>
      <c r="P73" s="42"/>
      <c r="Q73" s="42"/>
      <c r="R73" s="1"/>
      <c r="S73" s="1" t="s">
        <v>0</v>
      </c>
      <c r="T73" s="1"/>
      <c r="U73" s="1"/>
      <c r="V73" s="1"/>
      <c r="W73" s="1"/>
      <c r="X73" s="1"/>
    </row>
    <row r="74" spans="2:18" ht="15.75">
      <c r="B74" s="23"/>
      <c r="R74" t="s">
        <v>0</v>
      </c>
    </row>
    <row r="75" ht="15.75">
      <c r="B75" s="23"/>
    </row>
  </sheetData>
  <mergeCells count="4">
    <mergeCell ref="B1:R1"/>
    <mergeCell ref="B2:R2"/>
    <mergeCell ref="C6:D6"/>
    <mergeCell ref="F6:G6"/>
  </mergeCells>
  <printOptions horizontalCentered="1" verticalCentered="1"/>
  <pageMargins left="0.25" right="0.25" top="0.5" bottom="0.5" header="0.5" footer="0.5"/>
  <pageSetup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2004-01-29T17:11:37Z</cp:lastPrinted>
  <dcterms:created xsi:type="dcterms:W3CDTF">1999-02-24T13:02:08Z</dcterms:created>
  <dcterms:modified xsi:type="dcterms:W3CDTF">2004-03-11T15:21:25Z</dcterms:modified>
  <cp:category/>
  <cp:version/>
  <cp:contentType/>
  <cp:contentStatus/>
</cp:coreProperties>
</file>