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20" yWindow="65116" windowWidth="18540" windowHeight="16380" activeTab="0"/>
  </bookViews>
  <sheets>
    <sheet name="New Method" sheetId="1" r:id="rId1"/>
  </sheets>
  <definedNames>
    <definedName name="_xlnm.Print_Area" localSheetId="0">'New Method'!$A$1:$I$51</definedName>
    <definedName name="_xlnm.Print_Titles" localSheetId="0">'New Method'!$A:$A</definedName>
  </definedNames>
  <calcPr fullCalcOnLoad="1"/>
</workbook>
</file>

<file path=xl/sharedStrings.xml><?xml version="1.0" encoding="utf-8"?>
<sst xmlns="http://schemas.openxmlformats.org/spreadsheetml/2006/main" count="67" uniqueCount="63">
  <si>
    <t>(Electric Reheat)</t>
  </si>
  <si>
    <t>2. Weale, J., D. Sartor, and E.L. Lee. 2001. "How Low can Your Go? Low Pressure Drop Laboratory Design.</t>
  </si>
  <si>
    <t>Hoods use 100% outside air, 24/7/365 operation; constant-volume system</t>
  </si>
  <si>
    <t>Supply Heating Energy (Therms/CFM) [1]</t>
  </si>
  <si>
    <t>Hood Flow (six-foot nominal opening)</t>
  </si>
  <si>
    <t>Demand ($/year)</t>
  </si>
  <si>
    <t>Total ($/year)</t>
  </si>
  <si>
    <t>Electricity ($/year)</t>
  </si>
  <si>
    <t>W/CFM</t>
  </si>
  <si>
    <t>CFM</t>
  </si>
  <si>
    <t>Heating Energy</t>
  </si>
  <si>
    <t>Heating system efficiency</t>
  </si>
  <si>
    <t>Heating Cost ($/year)</t>
  </si>
  <si>
    <t>Sources:</t>
  </si>
  <si>
    <t>Kjelgaard assumes 0.9W/CFM for supply only)</t>
  </si>
  <si>
    <t>Total Power (kW/hood)</t>
  </si>
  <si>
    <t>Energy (kWh)</t>
  </si>
  <si>
    <t xml:space="preserve"> </t>
  </si>
  <si>
    <t>http://www.eia.doe.gov/oil_gas/natural_gas/info_glance/sector.html</t>
  </si>
  <si>
    <t>gas</t>
  </si>
  <si>
    <t>elect</t>
  </si>
  <si>
    <t>http://www.eia.doe.gov/cneaf/electricity/epm/epmt53p1.html</t>
  </si>
  <si>
    <t xml:space="preserve">    Chiller (assuming outside air cooled 40 degrees F)</t>
  </si>
  <si>
    <t xml:space="preserve">    Total kW</t>
  </si>
  <si>
    <t>includes demand cost for reheat</t>
  </si>
  <si>
    <t xml:space="preserve">electric reheat energy </t>
  </si>
  <si>
    <t>Fume Hood Energy Use Example [Seattle weather conditions] • Prepared by Evan Mills and Dale Sartor -- LBNL Applications Team</t>
  </si>
  <si>
    <t>State</t>
  </si>
  <si>
    <t>City</t>
  </si>
  <si>
    <t>Seattle</t>
  </si>
  <si>
    <t>Natural Gas Price ($/MBTU) [3]</t>
  </si>
  <si>
    <t>Electricity Price: avg. of com'l and ind'l tariff ($/kWh) [3]</t>
  </si>
  <si>
    <t>$/CFM</t>
  </si>
  <si>
    <t>3. Energy Prices: (average of industrial and commercial tariffs). Demand charges are LBNL estimates.</t>
  </si>
  <si>
    <t>not including reheat (included under heating energy)</t>
  </si>
  <si>
    <t>Air is reheated at each zone for temperature control; Conservatism: supply air often cooler, humidification energy not included in this analysis</t>
  </si>
  <si>
    <t>Combined fan power (supply/exhaust) [2]</t>
  </si>
  <si>
    <t xml:space="preserve">    Reheat</t>
  </si>
  <si>
    <t>Washington</t>
  </si>
  <si>
    <t>(Gas reheat)</t>
  </si>
  <si>
    <t xml:space="preserve">Kjelgaard assumes a range of 0.45 to 1.4 </t>
  </si>
  <si>
    <t xml:space="preserve">  for a range of cooling plant types</t>
  </si>
  <si>
    <t>1. Kjelgaard, J.M. 2001. Engineering Weather Data. McGraw-Hill.  ISBN 0-07-137029-3</t>
  </si>
  <si>
    <t>kW/ton</t>
  </si>
  <si>
    <t>Total Per-Hood Energy Cost ($/year)</t>
  </si>
  <si>
    <t>Electricity Demand Charge ($/kW-year)</t>
  </si>
  <si>
    <r>
      <t xml:space="preserve">Outside air is </t>
    </r>
    <r>
      <rPr>
        <sz val="9"/>
        <color indexed="8"/>
        <rFont val="Geneva"/>
        <family val="0"/>
      </rPr>
      <t xml:space="preserve">cooled or heated </t>
    </r>
    <r>
      <rPr>
        <sz val="9"/>
        <rFont val="Geneva"/>
        <family val="0"/>
      </rPr>
      <t>to 55deg. F supply temperature</t>
    </r>
  </si>
  <si>
    <t>Reheat Energy (assume average delta-T is 10F: 55-&gt;65F)</t>
  </si>
  <si>
    <t xml:space="preserve"> BTU/year-CFM </t>
  </si>
  <si>
    <t>= (0.018 BTU)(10deg F)(60min)(24h)(365days)</t>
  </si>
  <si>
    <t>Fan energy (kWh/year)</t>
  </si>
  <si>
    <t>Energy (BTU, gas)</t>
  </si>
  <si>
    <t>Cooling &amp; Air-handling Electricity</t>
  </si>
  <si>
    <t>Cooling and Air-handling Electricity Cost</t>
  </si>
  <si>
    <t>Total (kWh/year)</t>
  </si>
  <si>
    <t>Chiller energy (kWh/year)</t>
  </si>
  <si>
    <t>Supply at 55 deg. F (BTU)</t>
  </si>
  <si>
    <t>Reheat 10 deg (55 to 65F) (BTU)</t>
  </si>
  <si>
    <t>Total (BTU)</t>
  </si>
  <si>
    <t>System Assumptions</t>
  </si>
  <si>
    <t>Cooling ton-hours/CFM (55deg supply) [1]</t>
  </si>
  <si>
    <t xml:space="preserve">    Fan</t>
  </si>
  <si>
    <t>Cooling plant efficiency [1]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</si>
</sst>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000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_);_(@_)"/>
    <numFmt numFmtId="185" formatCode="_(* #,##0.0_);_(* \(#,##0.0\);_(* &quot;-&quot;?_);_(@_)"/>
    <numFmt numFmtId="186" formatCode="_(* #,##0.00_);_(* \(#,##0.00\);_(* &quot;-&quot;?_);_(@_)"/>
    <numFmt numFmtId="187" formatCode="_(* #,##0.000_);_(* \(#,##0.000\);_(* &quot;-&quot;?_);_(@_)"/>
    <numFmt numFmtId="188" formatCode="_(* #,##0.0000_);_(* \(#,##0.0000\);_(* &quot;-&quot;?_);_(@_)"/>
    <numFmt numFmtId="189" formatCode="_(* #,##0.000_);_(* \(#,##0.000\);_(* &quot;-&quot;???_);_(@_)"/>
    <numFmt numFmtId="190" formatCode="0.00000000"/>
    <numFmt numFmtId="191" formatCode="0.000"/>
    <numFmt numFmtId="192" formatCode="0.00"/>
    <numFmt numFmtId="193" formatCode="0.00000"/>
    <numFmt numFmtId="194" formatCode="0.00"/>
    <numFmt numFmtId="195" formatCode="0.0"/>
    <numFmt numFmtId="196" formatCode="0"/>
    <numFmt numFmtId="197" formatCode="&quot;$&quot;#,##0.00"/>
    <numFmt numFmtId="198" formatCode="General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u val="single"/>
      <sz val="9"/>
      <name val="Geneva"/>
      <family val="0"/>
    </font>
    <font>
      <sz val="9"/>
      <color indexed="12"/>
      <name val="Geneva"/>
      <family val="0"/>
    </font>
    <font>
      <b/>
      <sz val="12"/>
      <name val="Geneva"/>
      <family val="0"/>
    </font>
    <font>
      <b/>
      <sz val="9"/>
      <color indexed="8"/>
      <name val="Geneva"/>
      <family val="0"/>
    </font>
    <font>
      <b/>
      <sz val="9"/>
      <color indexed="10"/>
      <name val="Genev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9" fontId="0" fillId="0" borderId="0" xfId="21" applyFont="1" applyAlignment="1">
      <alignment/>
    </xf>
    <xf numFmtId="1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2" fontId="7" fillId="0" borderId="0" xfId="0" applyNumberFormat="1" applyFont="1" applyAlignment="1">
      <alignment horizontal="left" indent="1"/>
    </xf>
    <xf numFmtId="2" fontId="7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2" fontId="7" fillId="0" borderId="1" xfId="0" applyNumberFormat="1" applyFont="1" applyBorder="1" applyAlignment="1">
      <alignment/>
    </xf>
    <xf numFmtId="170" fontId="0" fillId="0" borderId="1" xfId="15" applyNumberFormat="1" applyFont="1" applyBorder="1" applyAlignment="1">
      <alignment/>
    </xf>
    <xf numFmtId="170" fontId="6" fillId="0" borderId="1" xfId="15" applyNumberFormat="1" applyFont="1" applyBorder="1" applyAlignment="1">
      <alignment/>
    </xf>
    <xf numFmtId="43" fontId="0" fillId="0" borderId="1" xfId="15" applyNumberFormat="1" applyFont="1" applyFill="1" applyBorder="1" applyAlignment="1">
      <alignment/>
    </xf>
    <xf numFmtId="169" fontId="0" fillId="0" borderId="1" xfId="15" applyNumberFormat="1" applyFont="1" applyBorder="1" applyAlignment="1">
      <alignment/>
    </xf>
    <xf numFmtId="169" fontId="0" fillId="0" borderId="1" xfId="15" applyNumberFormat="1" applyFont="1" applyFill="1" applyBorder="1" applyAlignment="1">
      <alignment/>
    </xf>
    <xf numFmtId="43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0" fontId="10" fillId="0" borderId="0" xfId="0" applyFont="1" applyAlignment="1">
      <alignment horizontal="left" inden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/>
    </xf>
    <xf numFmtId="170" fontId="6" fillId="0" borderId="1" xfId="15" applyNumberFormat="1" applyFont="1" applyFill="1" applyBorder="1" applyAlignment="1">
      <alignment/>
    </xf>
    <xf numFmtId="41" fontId="0" fillId="0" borderId="1" xfId="15" applyNumberFormat="1" applyFont="1" applyFill="1" applyBorder="1" applyAlignment="1">
      <alignment/>
    </xf>
    <xf numFmtId="192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12</xdr:row>
      <xdr:rowOff>114300</xdr:rowOff>
    </xdr:from>
    <xdr:to>
      <xdr:col>8</xdr:col>
      <xdr:colOff>971550</xdr:colOff>
      <xdr:row>24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095500"/>
          <a:ext cx="57340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tabSelected="1" workbookViewId="0" topLeftCell="A1">
      <selection activeCell="A1" sqref="A1"/>
    </sheetView>
  </sheetViews>
  <sheetFormatPr defaultColWidth="11.50390625" defaultRowHeight="12"/>
  <cols>
    <col min="1" max="1" width="45.50390625" style="0" customWidth="1"/>
    <col min="2" max="2" width="13.375" style="0" customWidth="1"/>
    <col min="3" max="3" width="15.00390625" style="0" customWidth="1"/>
    <col min="4" max="4" width="13.00390625" style="35" customWidth="1"/>
    <col min="5" max="5" width="15.375" style="0" bestFit="1" customWidth="1"/>
    <col min="6" max="6" width="12.875" style="0" customWidth="1"/>
    <col min="7" max="23" width="12.875" style="0" bestFit="1" customWidth="1"/>
    <col min="24" max="24" width="12.875" style="0" customWidth="1"/>
    <col min="26" max="29" width="12.875" style="0" bestFit="1" customWidth="1"/>
  </cols>
  <sheetData>
    <row r="1" spans="1:4" ht="15.75">
      <c r="A1" s="16" t="s">
        <v>26</v>
      </c>
      <c r="C1" s="16"/>
      <c r="D1" s="34"/>
    </row>
    <row r="2" spans="1:4" ht="12.75">
      <c r="A2" s="33" t="s">
        <v>17</v>
      </c>
      <c r="D2" s="34"/>
    </row>
    <row r="3" spans="1:4" ht="12.75">
      <c r="A3" s="4" t="s">
        <v>59</v>
      </c>
      <c r="B3" s="4"/>
      <c r="D3" s="34"/>
    </row>
    <row r="4" spans="1:4" ht="12.75">
      <c r="A4" s="11" t="s">
        <v>2</v>
      </c>
      <c r="B4" s="11"/>
      <c r="D4" s="34"/>
    </row>
    <row r="5" spans="1:4" ht="12.75">
      <c r="A5" s="7" t="s">
        <v>4</v>
      </c>
      <c r="B5" s="7"/>
      <c r="C5">
        <v>1250</v>
      </c>
      <c r="D5" s="34" t="s">
        <v>9</v>
      </c>
    </row>
    <row r="6" spans="1:5" ht="12.75">
      <c r="A6" s="7" t="s">
        <v>36</v>
      </c>
      <c r="B6" s="7"/>
      <c r="C6">
        <v>1.8</v>
      </c>
      <c r="D6" s="34" t="s">
        <v>8</v>
      </c>
      <c r="E6" t="s">
        <v>14</v>
      </c>
    </row>
    <row r="7" spans="1:5" ht="12.75">
      <c r="A7" s="7" t="s">
        <v>62</v>
      </c>
      <c r="B7" s="7"/>
      <c r="C7">
        <v>1</v>
      </c>
      <c r="D7" s="34" t="s">
        <v>43</v>
      </c>
      <c r="E7" t="s">
        <v>40</v>
      </c>
    </row>
    <row r="8" spans="1:5" ht="12.75">
      <c r="A8" s="7" t="s">
        <v>11</v>
      </c>
      <c r="B8" s="7"/>
      <c r="C8" s="1">
        <v>0.7</v>
      </c>
      <c r="D8" s="34"/>
      <c r="E8" t="s">
        <v>41</v>
      </c>
    </row>
    <row r="9" spans="1:4" ht="12.75">
      <c r="A9" s="7" t="s">
        <v>47</v>
      </c>
      <c r="B9" s="7"/>
      <c r="C9" s="3">
        <f>0.018*10*60*24*365</f>
        <v>94608</v>
      </c>
      <c r="D9" s="34" t="s">
        <v>48</v>
      </c>
    </row>
    <row r="10" spans="1:4" ht="12.75">
      <c r="A10" s="17" t="s">
        <v>46</v>
      </c>
      <c r="B10" s="7"/>
      <c r="C10" s="1"/>
      <c r="D10" s="34" t="s">
        <v>49</v>
      </c>
    </row>
    <row r="11" spans="1:4" ht="12.75">
      <c r="A11" s="17" t="s">
        <v>35</v>
      </c>
      <c r="B11" s="7"/>
      <c r="C11" s="1"/>
      <c r="D11" s="34"/>
    </row>
    <row r="12" spans="1:4" ht="12.75">
      <c r="A12" s="18"/>
      <c r="B12" s="8"/>
      <c r="D12" s="34"/>
    </row>
    <row r="13" spans="1:4" ht="13.5" customHeight="1">
      <c r="A13" s="7" t="s">
        <v>27</v>
      </c>
      <c r="B13" s="19" t="s">
        <v>38</v>
      </c>
      <c r="C13" s="19" t="s">
        <v>38</v>
      </c>
      <c r="D13"/>
    </row>
    <row r="14" spans="1:4" ht="13.5" customHeight="1">
      <c r="A14" s="7" t="s">
        <v>28</v>
      </c>
      <c r="B14" s="19" t="s">
        <v>29</v>
      </c>
      <c r="C14" s="19" t="s">
        <v>29</v>
      </c>
      <c r="D14"/>
    </row>
    <row r="15" spans="1:4" ht="12">
      <c r="A15" s="7"/>
      <c r="B15" s="38" t="s">
        <v>39</v>
      </c>
      <c r="C15" s="39" t="s">
        <v>0</v>
      </c>
      <c r="D15"/>
    </row>
    <row r="16" spans="1:50" s="9" customFormat="1" ht="13.5" customHeight="1">
      <c r="A16" s="9" t="s">
        <v>31</v>
      </c>
      <c r="B16" s="20">
        <v>0.07</v>
      </c>
      <c r="C16" s="40">
        <v>0.07</v>
      </c>
      <c r="D16"/>
      <c r="E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9" customFormat="1" ht="13.5" customHeight="1">
      <c r="A17" s="9" t="s">
        <v>45</v>
      </c>
      <c r="B17" s="21">
        <v>120</v>
      </c>
      <c r="C17" s="41">
        <v>120</v>
      </c>
      <c r="D17"/>
      <c r="E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9" customFormat="1" ht="13.5" customHeight="1">
      <c r="A18" s="9" t="s">
        <v>30</v>
      </c>
      <c r="B18" s="22">
        <v>6.5</v>
      </c>
      <c r="C18" s="42">
        <v>6.5</v>
      </c>
      <c r="D18"/>
      <c r="E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4" ht="13.5" customHeight="1">
      <c r="A19" s="7"/>
      <c r="B19" s="23"/>
      <c r="C19" s="43"/>
      <c r="D19"/>
    </row>
    <row r="20" spans="1:4" ht="13.5" customHeight="1">
      <c r="A20" s="4" t="s">
        <v>52</v>
      </c>
      <c r="B20" s="23"/>
      <c r="C20" s="43"/>
      <c r="D20"/>
    </row>
    <row r="21" spans="1:29" s="13" customFormat="1" ht="12">
      <c r="A21" s="12" t="s">
        <v>60</v>
      </c>
      <c r="B21" s="24">
        <v>2.49</v>
      </c>
      <c r="C21" s="44">
        <v>2.49</v>
      </c>
      <c r="D21"/>
      <c r="E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4" ht="12">
      <c r="A22" s="7" t="s">
        <v>55</v>
      </c>
      <c r="B22" s="25">
        <f>+B21*$C$5*$C$7</f>
        <v>3112.5000000000005</v>
      </c>
      <c r="C22" s="45">
        <f>+C21*$C$5*$C$7</f>
        <v>3112.5000000000005</v>
      </c>
      <c r="D22"/>
    </row>
    <row r="23" spans="1:4" ht="12">
      <c r="A23" s="7" t="s">
        <v>50</v>
      </c>
      <c r="B23" s="26">
        <f>+$C$6*24*365/1000*$C$5</f>
        <v>19710.000000000004</v>
      </c>
      <c r="C23" s="46">
        <f>+$C$6*24*365/1000*$C$5</f>
        <v>19710.000000000004</v>
      </c>
      <c r="D23"/>
    </row>
    <row r="24" spans="1:4" ht="12">
      <c r="A24" s="37" t="s">
        <v>54</v>
      </c>
      <c r="B24" s="25">
        <f>+B23+B22</f>
        <v>22822.500000000004</v>
      </c>
      <c r="C24" s="45">
        <f>+C23+C22</f>
        <v>22822.500000000004</v>
      </c>
      <c r="D24"/>
    </row>
    <row r="25" spans="1:4" ht="12">
      <c r="A25" s="7" t="s">
        <v>15</v>
      </c>
      <c r="B25" s="27"/>
      <c r="C25" s="27"/>
      <c r="D25"/>
    </row>
    <row r="26" spans="1:4" ht="12.75">
      <c r="A26" s="7" t="s">
        <v>61</v>
      </c>
      <c r="B26" s="28">
        <f>+$C$6*$C$5/1000</f>
        <v>2.25</v>
      </c>
      <c r="C26" s="29">
        <f>+$C$6*$C$5/1000</f>
        <v>2.25</v>
      </c>
      <c r="D26"/>
    </row>
    <row r="27" spans="1:4" ht="12.75">
      <c r="A27" s="7" t="s">
        <v>22</v>
      </c>
      <c r="B27" s="28">
        <f>1.08*40/12*$C$5/1000</f>
        <v>4.5</v>
      </c>
      <c r="C27" s="29">
        <f>1.08*40/12*$C$5/1000</f>
        <v>4.5</v>
      </c>
      <c r="D27"/>
    </row>
    <row r="28" spans="1:4" ht="12.75">
      <c r="A28" s="7" t="s">
        <v>37</v>
      </c>
      <c r="B28" s="28"/>
      <c r="C28" s="29">
        <f>+C40/8760</f>
        <v>3.9554644008203925</v>
      </c>
      <c r="D28"/>
    </row>
    <row r="29" spans="1:4" ht="12.75">
      <c r="A29" s="7" t="s">
        <v>23</v>
      </c>
      <c r="B29" s="29">
        <f>+B27+B26+B28</f>
        <v>6.75</v>
      </c>
      <c r="C29" s="29">
        <f>+C27+C26+C28</f>
        <v>10.705464400820393</v>
      </c>
      <c r="D29"/>
    </row>
    <row r="30" spans="1:4" ht="12.75">
      <c r="A30" s="14" t="s">
        <v>53</v>
      </c>
      <c r="B30" s="30"/>
      <c r="C30" s="27"/>
      <c r="D30"/>
    </row>
    <row r="31" spans="1:4" ht="12.75">
      <c r="A31" s="15" t="s">
        <v>7</v>
      </c>
      <c r="B31" s="25">
        <f>+B24*B16</f>
        <v>1597.5750000000005</v>
      </c>
      <c r="C31" s="45">
        <f>+C24*C16</f>
        <v>1597.5750000000005</v>
      </c>
      <c r="D31" t="s">
        <v>34</v>
      </c>
    </row>
    <row r="32" spans="1:4" ht="12.75">
      <c r="A32" s="15" t="s">
        <v>5</v>
      </c>
      <c r="B32" s="25">
        <f>+B29*B17</f>
        <v>810</v>
      </c>
      <c r="C32" s="45">
        <f>+C29*C17</f>
        <v>1284.655728098447</v>
      </c>
      <c r="D32" t="s">
        <v>24</v>
      </c>
    </row>
    <row r="33" spans="1:4" ht="12.75">
      <c r="A33" s="15" t="s">
        <v>6</v>
      </c>
      <c r="B33" s="25">
        <f>+B32+B31</f>
        <v>2407.5750000000007</v>
      </c>
      <c r="C33" s="45">
        <f>+C32+C31</f>
        <v>2882.230728098448</v>
      </c>
      <c r="D33"/>
    </row>
    <row r="34" spans="2:4" ht="12.75">
      <c r="B34" s="23"/>
      <c r="C34" s="43"/>
      <c r="D34"/>
    </row>
    <row r="35" spans="1:4" ht="12.75">
      <c r="A35" s="4" t="s">
        <v>10</v>
      </c>
      <c r="B35" s="23"/>
      <c r="C35" s="43"/>
      <c r="D35"/>
    </row>
    <row r="36" spans="1:50" s="9" customFormat="1" ht="13.5" customHeight="1">
      <c r="A36" s="9" t="s">
        <v>3</v>
      </c>
      <c r="B36" s="22">
        <v>0.61</v>
      </c>
      <c r="C36" s="42">
        <v>0.61</v>
      </c>
      <c r="D36"/>
      <c r="E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4" ht="12.75">
      <c r="A37" s="7" t="s">
        <v>56</v>
      </c>
      <c r="B37" s="25">
        <f>B36*100000*$C$5</f>
        <v>76250000</v>
      </c>
      <c r="C37" s="45">
        <f>C36*100000*$C$5</f>
        <v>76250000</v>
      </c>
      <c r="D37"/>
    </row>
    <row r="38" spans="1:4" ht="12.75">
      <c r="A38" s="7" t="s">
        <v>57</v>
      </c>
      <c r="B38" s="25">
        <f>$C$9*$C$5</f>
        <v>118260000</v>
      </c>
      <c r="C38" s="45">
        <f>$C$9*$C$5</f>
        <v>118260000</v>
      </c>
      <c r="D38"/>
    </row>
    <row r="39" spans="1:4" ht="12.75">
      <c r="A39" s="7" t="s">
        <v>58</v>
      </c>
      <c r="B39" s="26">
        <f>+B38+B37</f>
        <v>194510000</v>
      </c>
      <c r="C39" s="46">
        <f>+C38+C37</f>
        <v>194510000</v>
      </c>
      <c r="D39"/>
    </row>
    <row r="40" spans="1:4" ht="12.75">
      <c r="A40" s="37" t="s">
        <v>16</v>
      </c>
      <c r="C40" s="45">
        <f>+C38/3413</f>
        <v>34649.86815118664</v>
      </c>
      <c r="D40" t="s">
        <v>25</v>
      </c>
    </row>
    <row r="41" spans="1:4" ht="12.75">
      <c r="A41" s="37" t="s">
        <v>51</v>
      </c>
      <c r="B41" s="25">
        <f>+B39/$C$8</f>
        <v>277871428.5714286</v>
      </c>
      <c r="C41" s="45">
        <v>0</v>
      </c>
      <c r="D41"/>
    </row>
    <row r="42" spans="1:4" ht="12.75">
      <c r="A42" s="7" t="s">
        <v>12</v>
      </c>
      <c r="B42" s="31">
        <f>+B41*B18/1000000</f>
        <v>1806.1642857142858</v>
      </c>
      <c r="C42" s="47">
        <f>(C41*C18/1000000)+(C40*C16)</f>
        <v>2425.490770583065</v>
      </c>
      <c r="D42"/>
    </row>
    <row r="43" spans="1:4" ht="12.75">
      <c r="A43" s="7"/>
      <c r="B43" s="25"/>
      <c r="C43" s="45"/>
      <c r="D43"/>
    </row>
    <row r="44" spans="1:4" ht="12.75">
      <c r="A44" s="8" t="s">
        <v>44</v>
      </c>
      <c r="B44" s="25">
        <f>+B42+B33</f>
        <v>4213.739285714287</v>
      </c>
      <c r="C44" s="45">
        <f>+C42+C33</f>
        <v>5307.7214986815125</v>
      </c>
      <c r="D44"/>
    </row>
    <row r="45" spans="1:4" ht="12.75">
      <c r="A45" t="s">
        <v>32</v>
      </c>
      <c r="B45" s="48">
        <f>+B44/$C5</f>
        <v>3.3709914285714295</v>
      </c>
      <c r="C45" s="48">
        <f>+C44/$C5</f>
        <v>4.24617719894521</v>
      </c>
      <c r="D45"/>
    </row>
    <row r="46" spans="1:5" ht="12.75">
      <c r="A46" s="6" t="s">
        <v>13</v>
      </c>
      <c r="B46" s="2"/>
      <c r="C46" s="2"/>
      <c r="D46" s="36"/>
      <c r="E46" s="32"/>
    </row>
    <row r="47" spans="1:5" ht="12.75">
      <c r="A47" s="7" t="s">
        <v>42</v>
      </c>
      <c r="B47" s="2"/>
      <c r="C47" s="2"/>
      <c r="D47" s="36"/>
      <c r="E47" s="32"/>
    </row>
    <row r="48" spans="1:5" ht="12.75">
      <c r="A48" s="7" t="s">
        <v>1</v>
      </c>
      <c r="B48" s="2"/>
      <c r="C48" s="2"/>
      <c r="D48" s="36"/>
      <c r="E48" s="32"/>
    </row>
    <row r="49" spans="1:5" ht="12.75">
      <c r="A49" s="7" t="s">
        <v>33</v>
      </c>
      <c r="B49" s="2"/>
      <c r="C49" s="2"/>
      <c r="D49" s="36"/>
      <c r="E49" s="32"/>
    </row>
    <row r="50" spans="1:5" ht="12.75">
      <c r="A50" s="5" t="s">
        <v>20</v>
      </c>
      <c r="B50" t="s">
        <v>21</v>
      </c>
      <c r="C50" t="s">
        <v>21</v>
      </c>
      <c r="D50" s="36"/>
      <c r="E50" s="32"/>
    </row>
    <row r="51" spans="1:3" ht="12.75">
      <c r="A51" s="5" t="s">
        <v>19</v>
      </c>
      <c r="B51" t="s">
        <v>18</v>
      </c>
      <c r="C51" t="s">
        <v>18</v>
      </c>
    </row>
  </sheetData>
  <printOptions/>
  <pageMargins left="0.75" right="0.75" top="1" bottom="1" header="0.5" footer="0.5"/>
  <pageSetup fitToHeight="1" fitToWidth="1" orientation="portrait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Mills</dc:creator>
  <cp:keywords/>
  <dc:description/>
  <cp:lastModifiedBy>Evan Mills</cp:lastModifiedBy>
  <cp:lastPrinted>2003-01-22T00:44:48Z</cp:lastPrinted>
  <dcterms:created xsi:type="dcterms:W3CDTF">2001-10-04T04:14:15Z</dcterms:created>
  <dcterms:modified xsi:type="dcterms:W3CDTF">2009-01-27T01:05:05Z</dcterms:modified>
  <cp:category/>
  <cp:version/>
  <cp:contentType/>
  <cp:contentStatus/>
</cp:coreProperties>
</file>