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5685" windowHeight="3750" activeTab="0"/>
  </bookViews>
  <sheets>
    <sheet name="PLOTS" sheetId="1" r:id="rId1"/>
    <sheet name="FIXED_XY" sheetId="2" r:id="rId2"/>
    <sheet name="GAUSSIAN DISTRIBU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khalford</author>
  </authors>
  <commentList>
    <comment ref="M30" authorId="0">
      <text>
        <r>
          <rPr>
            <b/>
            <sz val="12"/>
            <rFont val="Tahoma"/>
            <family val="2"/>
          </rPr>
          <t>khalford:</t>
        </r>
        <r>
          <rPr>
            <sz val="12"/>
            <rFont val="Tahoma"/>
            <family val="2"/>
          </rPr>
          <t xml:space="preserve">
Adjust confidence interval by grabbing orange column and moving.</t>
        </r>
      </text>
    </comment>
  </commentList>
</comments>
</file>

<file path=xl/sharedStrings.xml><?xml version="1.0" encoding="utf-8"?>
<sst xmlns="http://schemas.openxmlformats.org/spreadsheetml/2006/main" count="26" uniqueCount="26">
  <si>
    <t>Cum Prob</t>
  </si>
  <si>
    <t>Std Dev</t>
  </si>
  <si>
    <t>Slope</t>
  </si>
  <si>
    <t>Sy =</t>
  </si>
  <si>
    <t>a =</t>
  </si>
  <si>
    <t>b =</t>
  </si>
  <si>
    <t>+Yerror</t>
  </si>
  <si>
    <t>-Yerror</t>
  </si>
  <si>
    <t>Ycalc</t>
  </si>
  <si>
    <t>Xbar =</t>
  </si>
  <si>
    <t>X-reg</t>
  </si>
  <si>
    <t>s2=</t>
  </si>
  <si>
    <t>V(yk)</t>
  </si>
  <si>
    <t>n=</t>
  </si>
  <si>
    <r>
      <t>(Y-Yc)</t>
    </r>
    <r>
      <rPr>
        <vertAlign val="superscript"/>
        <sz val="10"/>
        <rFont val="Arial"/>
        <family val="2"/>
      </rPr>
      <t>2</t>
    </r>
  </si>
  <si>
    <r>
      <t>(X-Xavg)</t>
    </r>
    <r>
      <rPr>
        <vertAlign val="superscript"/>
        <sz val="10"/>
        <rFont val="Arial"/>
        <family val="2"/>
      </rPr>
      <t>2</t>
    </r>
  </si>
  <si>
    <t>X (x8)</t>
  </si>
  <si>
    <t>Y (x1)</t>
  </si>
  <si>
    <t>N-computed</t>
  </si>
  <si>
    <t>Xmax =</t>
  </si>
  <si>
    <t>Xmin =</t>
  </si>
  <si>
    <t>Confidence Interval =</t>
  </si>
  <si>
    <t>High end Lookup =</t>
  </si>
  <si>
    <t>Standard Deviations =</t>
  </si>
  <si>
    <t>X-step =</t>
  </si>
  <si>
    <t>Site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</si>
</sst>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.00%"/>
    <numFmt numFmtId="168" formatCode="0.E+00"/>
    <numFmt numFmtId="169" formatCode="0.00000"/>
    <numFmt numFmtId="170" formatCode="0.0%"/>
  </numFmts>
  <fonts count="9">
    <font>
      <sz val="10"/>
      <name val="Arial"/>
      <family val="0"/>
    </font>
    <font>
      <vertAlign val="superscript"/>
      <sz val="10"/>
      <name val="Arial"/>
      <family val="2"/>
    </font>
    <font>
      <sz val="9.25"/>
      <name val="Arial"/>
      <family val="2"/>
    </font>
    <font>
      <sz val="11.25"/>
      <name val="Arial"/>
      <family val="0"/>
    </font>
    <font>
      <vertAlign val="superscript"/>
      <sz val="11.25"/>
      <name val="Arial"/>
      <family val="0"/>
    </font>
    <font>
      <sz val="11.75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0.98175"/>
        </c:manualLayout>
      </c:layout>
      <c:scatterChart>
        <c:scatterStyle val="line"/>
        <c:varyColors val="0"/>
        <c:ser>
          <c:idx val="1"/>
          <c:order val="0"/>
          <c:tx>
            <c:strRef>
              <c:f>FIXED_XY!$J$10</c:f>
              <c:strCache>
                <c:ptCount val="1"/>
                <c:pt idx="0">
                  <c:v>Ycalc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FIXED_XY!$I$11:$I$61</c:f>
              <c:numCache>
                <c:ptCount val="51"/>
                <c:pt idx="0">
                  <c:v>28.1</c:v>
                </c:pt>
                <c:pt idx="1">
                  <c:v>29.072000000000003</c:v>
                </c:pt>
                <c:pt idx="2">
                  <c:v>30.044000000000004</c:v>
                </c:pt>
                <c:pt idx="3">
                  <c:v>31.016000000000005</c:v>
                </c:pt>
                <c:pt idx="4">
                  <c:v>31.988000000000007</c:v>
                </c:pt>
                <c:pt idx="5">
                  <c:v>32.96000000000001</c:v>
                </c:pt>
                <c:pt idx="6">
                  <c:v>33.93200000000001</c:v>
                </c:pt>
                <c:pt idx="7">
                  <c:v>34.90400000000001</c:v>
                </c:pt>
                <c:pt idx="8">
                  <c:v>35.87600000000001</c:v>
                </c:pt>
                <c:pt idx="9">
                  <c:v>36.84800000000001</c:v>
                </c:pt>
                <c:pt idx="10">
                  <c:v>37.820000000000014</c:v>
                </c:pt>
                <c:pt idx="11">
                  <c:v>38.792000000000016</c:v>
                </c:pt>
                <c:pt idx="12">
                  <c:v>39.76400000000002</c:v>
                </c:pt>
                <c:pt idx="13">
                  <c:v>40.73600000000002</c:v>
                </c:pt>
                <c:pt idx="14">
                  <c:v>41.70800000000002</c:v>
                </c:pt>
                <c:pt idx="15">
                  <c:v>42.68000000000002</c:v>
                </c:pt>
                <c:pt idx="16">
                  <c:v>43.65200000000002</c:v>
                </c:pt>
                <c:pt idx="17">
                  <c:v>44.624000000000024</c:v>
                </c:pt>
                <c:pt idx="18">
                  <c:v>45.596000000000025</c:v>
                </c:pt>
                <c:pt idx="19">
                  <c:v>46.568000000000026</c:v>
                </c:pt>
                <c:pt idx="20">
                  <c:v>47.54000000000003</c:v>
                </c:pt>
                <c:pt idx="21">
                  <c:v>48.51200000000003</c:v>
                </c:pt>
                <c:pt idx="22">
                  <c:v>49.48400000000003</c:v>
                </c:pt>
                <c:pt idx="23">
                  <c:v>50.45600000000003</c:v>
                </c:pt>
                <c:pt idx="24">
                  <c:v>51.42800000000003</c:v>
                </c:pt>
                <c:pt idx="25">
                  <c:v>52.400000000000034</c:v>
                </c:pt>
                <c:pt idx="26">
                  <c:v>53.372000000000035</c:v>
                </c:pt>
                <c:pt idx="27">
                  <c:v>54.34400000000004</c:v>
                </c:pt>
                <c:pt idx="28">
                  <c:v>55.31600000000004</c:v>
                </c:pt>
                <c:pt idx="29">
                  <c:v>56.28800000000004</c:v>
                </c:pt>
                <c:pt idx="30">
                  <c:v>57.26000000000004</c:v>
                </c:pt>
                <c:pt idx="31">
                  <c:v>58.23200000000004</c:v>
                </c:pt>
                <c:pt idx="32">
                  <c:v>59.20400000000004</c:v>
                </c:pt>
                <c:pt idx="33">
                  <c:v>60.176000000000045</c:v>
                </c:pt>
                <c:pt idx="34">
                  <c:v>61.148000000000046</c:v>
                </c:pt>
                <c:pt idx="35">
                  <c:v>62.12000000000005</c:v>
                </c:pt>
                <c:pt idx="36">
                  <c:v>63.09200000000005</c:v>
                </c:pt>
                <c:pt idx="37">
                  <c:v>64.06400000000005</c:v>
                </c:pt>
                <c:pt idx="38">
                  <c:v>65.03600000000004</c:v>
                </c:pt>
                <c:pt idx="39">
                  <c:v>66.00800000000004</c:v>
                </c:pt>
                <c:pt idx="40">
                  <c:v>66.98000000000003</c:v>
                </c:pt>
                <c:pt idx="41">
                  <c:v>67.95200000000003</c:v>
                </c:pt>
                <c:pt idx="42">
                  <c:v>68.92400000000002</c:v>
                </c:pt>
                <c:pt idx="43">
                  <c:v>69.89600000000002</c:v>
                </c:pt>
                <c:pt idx="44">
                  <c:v>70.86800000000001</c:v>
                </c:pt>
                <c:pt idx="45">
                  <c:v>71.84</c:v>
                </c:pt>
                <c:pt idx="46">
                  <c:v>72.812</c:v>
                </c:pt>
                <c:pt idx="47">
                  <c:v>73.78399999999999</c:v>
                </c:pt>
                <c:pt idx="48">
                  <c:v>74.75599999999999</c:v>
                </c:pt>
                <c:pt idx="49">
                  <c:v>75.72799999999998</c:v>
                </c:pt>
                <c:pt idx="50">
                  <c:v>76.69999999999997</c:v>
                </c:pt>
              </c:numCache>
            </c:numRef>
          </c:xVal>
          <c:yVal>
            <c:numRef>
              <c:f>FIXED_XY!$J$11:$J$61</c:f>
              <c:numCache>
                <c:ptCount val="51"/>
                <c:pt idx="0">
                  <c:v>11.380343388842165</c:v>
                </c:pt>
                <c:pt idx="1">
                  <c:v>11.302744328680753</c:v>
                </c:pt>
                <c:pt idx="2">
                  <c:v>11.225145268519341</c:v>
                </c:pt>
                <c:pt idx="3">
                  <c:v>11.14754620835793</c:v>
                </c:pt>
                <c:pt idx="4">
                  <c:v>11.069947148196519</c:v>
                </c:pt>
                <c:pt idx="5">
                  <c:v>10.992348088035108</c:v>
                </c:pt>
                <c:pt idx="6">
                  <c:v>10.914749027873695</c:v>
                </c:pt>
                <c:pt idx="7">
                  <c:v>10.837149967712284</c:v>
                </c:pt>
                <c:pt idx="8">
                  <c:v>10.759550907550873</c:v>
                </c:pt>
                <c:pt idx="9">
                  <c:v>10.68195184738946</c:v>
                </c:pt>
                <c:pt idx="10">
                  <c:v>10.604352787228049</c:v>
                </c:pt>
                <c:pt idx="11">
                  <c:v>10.526753727066637</c:v>
                </c:pt>
                <c:pt idx="12">
                  <c:v>10.449154666905226</c:v>
                </c:pt>
                <c:pt idx="13">
                  <c:v>10.371555606743813</c:v>
                </c:pt>
                <c:pt idx="14">
                  <c:v>10.293956546582402</c:v>
                </c:pt>
                <c:pt idx="15">
                  <c:v>10.216357486420991</c:v>
                </c:pt>
                <c:pt idx="16">
                  <c:v>10.138758426259578</c:v>
                </c:pt>
                <c:pt idx="17">
                  <c:v>10.061159366098167</c:v>
                </c:pt>
                <c:pt idx="18">
                  <c:v>9.983560305936756</c:v>
                </c:pt>
                <c:pt idx="19">
                  <c:v>9.905961245775345</c:v>
                </c:pt>
                <c:pt idx="20">
                  <c:v>9.828362185613933</c:v>
                </c:pt>
                <c:pt idx="21">
                  <c:v>9.75076312545252</c:v>
                </c:pt>
                <c:pt idx="22">
                  <c:v>9.67316406529111</c:v>
                </c:pt>
                <c:pt idx="23">
                  <c:v>9.595565005129696</c:v>
                </c:pt>
                <c:pt idx="24">
                  <c:v>9.517965944968285</c:v>
                </c:pt>
                <c:pt idx="25">
                  <c:v>9.440366884806874</c:v>
                </c:pt>
                <c:pt idx="26">
                  <c:v>9.362767824645463</c:v>
                </c:pt>
                <c:pt idx="27">
                  <c:v>9.285168764484052</c:v>
                </c:pt>
                <c:pt idx="28">
                  <c:v>9.20756970432264</c:v>
                </c:pt>
                <c:pt idx="29">
                  <c:v>9.129970644161228</c:v>
                </c:pt>
                <c:pt idx="30">
                  <c:v>9.052371583999816</c:v>
                </c:pt>
                <c:pt idx="31">
                  <c:v>8.974772523838404</c:v>
                </c:pt>
                <c:pt idx="32">
                  <c:v>8.897173463676992</c:v>
                </c:pt>
                <c:pt idx="33">
                  <c:v>8.819574403515581</c:v>
                </c:pt>
                <c:pt idx="34">
                  <c:v>8.74197534335417</c:v>
                </c:pt>
                <c:pt idx="35">
                  <c:v>8.664376283192759</c:v>
                </c:pt>
                <c:pt idx="36">
                  <c:v>8.586777223031346</c:v>
                </c:pt>
                <c:pt idx="37">
                  <c:v>8.509178162869935</c:v>
                </c:pt>
                <c:pt idx="38">
                  <c:v>8.431579102708524</c:v>
                </c:pt>
                <c:pt idx="39">
                  <c:v>8.353980042547112</c:v>
                </c:pt>
                <c:pt idx="40">
                  <c:v>8.276380982385701</c:v>
                </c:pt>
                <c:pt idx="41">
                  <c:v>8.19878192222429</c:v>
                </c:pt>
                <c:pt idx="42">
                  <c:v>8.121182862062879</c:v>
                </c:pt>
                <c:pt idx="43">
                  <c:v>8.043583801901468</c:v>
                </c:pt>
                <c:pt idx="44">
                  <c:v>7.9659847417400576</c:v>
                </c:pt>
                <c:pt idx="45">
                  <c:v>7.888385681578646</c:v>
                </c:pt>
                <c:pt idx="46">
                  <c:v>7.810786621417235</c:v>
                </c:pt>
                <c:pt idx="47">
                  <c:v>7.733187561255824</c:v>
                </c:pt>
                <c:pt idx="48">
                  <c:v>7.655588501094413</c:v>
                </c:pt>
                <c:pt idx="49">
                  <c:v>7.577989440933002</c:v>
                </c:pt>
                <c:pt idx="50">
                  <c:v>7.500390380771591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FIXED_XY!$L$10</c:f>
              <c:strCache>
                <c:ptCount val="1"/>
                <c:pt idx="0">
                  <c:v>+Yerror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FIXED_XY!$I$11:$I$61</c:f>
              <c:numCache>
                <c:ptCount val="51"/>
                <c:pt idx="0">
                  <c:v>28.1</c:v>
                </c:pt>
                <c:pt idx="1">
                  <c:v>29.072000000000003</c:v>
                </c:pt>
                <c:pt idx="2">
                  <c:v>30.044000000000004</c:v>
                </c:pt>
                <c:pt idx="3">
                  <c:v>31.016000000000005</c:v>
                </c:pt>
                <c:pt idx="4">
                  <c:v>31.988000000000007</c:v>
                </c:pt>
                <c:pt idx="5">
                  <c:v>32.96000000000001</c:v>
                </c:pt>
                <c:pt idx="6">
                  <c:v>33.93200000000001</c:v>
                </c:pt>
                <c:pt idx="7">
                  <c:v>34.90400000000001</c:v>
                </c:pt>
                <c:pt idx="8">
                  <c:v>35.87600000000001</c:v>
                </c:pt>
                <c:pt idx="9">
                  <c:v>36.84800000000001</c:v>
                </c:pt>
                <c:pt idx="10">
                  <c:v>37.820000000000014</c:v>
                </c:pt>
                <c:pt idx="11">
                  <c:v>38.792000000000016</c:v>
                </c:pt>
                <c:pt idx="12">
                  <c:v>39.76400000000002</c:v>
                </c:pt>
                <c:pt idx="13">
                  <c:v>40.73600000000002</c:v>
                </c:pt>
                <c:pt idx="14">
                  <c:v>41.70800000000002</c:v>
                </c:pt>
                <c:pt idx="15">
                  <c:v>42.68000000000002</c:v>
                </c:pt>
                <c:pt idx="16">
                  <c:v>43.65200000000002</c:v>
                </c:pt>
                <c:pt idx="17">
                  <c:v>44.624000000000024</c:v>
                </c:pt>
                <c:pt idx="18">
                  <c:v>45.596000000000025</c:v>
                </c:pt>
                <c:pt idx="19">
                  <c:v>46.568000000000026</c:v>
                </c:pt>
                <c:pt idx="20">
                  <c:v>47.54000000000003</c:v>
                </c:pt>
                <c:pt idx="21">
                  <c:v>48.51200000000003</c:v>
                </c:pt>
                <c:pt idx="22">
                  <c:v>49.48400000000003</c:v>
                </c:pt>
                <c:pt idx="23">
                  <c:v>50.45600000000003</c:v>
                </c:pt>
                <c:pt idx="24">
                  <c:v>51.42800000000003</c:v>
                </c:pt>
                <c:pt idx="25">
                  <c:v>52.400000000000034</c:v>
                </c:pt>
                <c:pt idx="26">
                  <c:v>53.372000000000035</c:v>
                </c:pt>
                <c:pt idx="27">
                  <c:v>54.34400000000004</c:v>
                </c:pt>
                <c:pt idx="28">
                  <c:v>55.31600000000004</c:v>
                </c:pt>
                <c:pt idx="29">
                  <c:v>56.28800000000004</c:v>
                </c:pt>
                <c:pt idx="30">
                  <c:v>57.26000000000004</c:v>
                </c:pt>
                <c:pt idx="31">
                  <c:v>58.23200000000004</c:v>
                </c:pt>
                <c:pt idx="32">
                  <c:v>59.20400000000004</c:v>
                </c:pt>
                <c:pt idx="33">
                  <c:v>60.176000000000045</c:v>
                </c:pt>
                <c:pt idx="34">
                  <c:v>61.148000000000046</c:v>
                </c:pt>
                <c:pt idx="35">
                  <c:v>62.12000000000005</c:v>
                </c:pt>
                <c:pt idx="36">
                  <c:v>63.09200000000005</c:v>
                </c:pt>
                <c:pt idx="37">
                  <c:v>64.06400000000005</c:v>
                </c:pt>
                <c:pt idx="38">
                  <c:v>65.03600000000004</c:v>
                </c:pt>
                <c:pt idx="39">
                  <c:v>66.00800000000004</c:v>
                </c:pt>
                <c:pt idx="40">
                  <c:v>66.98000000000003</c:v>
                </c:pt>
                <c:pt idx="41">
                  <c:v>67.95200000000003</c:v>
                </c:pt>
                <c:pt idx="42">
                  <c:v>68.92400000000002</c:v>
                </c:pt>
                <c:pt idx="43">
                  <c:v>69.89600000000002</c:v>
                </c:pt>
                <c:pt idx="44">
                  <c:v>70.86800000000001</c:v>
                </c:pt>
                <c:pt idx="45">
                  <c:v>71.84</c:v>
                </c:pt>
                <c:pt idx="46">
                  <c:v>72.812</c:v>
                </c:pt>
                <c:pt idx="47">
                  <c:v>73.78399999999999</c:v>
                </c:pt>
                <c:pt idx="48">
                  <c:v>74.75599999999999</c:v>
                </c:pt>
                <c:pt idx="49">
                  <c:v>75.72799999999998</c:v>
                </c:pt>
                <c:pt idx="50">
                  <c:v>76.69999999999997</c:v>
                </c:pt>
              </c:numCache>
            </c:numRef>
          </c:xVal>
          <c:yVal>
            <c:numRef>
              <c:f>FIXED_XY!$L$11:$L$61</c:f>
              <c:numCache>
                <c:ptCount val="51"/>
                <c:pt idx="0">
                  <c:v>11.99176025649448</c:v>
                </c:pt>
                <c:pt idx="1">
                  <c:v>11.897843470515575</c:v>
                </c:pt>
                <c:pt idx="2">
                  <c:v>11.804155004208818</c:v>
                </c:pt>
                <c:pt idx="3">
                  <c:v>11.71071442681644</c:v>
                </c:pt>
                <c:pt idx="4">
                  <c:v>11.617543252445028</c:v>
                </c:pt>
                <c:pt idx="5">
                  <c:v>11.524665124529749</c:v>
                </c:pt>
                <c:pt idx="6">
                  <c:v>11.432106007284053</c:v>
                </c:pt>
                <c:pt idx="7">
                  <c:v>11.339894379709735</c:v>
                </c:pt>
                <c:pt idx="8">
                  <c:v>11.248061425649098</c:v>
                </c:pt>
                <c:pt idx="9">
                  <c:v>11.15664121069815</c:v>
                </c:pt>
                <c:pt idx="10">
                  <c:v>11.065670833517265</c:v>
                </c:pt>
                <c:pt idx="11">
                  <c:v>10.97519053518309</c:v>
                </c:pt>
                <c:pt idx="12">
                  <c:v>10.885243745836496</c:v>
                </c:pt>
                <c:pt idx="13">
                  <c:v>10.795877043275665</c:v>
                </c:pt>
                <c:pt idx="14">
                  <c:v>10.70713999383757</c:v>
                </c:pt>
                <c:pt idx="15">
                  <c:v>10.619084842728897</c:v>
                </c:pt>
                <c:pt idx="16">
                  <c:v>10.531766020078992</c:v>
                </c:pt>
                <c:pt idx="17">
                  <c:v>10.445239431876873</c:v>
                </c:pt>
                <c:pt idx="18">
                  <c:v>10.3595615132557</c:v>
                </c:pt>
                <c:pt idx="19">
                  <c:v>10.274788036735428</c:v>
                </c:pt>
                <c:pt idx="20">
                  <c:v>10.190972690705006</c:v>
                </c:pt>
                <c:pt idx="21">
                  <c:v>10.108165472846562</c:v>
                </c:pt>
                <c:pt idx="22">
                  <c:v>10.026410976517548</c:v>
                </c:pt>
                <c:pt idx="23">
                  <c:v>9.945746680131613</c:v>
                </c:pt>
                <c:pt idx="24">
                  <c:v>9.866201373337018</c:v>
                </c:pt>
                <c:pt idx="25">
                  <c:v>9.787793862002143</c:v>
                </c:pt>
                <c:pt idx="26">
                  <c:v>9.710532081352229</c:v>
                </c:pt>
                <c:pt idx="27">
                  <c:v>9.634412711962682</c:v>
                </c:pt>
                <c:pt idx="28">
                  <c:v>9.559421341104372</c:v>
                </c:pt>
                <c:pt idx="29">
                  <c:v>9.485533151477998</c:v>
                </c:pt>
                <c:pt idx="30">
                  <c:v>9.412714062429261</c:v>
                </c:pt>
                <c:pt idx="31">
                  <c:v>9.340922206017483</c:v>
                </c:pt>
                <c:pt idx="32">
                  <c:v>9.27010959843318</c:v>
                </c:pt>
                <c:pt idx="33">
                  <c:v>9.200223867329484</c:v>
                </c:pt>
                <c:pt idx="34">
                  <c:v>9.131209913818582</c:v>
                </c:pt>
                <c:pt idx="35">
                  <c:v>9.063011417413641</c:v>
                </c:pt>
                <c:pt idx="36">
                  <c:v>8.995572125731789</c:v>
                </c:pt>
                <c:pt idx="37">
                  <c:v>8.928836902276501</c:v>
                </c:pt>
                <c:pt idx="38">
                  <c:v>8.862752531266722</c:v>
                </c:pt>
                <c:pt idx="39">
                  <c:v>8.797268296707806</c:v>
                </c:pt>
                <c:pt idx="40">
                  <c:v>8.73233636387266</c:v>
                </c:pt>
                <c:pt idx="41">
                  <c:v>8.667911996281454</c:v>
                </c:pt>
                <c:pt idx="42">
                  <c:v>8.603953641740691</c:v>
                </c:pt>
                <c:pt idx="43">
                  <c:v>8.540422918602683</c:v>
                </c:pt>
                <c:pt idx="44">
                  <c:v>8.47728452944395</c:v>
                </c:pt>
                <c:pt idx="45">
                  <c:v>8.414506124800088</c:v>
                </c:pt>
                <c:pt idx="46">
                  <c:v>8.352058135070862</c:v>
                </c:pt>
                <c:pt idx="47">
                  <c:v>8.289913584590577</c:v>
                </c:pt>
                <c:pt idx="48">
                  <c:v>8.228047898319446</c:v>
                </c:pt>
                <c:pt idx="49">
                  <c:v>8.166438708697223</c:v>
                </c:pt>
                <c:pt idx="50">
                  <c:v>8.105065667881233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FIXED_XY!$M$10</c:f>
              <c:strCache>
                <c:ptCount val="1"/>
                <c:pt idx="0">
                  <c:v>-Yerror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FIXED_XY!$I$11:$I$61</c:f>
              <c:numCache>
                <c:ptCount val="51"/>
                <c:pt idx="0">
                  <c:v>28.1</c:v>
                </c:pt>
                <c:pt idx="1">
                  <c:v>29.072000000000003</c:v>
                </c:pt>
                <c:pt idx="2">
                  <c:v>30.044000000000004</c:v>
                </c:pt>
                <c:pt idx="3">
                  <c:v>31.016000000000005</c:v>
                </c:pt>
                <c:pt idx="4">
                  <c:v>31.988000000000007</c:v>
                </c:pt>
                <c:pt idx="5">
                  <c:v>32.96000000000001</c:v>
                </c:pt>
                <c:pt idx="6">
                  <c:v>33.93200000000001</c:v>
                </c:pt>
                <c:pt idx="7">
                  <c:v>34.90400000000001</c:v>
                </c:pt>
                <c:pt idx="8">
                  <c:v>35.87600000000001</c:v>
                </c:pt>
                <c:pt idx="9">
                  <c:v>36.84800000000001</c:v>
                </c:pt>
                <c:pt idx="10">
                  <c:v>37.820000000000014</c:v>
                </c:pt>
                <c:pt idx="11">
                  <c:v>38.792000000000016</c:v>
                </c:pt>
                <c:pt idx="12">
                  <c:v>39.76400000000002</c:v>
                </c:pt>
                <c:pt idx="13">
                  <c:v>40.73600000000002</c:v>
                </c:pt>
                <c:pt idx="14">
                  <c:v>41.70800000000002</c:v>
                </c:pt>
                <c:pt idx="15">
                  <c:v>42.68000000000002</c:v>
                </c:pt>
                <c:pt idx="16">
                  <c:v>43.65200000000002</c:v>
                </c:pt>
                <c:pt idx="17">
                  <c:v>44.624000000000024</c:v>
                </c:pt>
                <c:pt idx="18">
                  <c:v>45.596000000000025</c:v>
                </c:pt>
                <c:pt idx="19">
                  <c:v>46.568000000000026</c:v>
                </c:pt>
                <c:pt idx="20">
                  <c:v>47.54000000000003</c:v>
                </c:pt>
                <c:pt idx="21">
                  <c:v>48.51200000000003</c:v>
                </c:pt>
                <c:pt idx="22">
                  <c:v>49.48400000000003</c:v>
                </c:pt>
                <c:pt idx="23">
                  <c:v>50.45600000000003</c:v>
                </c:pt>
                <c:pt idx="24">
                  <c:v>51.42800000000003</c:v>
                </c:pt>
                <c:pt idx="25">
                  <c:v>52.400000000000034</c:v>
                </c:pt>
                <c:pt idx="26">
                  <c:v>53.372000000000035</c:v>
                </c:pt>
                <c:pt idx="27">
                  <c:v>54.34400000000004</c:v>
                </c:pt>
                <c:pt idx="28">
                  <c:v>55.31600000000004</c:v>
                </c:pt>
                <c:pt idx="29">
                  <c:v>56.28800000000004</c:v>
                </c:pt>
                <c:pt idx="30">
                  <c:v>57.26000000000004</c:v>
                </c:pt>
                <c:pt idx="31">
                  <c:v>58.23200000000004</c:v>
                </c:pt>
                <c:pt idx="32">
                  <c:v>59.20400000000004</c:v>
                </c:pt>
                <c:pt idx="33">
                  <c:v>60.176000000000045</c:v>
                </c:pt>
                <c:pt idx="34">
                  <c:v>61.148000000000046</c:v>
                </c:pt>
                <c:pt idx="35">
                  <c:v>62.12000000000005</c:v>
                </c:pt>
                <c:pt idx="36">
                  <c:v>63.09200000000005</c:v>
                </c:pt>
                <c:pt idx="37">
                  <c:v>64.06400000000005</c:v>
                </c:pt>
                <c:pt idx="38">
                  <c:v>65.03600000000004</c:v>
                </c:pt>
                <c:pt idx="39">
                  <c:v>66.00800000000004</c:v>
                </c:pt>
                <c:pt idx="40">
                  <c:v>66.98000000000003</c:v>
                </c:pt>
                <c:pt idx="41">
                  <c:v>67.95200000000003</c:v>
                </c:pt>
                <c:pt idx="42">
                  <c:v>68.92400000000002</c:v>
                </c:pt>
                <c:pt idx="43">
                  <c:v>69.89600000000002</c:v>
                </c:pt>
                <c:pt idx="44">
                  <c:v>70.86800000000001</c:v>
                </c:pt>
                <c:pt idx="45">
                  <c:v>71.84</c:v>
                </c:pt>
                <c:pt idx="46">
                  <c:v>72.812</c:v>
                </c:pt>
                <c:pt idx="47">
                  <c:v>73.78399999999999</c:v>
                </c:pt>
                <c:pt idx="48">
                  <c:v>74.75599999999999</c:v>
                </c:pt>
                <c:pt idx="49">
                  <c:v>75.72799999999998</c:v>
                </c:pt>
                <c:pt idx="50">
                  <c:v>76.69999999999997</c:v>
                </c:pt>
              </c:numCache>
            </c:numRef>
          </c:xVal>
          <c:yVal>
            <c:numRef>
              <c:f>FIXED_XY!$M$11:$M$61</c:f>
              <c:numCache>
                <c:ptCount val="51"/>
                <c:pt idx="0">
                  <c:v>10.76892652118985</c:v>
                </c:pt>
                <c:pt idx="1">
                  <c:v>10.70764518684593</c:v>
                </c:pt>
                <c:pt idx="2">
                  <c:v>10.646135532829865</c:v>
                </c:pt>
                <c:pt idx="3">
                  <c:v>10.584377989899421</c:v>
                </c:pt>
                <c:pt idx="4">
                  <c:v>10.52235104394801</c:v>
                </c:pt>
                <c:pt idx="5">
                  <c:v>10.460031051540467</c:v>
                </c:pt>
                <c:pt idx="6">
                  <c:v>10.397392048463336</c:v>
                </c:pt>
                <c:pt idx="7">
                  <c:v>10.334405555714833</c:v>
                </c:pt>
                <c:pt idx="8">
                  <c:v>10.271040389452647</c:v>
                </c:pt>
                <c:pt idx="9">
                  <c:v>10.20726248408077</c:v>
                </c:pt>
                <c:pt idx="10">
                  <c:v>10.143034740938832</c:v>
                </c:pt>
                <c:pt idx="11">
                  <c:v>10.078316918950184</c:v>
                </c:pt>
                <c:pt idx="12">
                  <c:v>10.013065587973957</c:v>
                </c:pt>
                <c:pt idx="13">
                  <c:v>9.947234170211962</c:v>
                </c:pt>
                <c:pt idx="14">
                  <c:v>9.880773099327234</c:v>
                </c:pt>
                <c:pt idx="15">
                  <c:v>9.813630130113085</c:v>
                </c:pt>
                <c:pt idx="16">
                  <c:v>9.745750832440164</c:v>
                </c:pt>
                <c:pt idx="17">
                  <c:v>9.67707930031946</c:v>
                </c:pt>
                <c:pt idx="18">
                  <c:v>9.607559098617811</c:v>
                </c:pt>
                <c:pt idx="19">
                  <c:v>9.537134454815261</c:v>
                </c:pt>
                <c:pt idx="20">
                  <c:v>9.46575168052286</c:v>
                </c:pt>
                <c:pt idx="21">
                  <c:v>9.39336077805848</c:v>
                </c:pt>
                <c:pt idx="22">
                  <c:v>9.31991715406467</c:v>
                </c:pt>
                <c:pt idx="23">
                  <c:v>9.24538333012778</c:v>
                </c:pt>
                <c:pt idx="24">
                  <c:v>9.169730516599552</c:v>
                </c:pt>
                <c:pt idx="25">
                  <c:v>9.092939907611605</c:v>
                </c:pt>
                <c:pt idx="26">
                  <c:v>9.015003567938697</c:v>
                </c:pt>
                <c:pt idx="27">
                  <c:v>8.935924817005422</c:v>
                </c:pt>
                <c:pt idx="28">
                  <c:v>8.85571806754091</c:v>
                </c:pt>
                <c:pt idx="29">
                  <c:v>8.774408136844457</c:v>
                </c:pt>
                <c:pt idx="30">
                  <c:v>8.692029105570372</c:v>
                </c:pt>
                <c:pt idx="31">
                  <c:v>8.608622841659324</c:v>
                </c:pt>
                <c:pt idx="32">
                  <c:v>8.524237328920805</c:v>
                </c:pt>
                <c:pt idx="33">
                  <c:v>8.438924939701678</c:v>
                </c:pt>
                <c:pt idx="34">
                  <c:v>8.352740772889758</c:v>
                </c:pt>
                <c:pt idx="35">
                  <c:v>8.265741148971877</c:v>
                </c:pt>
                <c:pt idx="36">
                  <c:v>8.177982320330903</c:v>
                </c:pt>
                <c:pt idx="37">
                  <c:v>8.089519423463368</c:v>
                </c:pt>
                <c:pt idx="38">
                  <c:v>8.000405674150326</c:v>
                </c:pt>
                <c:pt idx="39">
                  <c:v>7.91069178838642</c:v>
                </c:pt>
                <c:pt idx="40">
                  <c:v>7.820425600898743</c:v>
                </c:pt>
                <c:pt idx="41">
                  <c:v>7.729651848167126</c:v>
                </c:pt>
                <c:pt idx="42">
                  <c:v>7.638412082385067</c:v>
                </c:pt>
                <c:pt idx="43">
                  <c:v>7.546744685200252</c:v>
                </c:pt>
                <c:pt idx="44">
                  <c:v>7.454684954036165</c:v>
                </c:pt>
                <c:pt idx="45">
                  <c:v>7.362265238357204</c:v>
                </c:pt>
                <c:pt idx="46">
                  <c:v>7.269515107763609</c:v>
                </c:pt>
                <c:pt idx="47">
                  <c:v>7.176461537921071</c:v>
                </c:pt>
                <c:pt idx="48">
                  <c:v>7.083129103869379</c:v>
                </c:pt>
                <c:pt idx="49">
                  <c:v>6.9895401731687805</c:v>
                </c:pt>
                <c:pt idx="50">
                  <c:v>6.8957150936619485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FIXED_XY!$C$10</c:f>
              <c:strCache>
                <c:ptCount val="1"/>
                <c:pt idx="0">
                  <c:v>Y (x1)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FIXED_XY!$B$11:$B$35</c:f>
              <c:numCache>
                <c:ptCount val="25"/>
                <c:pt idx="0">
                  <c:v>28.1</c:v>
                </c:pt>
                <c:pt idx="1">
                  <c:v>28.6</c:v>
                </c:pt>
                <c:pt idx="2">
                  <c:v>28.9</c:v>
                </c:pt>
                <c:pt idx="3">
                  <c:v>29.7</c:v>
                </c:pt>
                <c:pt idx="4">
                  <c:v>30.8</c:v>
                </c:pt>
                <c:pt idx="5">
                  <c:v>33.4</c:v>
                </c:pt>
                <c:pt idx="6">
                  <c:v>35.3</c:v>
                </c:pt>
                <c:pt idx="7">
                  <c:v>39.1</c:v>
                </c:pt>
                <c:pt idx="8">
                  <c:v>44.6</c:v>
                </c:pt>
                <c:pt idx="9">
                  <c:v>46.4</c:v>
                </c:pt>
                <c:pt idx="10">
                  <c:v>46.8</c:v>
                </c:pt>
                <c:pt idx="11">
                  <c:v>48.5</c:v>
                </c:pt>
                <c:pt idx="12">
                  <c:v>57.5</c:v>
                </c:pt>
                <c:pt idx="13">
                  <c:v>58.1</c:v>
                </c:pt>
                <c:pt idx="14">
                  <c:v>58.8</c:v>
                </c:pt>
                <c:pt idx="15">
                  <c:v>59.3</c:v>
                </c:pt>
                <c:pt idx="16">
                  <c:v>61.4</c:v>
                </c:pt>
                <c:pt idx="17">
                  <c:v>70</c:v>
                </c:pt>
                <c:pt idx="18">
                  <c:v>70</c:v>
                </c:pt>
                <c:pt idx="19">
                  <c:v>70.7</c:v>
                </c:pt>
                <c:pt idx="20">
                  <c:v>71.3</c:v>
                </c:pt>
                <c:pt idx="21">
                  <c:v>72.1</c:v>
                </c:pt>
                <c:pt idx="22">
                  <c:v>74.4</c:v>
                </c:pt>
                <c:pt idx="23">
                  <c:v>74.5</c:v>
                </c:pt>
                <c:pt idx="24">
                  <c:v>76.7</c:v>
                </c:pt>
              </c:numCache>
            </c:numRef>
          </c:xVal>
          <c:yVal>
            <c:numRef>
              <c:f>FIXED_XY!$C$11:$C$35</c:f>
              <c:numCache>
                <c:ptCount val="25"/>
                <c:pt idx="0">
                  <c:v>11.88</c:v>
                </c:pt>
                <c:pt idx="1">
                  <c:v>11.08</c:v>
                </c:pt>
                <c:pt idx="2">
                  <c:v>12.19</c:v>
                </c:pt>
                <c:pt idx="3">
                  <c:v>11.13</c:v>
                </c:pt>
                <c:pt idx="4">
                  <c:v>12.51</c:v>
                </c:pt>
                <c:pt idx="5">
                  <c:v>10.36</c:v>
                </c:pt>
                <c:pt idx="6">
                  <c:v>10.98</c:v>
                </c:pt>
                <c:pt idx="7">
                  <c:v>9.57</c:v>
                </c:pt>
                <c:pt idx="8">
                  <c:v>8.86</c:v>
                </c:pt>
                <c:pt idx="9">
                  <c:v>8.24</c:v>
                </c:pt>
                <c:pt idx="10">
                  <c:v>10.94</c:v>
                </c:pt>
                <c:pt idx="11">
                  <c:v>9.59</c:v>
                </c:pt>
                <c:pt idx="12">
                  <c:v>9.14</c:v>
                </c:pt>
                <c:pt idx="13">
                  <c:v>8.47</c:v>
                </c:pt>
                <c:pt idx="14">
                  <c:v>8.4</c:v>
                </c:pt>
                <c:pt idx="15">
                  <c:v>10.09</c:v>
                </c:pt>
                <c:pt idx="16">
                  <c:v>9.27</c:v>
                </c:pt>
                <c:pt idx="17">
                  <c:v>8.11</c:v>
                </c:pt>
                <c:pt idx="18">
                  <c:v>6.83</c:v>
                </c:pt>
                <c:pt idx="19">
                  <c:v>7.82</c:v>
                </c:pt>
                <c:pt idx="20">
                  <c:v>8.73</c:v>
                </c:pt>
                <c:pt idx="21">
                  <c:v>7.68</c:v>
                </c:pt>
                <c:pt idx="22">
                  <c:v>6.36</c:v>
                </c:pt>
                <c:pt idx="23">
                  <c:v>8.88</c:v>
                </c:pt>
                <c:pt idx="24">
                  <c:v>8.5</c:v>
                </c:pt>
              </c:numCache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  <c:max val="80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crossBetween val="midCat"/>
        <c:dispUnits/>
      </c:valAx>
      <c:valAx>
        <c:axId val="37422671"/>
        <c:scaling>
          <c:orientation val="minMax"/>
          <c:max val="13"/>
          <c:min val="6"/>
        </c:scaling>
        <c:axPos val="l"/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69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025"/>
          <c:w val="0.81275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FIXED_XY!$C$10</c:f>
              <c:strCache>
                <c:ptCount val="1"/>
                <c:pt idx="0">
                  <c:v>Y (x1)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2"/>
            <c:spPr>
              <a:ln w="3175">
                <a:noFill/>
              </a:ln>
            </c:spPr>
            <c:marker>
              <c:symbol val="x"/>
              <c:size val="9"/>
              <c:spPr>
                <a:solidFill>
                  <a:srgbClr val="FF9900"/>
                </a:solidFill>
                <a:ln>
                  <a:solidFill>
                    <a:srgbClr val="FF00FF"/>
                  </a:solidFill>
                </a:ln>
              </c:spPr>
            </c:marker>
          </c:dP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FIXED_XY!$B$11:$B$35</c:f>
              <c:numCache>
                <c:ptCount val="25"/>
                <c:pt idx="0">
                  <c:v>28.1</c:v>
                </c:pt>
                <c:pt idx="1">
                  <c:v>28.6</c:v>
                </c:pt>
                <c:pt idx="2">
                  <c:v>28.9</c:v>
                </c:pt>
                <c:pt idx="3">
                  <c:v>29.7</c:v>
                </c:pt>
                <c:pt idx="4">
                  <c:v>30.8</c:v>
                </c:pt>
                <c:pt idx="5">
                  <c:v>33.4</c:v>
                </c:pt>
                <c:pt idx="6">
                  <c:v>35.3</c:v>
                </c:pt>
                <c:pt idx="7">
                  <c:v>39.1</c:v>
                </c:pt>
                <c:pt idx="8">
                  <c:v>44.6</c:v>
                </c:pt>
                <c:pt idx="9">
                  <c:v>46.4</c:v>
                </c:pt>
                <c:pt idx="10">
                  <c:v>46.8</c:v>
                </c:pt>
                <c:pt idx="11">
                  <c:v>48.5</c:v>
                </c:pt>
                <c:pt idx="12">
                  <c:v>57.5</c:v>
                </c:pt>
                <c:pt idx="13">
                  <c:v>58.1</c:v>
                </c:pt>
                <c:pt idx="14">
                  <c:v>58.8</c:v>
                </c:pt>
                <c:pt idx="15">
                  <c:v>59.3</c:v>
                </c:pt>
                <c:pt idx="16">
                  <c:v>61.4</c:v>
                </c:pt>
                <c:pt idx="17">
                  <c:v>70</c:v>
                </c:pt>
                <c:pt idx="18">
                  <c:v>70</c:v>
                </c:pt>
                <c:pt idx="19">
                  <c:v>70.7</c:v>
                </c:pt>
                <c:pt idx="20">
                  <c:v>71.3</c:v>
                </c:pt>
                <c:pt idx="21">
                  <c:v>72.1</c:v>
                </c:pt>
                <c:pt idx="22">
                  <c:v>74.4</c:v>
                </c:pt>
                <c:pt idx="23">
                  <c:v>74.5</c:v>
                </c:pt>
                <c:pt idx="24">
                  <c:v>76.7</c:v>
                </c:pt>
              </c:numCache>
            </c:numRef>
          </c:xVal>
          <c:yVal>
            <c:numRef>
              <c:f>FIXED_XY!$C$11:$C$35</c:f>
              <c:numCache>
                <c:ptCount val="25"/>
                <c:pt idx="0">
                  <c:v>11.88</c:v>
                </c:pt>
                <c:pt idx="1">
                  <c:v>11.08</c:v>
                </c:pt>
                <c:pt idx="2">
                  <c:v>12.19</c:v>
                </c:pt>
                <c:pt idx="3">
                  <c:v>11.13</c:v>
                </c:pt>
                <c:pt idx="4">
                  <c:v>12.51</c:v>
                </c:pt>
                <c:pt idx="5">
                  <c:v>10.36</c:v>
                </c:pt>
                <c:pt idx="6">
                  <c:v>10.98</c:v>
                </c:pt>
                <c:pt idx="7">
                  <c:v>9.57</c:v>
                </c:pt>
                <c:pt idx="8">
                  <c:v>8.86</c:v>
                </c:pt>
                <c:pt idx="9">
                  <c:v>8.24</c:v>
                </c:pt>
                <c:pt idx="10">
                  <c:v>10.94</c:v>
                </c:pt>
                <c:pt idx="11">
                  <c:v>9.59</c:v>
                </c:pt>
                <c:pt idx="12">
                  <c:v>9.14</c:v>
                </c:pt>
                <c:pt idx="13">
                  <c:v>8.47</c:v>
                </c:pt>
                <c:pt idx="14">
                  <c:v>8.4</c:v>
                </c:pt>
                <c:pt idx="15">
                  <c:v>10.09</c:v>
                </c:pt>
                <c:pt idx="16">
                  <c:v>9.27</c:v>
                </c:pt>
                <c:pt idx="17">
                  <c:v>8.11</c:v>
                </c:pt>
                <c:pt idx="18">
                  <c:v>6.83</c:v>
                </c:pt>
                <c:pt idx="19">
                  <c:v>7.82</c:v>
                </c:pt>
                <c:pt idx="20">
                  <c:v>8.73</c:v>
                </c:pt>
                <c:pt idx="21">
                  <c:v>7.68</c:v>
                </c:pt>
                <c:pt idx="22">
                  <c:v>6.36</c:v>
                </c:pt>
                <c:pt idx="23">
                  <c:v>8.88</c:v>
                </c:pt>
                <c:pt idx="24">
                  <c:v>8.5</c:v>
                </c:pt>
              </c:numCache>
            </c:numRef>
          </c:yVal>
          <c:smooth val="0"/>
        </c:ser>
        <c:axId val="1259720"/>
        <c:axId val="11337481"/>
      </c:scatterChart>
      <c:val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crossBetween val="midCat"/>
        <c:dispUnits/>
      </c:valAx>
      <c:valAx>
        <c:axId val="11337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0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FIXED_XY!$H$1</c:f>
              <c:strCache>
                <c:ptCount val="1"/>
                <c:pt idx="0">
                  <c:v>Confidence Interval =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FIXED_XY!$I$1</c:f>
              <c:numCache>
                <c:ptCount val="1"/>
                <c:pt idx="0">
                  <c:v>0.9496</c:v>
                </c:pt>
              </c:numCache>
            </c:numRef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  <c:max val="1"/>
          <c:min val="0.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10</xdr:col>
      <xdr:colOff>38100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8575" y="104775"/>
        <a:ext cx="61817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34</xdr:row>
      <xdr:rowOff>66675</xdr:rowOff>
    </xdr:from>
    <xdr:to>
      <xdr:col>7</xdr:col>
      <xdr:colOff>104775</xdr:colOff>
      <xdr:row>52</xdr:row>
      <xdr:rowOff>104775</xdr:rowOff>
    </xdr:to>
    <xdr:graphicFrame>
      <xdr:nvGraphicFramePr>
        <xdr:cNvPr id="2" name="Chart 4"/>
        <xdr:cNvGraphicFramePr/>
      </xdr:nvGraphicFramePr>
      <xdr:xfrm>
        <a:off x="495300" y="5572125"/>
        <a:ext cx="39528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1</xdr:row>
      <xdr:rowOff>104775</xdr:rowOff>
    </xdr:from>
    <xdr:to>
      <xdr:col>14</xdr:col>
      <xdr:colOff>504825</xdr:colOff>
      <xdr:row>33</xdr:row>
      <xdr:rowOff>104775</xdr:rowOff>
    </xdr:to>
    <xdr:graphicFrame>
      <xdr:nvGraphicFramePr>
        <xdr:cNvPr id="3" name="Chart 5"/>
        <xdr:cNvGraphicFramePr/>
      </xdr:nvGraphicFramePr>
      <xdr:xfrm>
        <a:off x="6657975" y="266700"/>
        <a:ext cx="24574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304800</xdr:colOff>
      <xdr:row>34</xdr:row>
      <xdr:rowOff>95250</xdr:rowOff>
    </xdr:from>
    <xdr:to>
      <xdr:col>17</xdr:col>
      <xdr:colOff>114300</xdr:colOff>
      <xdr:row>41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5600700"/>
          <a:ext cx="28575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35:F35"/>
  <sheetViews>
    <sheetView tabSelected="1" workbookViewId="0" topLeftCell="A1">
      <selection activeCell="P3" sqref="P3"/>
    </sheetView>
  </sheetViews>
  <sheetFormatPr defaultColWidth="9.140625" defaultRowHeight="12.75"/>
  <cols>
    <col min="6" max="6" width="10.28125" style="0" bestFit="1" customWidth="1"/>
  </cols>
  <sheetData>
    <row r="30" ht="12.75"/>
    <row r="35" spans="5:6" ht="12.75">
      <c r="E35" s="6"/>
      <c r="F35" s="2"/>
    </row>
  </sheetData>
  <dataValidations count="1">
    <dataValidation type="decimal" allowBlank="1" showInputMessage="1" showErrorMessage="1" sqref="F35">
      <formula1>0</formula1>
      <formula2>0.99971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workbookViewId="0" topLeftCell="A1">
      <selection activeCell="K9" sqref="K9"/>
    </sheetView>
  </sheetViews>
  <sheetFormatPr defaultColWidth="9.140625" defaultRowHeight="12.75"/>
  <sheetData>
    <row r="1" spans="1:9" ht="12.75">
      <c r="A1" t="s">
        <v>3</v>
      </c>
      <c r="B1">
        <f>VAR(C11:C400)</f>
        <v>2.6591256666666063</v>
      </c>
      <c r="H1" s="6" t="s">
        <v>21</v>
      </c>
      <c r="I1" s="2">
        <v>0.9496</v>
      </c>
    </row>
    <row r="2" spans="1:9" ht="12.75">
      <c r="A2" t="s">
        <v>4</v>
      </c>
      <c r="B2">
        <f>SLOPE($C$11:$C$400,$B$11:$B$400)</f>
        <v>-0.07983442403437319</v>
      </c>
      <c r="H2" s="6" t="s">
        <v>22</v>
      </c>
      <c r="I2">
        <f>0.5+I1/2</f>
        <v>0.9748</v>
      </c>
    </row>
    <row r="3" spans="1:9" ht="12.75">
      <c r="A3" t="s">
        <v>5</v>
      </c>
      <c r="B3">
        <f>INTERCEPT($C$11:$C$400,$B$11:$B$400)</f>
        <v>13.623690704208032</v>
      </c>
      <c r="H3" s="6" t="s">
        <v>23</v>
      </c>
      <c r="I3">
        <f>VLOOKUP(I2,'GAUSSIAN DISTRIBUTION'!A6:C152,2,1)+(I2-VLOOKUP(I2,'GAUSSIAN DISTRIBUTION'!A6:C152,1,1))*VLOOKUP(I2,'GAUSSIAN DISTRIBUTION'!A6:C152,3,1)</f>
        <v>1.9516058698605294</v>
      </c>
    </row>
    <row r="4" spans="1:2" ht="12.75">
      <c r="A4" t="s">
        <v>13</v>
      </c>
      <c r="B4">
        <f>COUNT(C11:C400)</f>
        <v>25</v>
      </c>
    </row>
    <row r="6" spans="1:2" ht="12.75">
      <c r="A6" t="s">
        <v>9</v>
      </c>
      <c r="B6">
        <f>AVERAGE($B$11:$B$400)</f>
        <v>52.6</v>
      </c>
    </row>
    <row r="7" spans="1:9" ht="12.75">
      <c r="A7" t="s">
        <v>19</v>
      </c>
      <c r="B7">
        <f>MAX($B$11:$B$400)</f>
        <v>76.7</v>
      </c>
      <c r="D7">
        <f>SUM(D11:D400)</f>
        <v>7154.419999999999</v>
      </c>
      <c r="E7">
        <f>SUM(E11:E400)</f>
        <v>18.22006785871112</v>
      </c>
      <c r="H7" s="6" t="s">
        <v>18</v>
      </c>
      <c r="I7">
        <v>50</v>
      </c>
    </row>
    <row r="8" spans="1:9" ht="12.75">
      <c r="A8" t="s">
        <v>20</v>
      </c>
      <c r="B8">
        <f>MIN($B$11:$B$37)</f>
        <v>28.1</v>
      </c>
      <c r="D8" t="s">
        <v>11</v>
      </c>
      <c r="E8">
        <f>(E7/(COUNT(E11:E400)-2))</f>
        <v>0.7921768634222225</v>
      </c>
      <c r="H8" t="s">
        <v>24</v>
      </c>
      <c r="I8">
        <f>(B7-B8)/I7</f>
        <v>0.972</v>
      </c>
    </row>
    <row r="10" spans="1:13" ht="14.25">
      <c r="A10" t="s">
        <v>25</v>
      </c>
      <c r="B10" s="4" t="s">
        <v>16</v>
      </c>
      <c r="C10" s="4" t="s">
        <v>17</v>
      </c>
      <c r="D10" s="4" t="s">
        <v>15</v>
      </c>
      <c r="E10" s="5" t="s">
        <v>14</v>
      </c>
      <c r="G10" s="3"/>
      <c r="I10" t="s">
        <v>10</v>
      </c>
      <c r="J10" t="s">
        <v>8</v>
      </c>
      <c r="K10" t="s">
        <v>12</v>
      </c>
      <c r="L10" s="3" t="s">
        <v>6</v>
      </c>
      <c r="M10" s="3" t="s">
        <v>7</v>
      </c>
    </row>
    <row r="11" spans="1:13" ht="12.75">
      <c r="A11">
        <v>1</v>
      </c>
      <c r="B11">
        <v>28.1</v>
      </c>
      <c r="C11">
        <v>11.88</v>
      </c>
      <c r="D11">
        <f aca="true" t="shared" si="0" ref="D11:D35">(B11-$B$6)^2</f>
        <v>600.25</v>
      </c>
      <c r="E11">
        <f aca="true" t="shared" si="1" ref="E11:E35">(C11-B11*$B$2-$B$3)^2</f>
        <v>0.24965672907375178</v>
      </c>
      <c r="I11">
        <f>B8</f>
        <v>28.1</v>
      </c>
      <c r="J11">
        <f aca="true" t="shared" si="2" ref="J11:J42">I11*$B$2+$B$3</f>
        <v>11.380343388842146</v>
      </c>
      <c r="K11">
        <f aca="true" t="shared" si="3" ref="K11:K42">$I$3*($E$8*(1/$B$4+(I11-$B$6)^2/$D$7))^0.5</f>
        <v>0.6114168676523145</v>
      </c>
      <c r="L11">
        <f>J11+K11</f>
        <v>11.99176025649446</v>
      </c>
      <c r="M11">
        <f>J11-K11</f>
        <v>10.768926521189831</v>
      </c>
    </row>
    <row r="12" spans="1:13" ht="12.75">
      <c r="A12">
        <f aca="true" t="shared" si="4" ref="A12:A35">A11+1</f>
        <v>2</v>
      </c>
      <c r="B12">
        <v>28.6</v>
      </c>
      <c r="C12">
        <v>11.08</v>
      </c>
      <c r="D12">
        <f t="shared" si="0"/>
        <v>576</v>
      </c>
      <c r="E12">
        <f t="shared" si="1"/>
        <v>0.06782179357566478</v>
      </c>
      <c r="I12">
        <f aca="true" t="shared" si="5" ref="I12:I36">I11+$I$8</f>
        <v>29.072000000000003</v>
      </c>
      <c r="J12">
        <f t="shared" si="2"/>
        <v>11.302744328680735</v>
      </c>
      <c r="K12">
        <f t="shared" si="3"/>
        <v>0.5950991418348227</v>
      </c>
      <c r="L12">
        <f aca="true" t="shared" si="6" ref="L12:L36">J12+K12</f>
        <v>11.897843470515557</v>
      </c>
      <c r="M12">
        <f aca="true" t="shared" si="7" ref="M12:M36">J12-K12</f>
        <v>10.707645186845912</v>
      </c>
    </row>
    <row r="13" spans="1:13" ht="12.75">
      <c r="A13">
        <f t="shared" si="4"/>
        <v>3</v>
      </c>
      <c r="B13">
        <v>28.9</v>
      </c>
      <c r="C13">
        <v>12.19</v>
      </c>
      <c r="D13">
        <f t="shared" si="0"/>
        <v>561.6900000000002</v>
      </c>
      <c r="E13">
        <f t="shared" si="1"/>
        <v>0.7630444413064509</v>
      </c>
      <c r="I13">
        <f t="shared" si="5"/>
        <v>30.044000000000004</v>
      </c>
      <c r="J13">
        <f t="shared" si="2"/>
        <v>11.225145268519324</v>
      </c>
      <c r="K13">
        <f t="shared" si="3"/>
        <v>0.5790097356894759</v>
      </c>
      <c r="L13">
        <f t="shared" si="6"/>
        <v>11.8041550042088</v>
      </c>
      <c r="M13">
        <f t="shared" si="7"/>
        <v>10.646135532829847</v>
      </c>
    </row>
    <row r="14" spans="1:13" ht="12.75">
      <c r="A14">
        <f t="shared" si="4"/>
        <v>4</v>
      </c>
      <c r="B14">
        <v>29.7</v>
      </c>
      <c r="C14">
        <v>11.13</v>
      </c>
      <c r="D14">
        <f t="shared" si="0"/>
        <v>524.4100000000001</v>
      </c>
      <c r="E14">
        <f t="shared" si="1"/>
        <v>0.015032797775991341</v>
      </c>
      <c r="I14">
        <f t="shared" si="5"/>
        <v>31.016000000000005</v>
      </c>
      <c r="J14">
        <f t="shared" si="2"/>
        <v>11.147546208357912</v>
      </c>
      <c r="K14">
        <f t="shared" si="3"/>
        <v>0.5631682184585088</v>
      </c>
      <c r="L14">
        <f t="shared" si="6"/>
        <v>11.710714426816422</v>
      </c>
      <c r="M14">
        <f t="shared" si="7"/>
        <v>10.584377989899403</v>
      </c>
    </row>
    <row r="15" spans="1:13" ht="12.75">
      <c r="A15">
        <f t="shared" si="4"/>
        <v>5</v>
      </c>
      <c r="B15">
        <v>30.8</v>
      </c>
      <c r="C15">
        <v>12.51</v>
      </c>
      <c r="D15">
        <f t="shared" si="0"/>
        <v>475.24</v>
      </c>
      <c r="E15">
        <f t="shared" si="1"/>
        <v>1.8095887496900194</v>
      </c>
      <c r="I15">
        <f t="shared" si="5"/>
        <v>31.988000000000007</v>
      </c>
      <c r="J15">
        <f t="shared" si="2"/>
        <v>11.069947148196501</v>
      </c>
      <c r="K15">
        <f t="shared" si="3"/>
        <v>0.5475961042485094</v>
      </c>
      <c r="L15">
        <f t="shared" si="6"/>
        <v>11.61754325244501</v>
      </c>
      <c r="M15">
        <f t="shared" si="7"/>
        <v>10.522351043947992</v>
      </c>
    </row>
    <row r="16" spans="1:13" ht="12.75">
      <c r="A16">
        <f t="shared" si="4"/>
        <v>6</v>
      </c>
      <c r="B16">
        <v>33.4</v>
      </c>
      <c r="C16">
        <v>10.36</v>
      </c>
      <c r="D16">
        <f t="shared" si="0"/>
        <v>368.6400000000001</v>
      </c>
      <c r="E16">
        <f t="shared" si="1"/>
        <v>0.35667285291833034</v>
      </c>
      <c r="I16">
        <f t="shared" si="5"/>
        <v>32.96000000000001</v>
      </c>
      <c r="J16">
        <f t="shared" si="2"/>
        <v>10.992348088035092</v>
      </c>
      <c r="K16">
        <f t="shared" si="3"/>
        <v>0.5323170364946418</v>
      </c>
      <c r="L16">
        <f t="shared" si="6"/>
        <v>11.524665124529733</v>
      </c>
      <c r="M16">
        <f t="shared" si="7"/>
        <v>10.46003105154045</v>
      </c>
    </row>
    <row r="17" spans="1:13" ht="12.75">
      <c r="A17">
        <f t="shared" si="4"/>
        <v>7</v>
      </c>
      <c r="B17">
        <v>35.3</v>
      </c>
      <c r="C17">
        <v>10.98</v>
      </c>
      <c r="D17">
        <f t="shared" si="0"/>
        <v>299.29000000000013</v>
      </c>
      <c r="E17">
        <f t="shared" si="1"/>
        <v>0.030437849270456792</v>
      </c>
      <c r="I17">
        <f t="shared" si="5"/>
        <v>33.93200000000001</v>
      </c>
      <c r="J17">
        <f t="shared" si="2"/>
        <v>10.91474902787368</v>
      </c>
      <c r="K17">
        <f t="shared" si="3"/>
        <v>0.5173569794103592</v>
      </c>
      <c r="L17">
        <f t="shared" si="6"/>
        <v>11.43210600728404</v>
      </c>
      <c r="M17">
        <f t="shared" si="7"/>
        <v>10.397392048463322</v>
      </c>
    </row>
    <row r="18" spans="1:13" ht="12.75">
      <c r="A18">
        <f t="shared" si="4"/>
        <v>8</v>
      </c>
      <c r="B18">
        <v>39.1</v>
      </c>
      <c r="C18">
        <v>9.57</v>
      </c>
      <c r="D18">
        <f t="shared" si="0"/>
        <v>182.25</v>
      </c>
      <c r="E18">
        <f t="shared" si="1"/>
        <v>0.8689310735351181</v>
      </c>
      <c r="I18">
        <f t="shared" si="5"/>
        <v>34.90400000000001</v>
      </c>
      <c r="J18">
        <f t="shared" si="2"/>
        <v>10.83714996771227</v>
      </c>
      <c r="K18">
        <f t="shared" si="3"/>
        <v>0.5027444119974519</v>
      </c>
      <c r="L18">
        <f t="shared" si="6"/>
        <v>11.33989437970972</v>
      </c>
      <c r="M18">
        <f t="shared" si="7"/>
        <v>10.334405555714818</v>
      </c>
    </row>
    <row r="19" spans="1:13" ht="12.75">
      <c r="A19">
        <f t="shared" si="4"/>
        <v>9</v>
      </c>
      <c r="B19">
        <v>44.6</v>
      </c>
      <c r="C19">
        <v>8.86</v>
      </c>
      <c r="D19">
        <f t="shared" si="0"/>
        <v>64</v>
      </c>
      <c r="E19">
        <f t="shared" si="1"/>
        <v>1.4473903994976156</v>
      </c>
      <c r="I19">
        <f t="shared" si="5"/>
        <v>35.87600000000001</v>
      </c>
      <c r="J19">
        <f t="shared" si="2"/>
        <v>10.759550907550858</v>
      </c>
      <c r="K19">
        <f t="shared" si="3"/>
        <v>0.48851051809822493</v>
      </c>
      <c r="L19">
        <f t="shared" si="6"/>
        <v>11.248061425649084</v>
      </c>
      <c r="M19">
        <f t="shared" si="7"/>
        <v>10.271040389452633</v>
      </c>
    </row>
    <row r="20" spans="1:13" ht="12.75">
      <c r="A20">
        <f t="shared" si="4"/>
        <v>10</v>
      </c>
      <c r="B20">
        <v>46.4</v>
      </c>
      <c r="C20">
        <v>8.24</v>
      </c>
      <c r="D20">
        <f t="shared" si="0"/>
        <v>38.44000000000003</v>
      </c>
      <c r="E20">
        <f t="shared" si="1"/>
        <v>2.8202951140752734</v>
      </c>
      <c r="I20">
        <f t="shared" si="5"/>
        <v>36.84800000000001</v>
      </c>
      <c r="J20">
        <f t="shared" si="2"/>
        <v>10.681951847389449</v>
      </c>
      <c r="K20">
        <f t="shared" si="3"/>
        <v>0.4746893633086889</v>
      </c>
      <c r="L20">
        <f t="shared" si="6"/>
        <v>11.156641210698139</v>
      </c>
      <c r="M20">
        <f t="shared" si="7"/>
        <v>10.20726248408076</v>
      </c>
    </row>
    <row r="21" spans="1:13" ht="12.75">
      <c r="A21">
        <f t="shared" si="4"/>
        <v>11</v>
      </c>
      <c r="B21">
        <v>46.8</v>
      </c>
      <c r="C21">
        <v>10.94</v>
      </c>
      <c r="D21">
        <f t="shared" si="0"/>
        <v>33.64000000000005</v>
      </c>
      <c r="E21">
        <f t="shared" si="1"/>
        <v>1.107883270605318</v>
      </c>
      <c r="I21">
        <f t="shared" si="5"/>
        <v>37.820000000000014</v>
      </c>
      <c r="J21">
        <f t="shared" si="2"/>
        <v>10.604352787228038</v>
      </c>
      <c r="K21">
        <f t="shared" si="3"/>
        <v>0.4613180462892171</v>
      </c>
      <c r="L21">
        <f t="shared" si="6"/>
        <v>11.065670833517254</v>
      </c>
      <c r="M21">
        <f t="shared" si="7"/>
        <v>10.143034740938822</v>
      </c>
    </row>
    <row r="22" spans="1:13" ht="12.75">
      <c r="A22">
        <f t="shared" si="4"/>
        <v>12</v>
      </c>
      <c r="B22">
        <v>48.5</v>
      </c>
      <c r="C22">
        <v>9.59</v>
      </c>
      <c r="D22">
        <f t="shared" si="0"/>
        <v>16.810000000000013</v>
      </c>
      <c r="E22">
        <f t="shared" si="1"/>
        <v>0.026153726650975772</v>
      </c>
      <c r="I22">
        <f t="shared" si="5"/>
        <v>38.792000000000016</v>
      </c>
      <c r="J22">
        <f t="shared" si="2"/>
        <v>10.526753727066627</v>
      </c>
      <c r="K22">
        <f t="shared" si="3"/>
        <v>0.4484368081164523</v>
      </c>
      <c r="L22">
        <f t="shared" si="6"/>
        <v>10.97519053518308</v>
      </c>
      <c r="M22">
        <f t="shared" si="7"/>
        <v>10.078316918950174</v>
      </c>
    </row>
    <row r="23" spans="1:13" ht="12.75">
      <c r="A23">
        <f t="shared" si="4"/>
        <v>13</v>
      </c>
      <c r="B23">
        <v>57.5</v>
      </c>
      <c r="C23">
        <v>9.14</v>
      </c>
      <c r="D23">
        <f t="shared" si="0"/>
        <v>24.009999999999987</v>
      </c>
      <c r="E23">
        <f t="shared" si="1"/>
        <v>0.011403821699528754</v>
      </c>
      <c r="I23">
        <f t="shared" si="5"/>
        <v>39.76400000000002</v>
      </c>
      <c r="J23">
        <f t="shared" si="2"/>
        <v>10.449154666905216</v>
      </c>
      <c r="K23">
        <f t="shared" si="3"/>
        <v>0.43608907893126964</v>
      </c>
      <c r="L23">
        <f t="shared" si="6"/>
        <v>10.885243745836485</v>
      </c>
      <c r="M23">
        <f t="shared" si="7"/>
        <v>10.013065587973946</v>
      </c>
    </row>
    <row r="24" spans="1:13" ht="12.75">
      <c r="A24">
        <f t="shared" si="4"/>
        <v>14</v>
      </c>
      <c r="B24">
        <v>58.1</v>
      </c>
      <c r="C24">
        <v>8.47</v>
      </c>
      <c r="D24">
        <f t="shared" si="0"/>
        <v>30.25</v>
      </c>
      <c r="E24">
        <f t="shared" si="1"/>
        <v>0.26554508435976637</v>
      </c>
      <c r="I24">
        <f t="shared" si="5"/>
        <v>40.73600000000002</v>
      </c>
      <c r="J24">
        <f t="shared" si="2"/>
        <v>10.371555606743804</v>
      </c>
      <c r="K24">
        <f t="shared" si="3"/>
        <v>0.42432143653185156</v>
      </c>
      <c r="L24">
        <f t="shared" si="6"/>
        <v>10.795877043275656</v>
      </c>
      <c r="M24">
        <f t="shared" si="7"/>
        <v>9.947234170211953</v>
      </c>
    </row>
    <row r="25" spans="1:13" ht="12.75">
      <c r="A25">
        <f t="shared" si="4"/>
        <v>15</v>
      </c>
      <c r="B25">
        <v>58.8</v>
      </c>
      <c r="C25">
        <v>8.4</v>
      </c>
      <c r="D25">
        <f t="shared" si="0"/>
        <v>38.43999999999995</v>
      </c>
      <c r="E25">
        <f t="shared" si="1"/>
        <v>0.28029249406693524</v>
      </c>
      <c r="I25">
        <f t="shared" si="5"/>
        <v>41.70800000000002</v>
      </c>
      <c r="J25">
        <f t="shared" si="2"/>
        <v>10.293956546582393</v>
      </c>
      <c r="K25">
        <f t="shared" si="3"/>
        <v>0.41318344725516876</v>
      </c>
      <c r="L25">
        <f t="shared" si="6"/>
        <v>10.707139993837561</v>
      </c>
      <c r="M25">
        <f t="shared" si="7"/>
        <v>9.880773099327225</v>
      </c>
    </row>
    <row r="26" spans="1:13" ht="12.75">
      <c r="A26">
        <f t="shared" si="4"/>
        <v>16</v>
      </c>
      <c r="B26">
        <v>59.3</v>
      </c>
      <c r="C26">
        <v>10.09</v>
      </c>
      <c r="D26">
        <f t="shared" si="0"/>
        <v>44.889999999999944</v>
      </c>
      <c r="E26">
        <f t="shared" si="1"/>
        <v>1.4411777792013347</v>
      </c>
      <c r="I26">
        <f t="shared" si="5"/>
        <v>42.68000000000002</v>
      </c>
      <c r="J26">
        <f t="shared" si="2"/>
        <v>10.216357486420982</v>
      </c>
      <c r="K26">
        <f t="shared" si="3"/>
        <v>0.4027273563079061</v>
      </c>
      <c r="L26">
        <f t="shared" si="6"/>
        <v>10.619084842728888</v>
      </c>
      <c r="M26">
        <f t="shared" si="7"/>
        <v>9.813630130113076</v>
      </c>
    </row>
    <row r="27" spans="1:13" ht="12.75">
      <c r="A27">
        <f t="shared" si="4"/>
        <v>17</v>
      </c>
      <c r="B27">
        <v>61.4</v>
      </c>
      <c r="C27">
        <v>9.27</v>
      </c>
      <c r="D27">
        <f t="shared" si="0"/>
        <v>77.43999999999996</v>
      </c>
      <c r="E27">
        <f t="shared" si="1"/>
        <v>0.3004606733561334</v>
      </c>
      <c r="I27">
        <f t="shared" si="5"/>
        <v>43.65200000000002</v>
      </c>
      <c r="J27">
        <f t="shared" si="2"/>
        <v>10.138758426259573</v>
      </c>
      <c r="K27">
        <f t="shared" si="3"/>
        <v>0.3930075938194138</v>
      </c>
      <c r="L27">
        <f t="shared" si="6"/>
        <v>10.531766020078987</v>
      </c>
      <c r="M27">
        <f t="shared" si="7"/>
        <v>9.745750832440159</v>
      </c>
    </row>
    <row r="28" spans="1:13" ht="12.75">
      <c r="A28">
        <f t="shared" si="4"/>
        <v>18</v>
      </c>
      <c r="B28">
        <v>70</v>
      </c>
      <c r="C28">
        <v>8.11</v>
      </c>
      <c r="D28">
        <f t="shared" si="0"/>
        <v>302.75999999999993</v>
      </c>
      <c r="E28">
        <f t="shared" si="1"/>
        <v>0.005582925702966704</v>
      </c>
      <c r="I28">
        <f t="shared" si="5"/>
        <v>44.624000000000024</v>
      </c>
      <c r="J28">
        <f t="shared" si="2"/>
        <v>10.061159366098162</v>
      </c>
      <c r="K28">
        <f t="shared" si="3"/>
        <v>0.38408006577870596</v>
      </c>
      <c r="L28">
        <f t="shared" si="6"/>
        <v>10.445239431876868</v>
      </c>
      <c r="M28">
        <f t="shared" si="7"/>
        <v>9.677079300319456</v>
      </c>
    </row>
    <row r="29" spans="1:13" ht="12.75">
      <c r="A29">
        <f t="shared" si="4"/>
        <v>19</v>
      </c>
      <c r="B29">
        <v>70</v>
      </c>
      <c r="C29">
        <v>6.83</v>
      </c>
      <c r="D29">
        <f t="shared" si="0"/>
        <v>302.75999999999993</v>
      </c>
      <c r="E29">
        <f t="shared" si="1"/>
        <v>1.4527023415158538</v>
      </c>
      <c r="I29">
        <f t="shared" si="5"/>
        <v>45.596000000000025</v>
      </c>
      <c r="J29">
        <f t="shared" si="2"/>
        <v>9.98356030593675</v>
      </c>
      <c r="K29">
        <f t="shared" si="3"/>
        <v>0.3760012073189455</v>
      </c>
      <c r="L29">
        <f t="shared" si="6"/>
        <v>10.359561513255695</v>
      </c>
      <c r="M29">
        <f t="shared" si="7"/>
        <v>9.607559098617806</v>
      </c>
    </row>
    <row r="30" spans="1:13" ht="12.75">
      <c r="A30">
        <f t="shared" si="4"/>
        <v>20</v>
      </c>
      <c r="B30">
        <v>70.7</v>
      </c>
      <c r="C30">
        <v>7.82</v>
      </c>
      <c r="D30">
        <f t="shared" si="0"/>
        <v>327.61000000000007</v>
      </c>
      <c r="E30">
        <f t="shared" si="1"/>
        <v>0.025407379692393196</v>
      </c>
      <c r="I30">
        <f t="shared" si="5"/>
        <v>46.568000000000026</v>
      </c>
      <c r="J30">
        <f t="shared" si="2"/>
        <v>9.90596124577534</v>
      </c>
      <c r="K30">
        <f t="shared" si="3"/>
        <v>0.3688267909600844</v>
      </c>
      <c r="L30">
        <f t="shared" si="6"/>
        <v>10.274788036735423</v>
      </c>
      <c r="M30">
        <f t="shared" si="7"/>
        <v>9.537134454815256</v>
      </c>
    </row>
    <row r="31" spans="1:13" ht="12.75">
      <c r="A31">
        <f t="shared" si="4"/>
        <v>21</v>
      </c>
      <c r="B31">
        <v>71.3</v>
      </c>
      <c r="C31">
        <v>8.73</v>
      </c>
      <c r="D31">
        <f t="shared" si="0"/>
        <v>349.6899999999998</v>
      </c>
      <c r="E31">
        <f t="shared" si="1"/>
        <v>0.637608205934023</v>
      </c>
      <c r="I31">
        <f t="shared" si="5"/>
        <v>47.54000000000003</v>
      </c>
      <c r="J31">
        <f t="shared" si="2"/>
        <v>9.82836218561393</v>
      </c>
      <c r="K31">
        <f t="shared" si="3"/>
        <v>0.36261050509107245</v>
      </c>
      <c r="L31">
        <f t="shared" si="6"/>
        <v>10.190972690705003</v>
      </c>
      <c r="M31">
        <f t="shared" si="7"/>
        <v>9.465751680522857</v>
      </c>
    </row>
    <row r="32" spans="1:13" ht="12.75">
      <c r="A32">
        <f t="shared" si="4"/>
        <v>22</v>
      </c>
      <c r="B32">
        <v>72.1</v>
      </c>
      <c r="C32">
        <v>7.68</v>
      </c>
      <c r="D32">
        <f t="shared" si="0"/>
        <v>380.2499999999997</v>
      </c>
      <c r="E32">
        <f t="shared" si="1"/>
        <v>0.035204540820402426</v>
      </c>
      <c r="I32">
        <f t="shared" si="5"/>
        <v>48.51200000000003</v>
      </c>
      <c r="J32">
        <f t="shared" si="2"/>
        <v>9.750763125452519</v>
      </c>
      <c r="K32">
        <f t="shared" si="3"/>
        <v>0.35740234739404175</v>
      </c>
      <c r="L32">
        <f t="shared" si="6"/>
        <v>10.10816547284656</v>
      </c>
      <c r="M32">
        <f t="shared" si="7"/>
        <v>9.393360778058478</v>
      </c>
    </row>
    <row r="33" spans="1:13" ht="12.75">
      <c r="A33">
        <f t="shared" si="4"/>
        <v>23</v>
      </c>
      <c r="B33">
        <v>74.4</v>
      </c>
      <c r="C33">
        <v>6.36</v>
      </c>
      <c r="D33">
        <f t="shared" si="0"/>
        <v>475.2400000000002</v>
      </c>
      <c r="E33">
        <f t="shared" si="1"/>
        <v>1.7530013045134845</v>
      </c>
      <c r="I33">
        <f t="shared" si="5"/>
        <v>49.48400000000003</v>
      </c>
      <c r="J33">
        <f t="shared" si="2"/>
        <v>9.673164065291108</v>
      </c>
      <c r="K33">
        <f t="shared" si="3"/>
        <v>0.35324691122643886</v>
      </c>
      <c r="L33">
        <f t="shared" si="6"/>
        <v>10.026410976517546</v>
      </c>
      <c r="M33">
        <f t="shared" si="7"/>
        <v>9.319917154064669</v>
      </c>
    </row>
    <row r="34" spans="1:13" ht="12.75">
      <c r="A34">
        <f t="shared" si="4"/>
        <v>24</v>
      </c>
      <c r="B34">
        <v>74.5</v>
      </c>
      <c r="C34">
        <v>8.88</v>
      </c>
      <c r="D34">
        <f t="shared" si="0"/>
        <v>479.60999999999996</v>
      </c>
      <c r="E34">
        <f t="shared" si="1"/>
        <v>1.4495531190193975</v>
      </c>
      <c r="I34">
        <f t="shared" si="5"/>
        <v>50.45600000000003</v>
      </c>
      <c r="J34">
        <f t="shared" si="2"/>
        <v>9.595565005129696</v>
      </c>
      <c r="K34">
        <f t="shared" si="3"/>
        <v>0.3501816750019161</v>
      </c>
      <c r="L34">
        <f t="shared" si="6"/>
        <v>9.945746680131613</v>
      </c>
      <c r="M34">
        <f t="shared" si="7"/>
        <v>9.24538333012778</v>
      </c>
    </row>
    <row r="35" spans="1:13" ht="12.75">
      <c r="A35">
        <f t="shared" si="4"/>
        <v>25</v>
      </c>
      <c r="B35">
        <v>76.7</v>
      </c>
      <c r="C35">
        <v>8.5</v>
      </c>
      <c r="D35">
        <f t="shared" si="0"/>
        <v>580.8100000000001</v>
      </c>
      <c r="E35">
        <f t="shared" si="1"/>
        <v>0.9992193908539319</v>
      </c>
      <c r="I35">
        <f t="shared" si="5"/>
        <v>51.42800000000003</v>
      </c>
      <c r="J35">
        <f t="shared" si="2"/>
        <v>9.517965944968285</v>
      </c>
      <c r="K35">
        <f t="shared" si="3"/>
        <v>0.34823542836873345</v>
      </c>
      <c r="L35">
        <f t="shared" si="6"/>
        <v>9.866201373337018</v>
      </c>
      <c r="M35">
        <f t="shared" si="7"/>
        <v>9.169730516599552</v>
      </c>
    </row>
    <row r="36" spans="9:13" ht="12.75">
      <c r="I36">
        <f t="shared" si="5"/>
        <v>52.400000000000034</v>
      </c>
      <c r="J36">
        <f t="shared" si="2"/>
        <v>9.440366884806874</v>
      </c>
      <c r="K36">
        <f t="shared" si="3"/>
        <v>0.34742697719527005</v>
      </c>
      <c r="L36">
        <f t="shared" si="6"/>
        <v>9.787793862002143</v>
      </c>
      <c r="M36">
        <f t="shared" si="7"/>
        <v>9.092939907611605</v>
      </c>
    </row>
    <row r="37" spans="9:13" ht="12.75">
      <c r="I37">
        <f aca="true" t="shared" si="8" ref="I37:I61">I36+$I$8</f>
        <v>53.372000000000035</v>
      </c>
      <c r="J37">
        <f t="shared" si="2"/>
        <v>9.362767824645463</v>
      </c>
      <c r="K37">
        <f t="shared" si="3"/>
        <v>0.34776425670676653</v>
      </c>
      <c r="L37">
        <f aca="true" t="shared" si="9" ref="L37:L61">J37+K37</f>
        <v>9.710532081352229</v>
      </c>
      <c r="M37">
        <f aca="true" t="shared" si="10" ref="M37:M61">J37-K37</f>
        <v>9.015003567938697</v>
      </c>
    </row>
    <row r="38" spans="9:13" ht="12.75">
      <c r="I38">
        <f t="shared" si="8"/>
        <v>54.34400000000004</v>
      </c>
      <c r="J38">
        <f t="shared" si="2"/>
        <v>9.285168764484052</v>
      </c>
      <c r="K38">
        <f t="shared" si="3"/>
        <v>0.34924394747863075</v>
      </c>
      <c r="L38">
        <f t="shared" si="9"/>
        <v>9.634412711962682</v>
      </c>
      <c r="M38">
        <f t="shared" si="10"/>
        <v>8.935924817005422</v>
      </c>
    </row>
    <row r="39" spans="9:13" ht="12.75">
      <c r="I39">
        <f t="shared" si="8"/>
        <v>55.31600000000004</v>
      </c>
      <c r="J39">
        <f t="shared" si="2"/>
        <v>9.207569704322642</v>
      </c>
      <c r="K39">
        <f t="shared" si="3"/>
        <v>0.3518516367817309</v>
      </c>
      <c r="L39">
        <f t="shared" si="9"/>
        <v>9.559421341104374</v>
      </c>
      <c r="M39">
        <f t="shared" si="10"/>
        <v>8.855718067540911</v>
      </c>
    </row>
    <row r="40" spans="9:13" ht="12.75">
      <c r="I40">
        <f t="shared" si="8"/>
        <v>56.28800000000004</v>
      </c>
      <c r="J40">
        <f t="shared" si="2"/>
        <v>9.129970644161231</v>
      </c>
      <c r="K40">
        <f t="shared" si="3"/>
        <v>0.35556250731677164</v>
      </c>
      <c r="L40">
        <f t="shared" si="9"/>
        <v>9.485533151478002</v>
      </c>
      <c r="M40">
        <f t="shared" si="10"/>
        <v>8.77440813684446</v>
      </c>
    </row>
    <row r="41" spans="9:13" ht="12.75">
      <c r="I41">
        <f t="shared" si="8"/>
        <v>57.26000000000004</v>
      </c>
      <c r="J41">
        <f t="shared" si="2"/>
        <v>9.05237158399982</v>
      </c>
      <c r="K41">
        <f t="shared" si="3"/>
        <v>0.3603424784294453</v>
      </c>
      <c r="L41">
        <f t="shared" si="9"/>
        <v>9.412714062429265</v>
      </c>
      <c r="M41">
        <f t="shared" si="10"/>
        <v>8.692029105570375</v>
      </c>
    </row>
    <row r="42" spans="9:13" ht="12.75">
      <c r="I42">
        <f t="shared" si="8"/>
        <v>58.23200000000004</v>
      </c>
      <c r="J42">
        <f t="shared" si="2"/>
        <v>8.97477252383841</v>
      </c>
      <c r="K42">
        <f t="shared" si="3"/>
        <v>0.3661496821790793</v>
      </c>
      <c r="L42">
        <f t="shared" si="9"/>
        <v>9.34092220601749</v>
      </c>
      <c r="M42">
        <f t="shared" si="10"/>
        <v>8.608622841659331</v>
      </c>
    </row>
    <row r="43" spans="9:13" ht="12.75">
      <c r="I43">
        <f t="shared" si="8"/>
        <v>59.20400000000004</v>
      </c>
      <c r="J43">
        <f aca="true" t="shared" si="11" ref="J43:J61">I43*$B$2+$B$3</f>
        <v>8.897173463677</v>
      </c>
      <c r="K43">
        <f aca="true" t="shared" si="12" ref="K43:K61">$I$3*($E$8*(1/$B$4+(I43-$B$6)^2/$D$7))^0.5</f>
        <v>0.37293613475618864</v>
      </c>
      <c r="L43">
        <f t="shared" si="9"/>
        <v>9.270109598433189</v>
      </c>
      <c r="M43">
        <f t="shared" si="10"/>
        <v>8.52423732892081</v>
      </c>
    </row>
    <row r="44" spans="9:13" ht="12.75">
      <c r="I44">
        <f t="shared" si="8"/>
        <v>60.176000000000045</v>
      </c>
      <c r="J44">
        <f t="shared" si="11"/>
        <v>8.819574403515588</v>
      </c>
      <c r="K44">
        <f t="shared" si="12"/>
        <v>0.380649463813902</v>
      </c>
      <c r="L44">
        <f t="shared" si="9"/>
        <v>9.200223867329491</v>
      </c>
      <c r="M44">
        <f t="shared" si="10"/>
        <v>8.438924939701685</v>
      </c>
    </row>
    <row r="45" spans="9:13" ht="12.75">
      <c r="I45">
        <f t="shared" si="8"/>
        <v>61.148000000000046</v>
      </c>
      <c r="J45">
        <f t="shared" si="11"/>
        <v>8.741975343354177</v>
      </c>
      <c r="K45">
        <f t="shared" si="12"/>
        <v>0.3892345704644127</v>
      </c>
      <c r="L45">
        <f t="shared" si="9"/>
        <v>9.13120991381859</v>
      </c>
      <c r="M45">
        <f t="shared" si="10"/>
        <v>8.352740772889764</v>
      </c>
    </row>
    <row r="46" spans="9:13" ht="12.75">
      <c r="I46">
        <f t="shared" si="8"/>
        <v>62.12000000000005</v>
      </c>
      <c r="J46">
        <f t="shared" si="11"/>
        <v>8.664376283192766</v>
      </c>
      <c r="K46">
        <f t="shared" si="12"/>
        <v>0.39863513422088154</v>
      </c>
      <c r="L46">
        <f t="shared" si="9"/>
        <v>9.063011417413648</v>
      </c>
      <c r="M46">
        <f t="shared" si="10"/>
        <v>8.265741148971884</v>
      </c>
    </row>
    <row r="47" spans="9:13" ht="12.75">
      <c r="I47">
        <f t="shared" si="8"/>
        <v>63.09200000000005</v>
      </c>
      <c r="J47">
        <f t="shared" si="11"/>
        <v>8.586777223031355</v>
      </c>
      <c r="K47">
        <f t="shared" si="12"/>
        <v>0.4087949027004426</v>
      </c>
      <c r="L47">
        <f t="shared" si="9"/>
        <v>8.995572125731798</v>
      </c>
      <c r="M47">
        <f t="shared" si="10"/>
        <v>8.177982320330912</v>
      </c>
    </row>
    <row r="48" spans="9:13" ht="12.75">
      <c r="I48">
        <f t="shared" si="8"/>
        <v>64.06400000000005</v>
      </c>
      <c r="J48">
        <f t="shared" si="11"/>
        <v>8.509178162869944</v>
      </c>
      <c r="K48">
        <f t="shared" si="12"/>
        <v>0.419658739406566</v>
      </c>
      <c r="L48">
        <f t="shared" si="9"/>
        <v>8.92883690227651</v>
      </c>
      <c r="M48">
        <f t="shared" si="10"/>
        <v>8.089519423463377</v>
      </c>
    </row>
    <row r="49" spans="9:13" ht="12.75">
      <c r="I49">
        <f t="shared" si="8"/>
        <v>65.03600000000004</v>
      </c>
      <c r="J49">
        <f t="shared" si="11"/>
        <v>8.431579102708534</v>
      </c>
      <c r="K49">
        <f t="shared" si="12"/>
        <v>0.43117342855819807</v>
      </c>
      <c r="L49">
        <f t="shared" si="9"/>
        <v>8.862752531266732</v>
      </c>
      <c r="M49">
        <f t="shared" si="10"/>
        <v>8.000405674150336</v>
      </c>
    </row>
    <row r="50" spans="9:13" ht="12.75">
      <c r="I50">
        <f t="shared" si="8"/>
        <v>66.00800000000004</v>
      </c>
      <c r="J50">
        <f t="shared" si="11"/>
        <v>8.353980042547125</v>
      </c>
      <c r="K50">
        <f t="shared" si="12"/>
        <v>0.44328825416069245</v>
      </c>
      <c r="L50">
        <f t="shared" si="9"/>
        <v>8.797268296707818</v>
      </c>
      <c r="M50">
        <f t="shared" si="10"/>
        <v>7.9106917883864325</v>
      </c>
    </row>
    <row r="51" spans="9:13" ht="12.75">
      <c r="I51">
        <f t="shared" si="8"/>
        <v>66.98000000000003</v>
      </c>
      <c r="J51">
        <f t="shared" si="11"/>
        <v>8.276380982385714</v>
      </c>
      <c r="K51">
        <f t="shared" si="12"/>
        <v>0.4559553814869581</v>
      </c>
      <c r="L51">
        <f t="shared" si="9"/>
        <v>8.732336363872673</v>
      </c>
      <c r="M51">
        <f t="shared" si="10"/>
        <v>7.820425600898756</v>
      </c>
    </row>
    <row r="52" spans="9:13" ht="12.75">
      <c r="I52">
        <f t="shared" si="8"/>
        <v>67.95200000000003</v>
      </c>
      <c r="J52">
        <f t="shared" si="11"/>
        <v>8.198781922224303</v>
      </c>
      <c r="K52">
        <f t="shared" si="12"/>
        <v>0.4691300740571637</v>
      </c>
      <c r="L52">
        <f t="shared" si="9"/>
        <v>8.667911996281466</v>
      </c>
      <c r="M52">
        <f t="shared" si="10"/>
        <v>7.729651848167139</v>
      </c>
    </row>
    <row r="53" spans="9:13" ht="12.75">
      <c r="I53">
        <f t="shared" si="8"/>
        <v>68.92400000000002</v>
      </c>
      <c r="J53">
        <f t="shared" si="11"/>
        <v>8.121182862062893</v>
      </c>
      <c r="K53">
        <f t="shared" si="12"/>
        <v>0.4827707796778117</v>
      </c>
      <c r="L53">
        <f t="shared" si="9"/>
        <v>8.603953641740706</v>
      </c>
      <c r="M53">
        <f t="shared" si="10"/>
        <v>7.638412082385082</v>
      </c>
    </row>
    <row r="54" spans="9:13" ht="12.75">
      <c r="I54">
        <f t="shared" si="8"/>
        <v>69.89600000000002</v>
      </c>
      <c r="J54">
        <f t="shared" si="11"/>
        <v>8.043583801901484</v>
      </c>
      <c r="K54">
        <f t="shared" si="12"/>
        <v>0.49683911670121544</v>
      </c>
      <c r="L54">
        <f t="shared" si="9"/>
        <v>8.5404229186027</v>
      </c>
      <c r="M54">
        <f t="shared" si="10"/>
        <v>7.546744685200268</v>
      </c>
    </row>
    <row r="55" spans="9:13" ht="12.75">
      <c r="I55">
        <f t="shared" si="8"/>
        <v>70.86800000000001</v>
      </c>
      <c r="J55">
        <f t="shared" si="11"/>
        <v>7.965984741740073</v>
      </c>
      <c r="K55">
        <f t="shared" si="12"/>
        <v>0.5112997877038925</v>
      </c>
      <c r="L55">
        <f t="shared" si="9"/>
        <v>8.477284529443965</v>
      </c>
      <c r="M55">
        <f t="shared" si="10"/>
        <v>7.45468495403618</v>
      </c>
    </row>
    <row r="56" spans="9:13" ht="12.75">
      <c r="I56">
        <f t="shared" si="8"/>
        <v>71.84</v>
      </c>
      <c r="J56">
        <f t="shared" si="11"/>
        <v>7.888385681578662</v>
      </c>
      <c r="K56">
        <f t="shared" si="12"/>
        <v>0.5261204432214422</v>
      </c>
      <c r="L56">
        <f t="shared" si="9"/>
        <v>8.414506124800104</v>
      </c>
      <c r="M56">
        <f t="shared" si="10"/>
        <v>7.36226523835722</v>
      </c>
    </row>
    <row r="57" spans="9:13" ht="12.75">
      <c r="I57">
        <f t="shared" si="8"/>
        <v>72.812</v>
      </c>
      <c r="J57">
        <f t="shared" si="11"/>
        <v>7.810786621417252</v>
      </c>
      <c r="K57">
        <f t="shared" si="12"/>
        <v>0.5412715136536264</v>
      </c>
      <c r="L57">
        <f t="shared" si="9"/>
        <v>8.352058135070878</v>
      </c>
      <c r="M57">
        <f t="shared" si="10"/>
        <v>7.269515107763626</v>
      </c>
    </row>
    <row r="58" spans="9:13" ht="12.75">
      <c r="I58">
        <f t="shared" si="8"/>
        <v>73.78399999999999</v>
      </c>
      <c r="J58">
        <f t="shared" si="11"/>
        <v>7.733187561255842</v>
      </c>
      <c r="K58">
        <f t="shared" si="12"/>
        <v>0.5567260233347535</v>
      </c>
      <c r="L58">
        <f t="shared" si="9"/>
        <v>8.289913584590595</v>
      </c>
      <c r="M58">
        <f t="shared" si="10"/>
        <v>7.176461537921089</v>
      </c>
    </row>
    <row r="59" spans="9:13" ht="12.75">
      <c r="I59">
        <f t="shared" si="8"/>
        <v>74.75599999999999</v>
      </c>
      <c r="J59">
        <f t="shared" si="11"/>
        <v>7.655588501094432</v>
      </c>
      <c r="K59">
        <f t="shared" si="12"/>
        <v>0.5724593972250335</v>
      </c>
      <c r="L59">
        <f t="shared" si="9"/>
        <v>8.228047898319465</v>
      </c>
      <c r="M59">
        <f t="shared" si="10"/>
        <v>7.083129103869398</v>
      </c>
    </row>
    <row r="60" spans="9:13" ht="12.75">
      <c r="I60">
        <f t="shared" si="8"/>
        <v>75.72799999999998</v>
      </c>
      <c r="J60">
        <f t="shared" si="11"/>
        <v>7.577989440933021</v>
      </c>
      <c r="K60">
        <f t="shared" si="12"/>
        <v>0.5884492677642217</v>
      </c>
      <c r="L60">
        <f t="shared" si="9"/>
        <v>8.166438708697243</v>
      </c>
      <c r="M60">
        <f t="shared" si="10"/>
        <v>6.9895401731688</v>
      </c>
    </row>
    <row r="61" spans="9:13" ht="12.75">
      <c r="I61">
        <f t="shared" si="8"/>
        <v>76.69999999999997</v>
      </c>
      <c r="J61">
        <f t="shared" si="11"/>
        <v>7.500390380771611</v>
      </c>
      <c r="K61">
        <f t="shared" si="12"/>
        <v>0.6046752871096424</v>
      </c>
      <c r="L61">
        <f t="shared" si="9"/>
        <v>8.105065667881254</v>
      </c>
      <c r="M61">
        <f t="shared" si="10"/>
        <v>6.895715093661969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8058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C185"/>
  <sheetViews>
    <sheetView workbookViewId="0" topLeftCell="A104">
      <selection activeCell="A5" sqref="A5"/>
    </sheetView>
  </sheetViews>
  <sheetFormatPr defaultColWidth="9.140625" defaultRowHeight="12.75"/>
  <sheetData>
    <row r="5" spans="1:3" ht="12.75">
      <c r="A5" t="s">
        <v>0</v>
      </c>
      <c r="B5" t="s">
        <v>1</v>
      </c>
      <c r="C5" t="s">
        <v>2</v>
      </c>
    </row>
    <row r="6" spans="1:2" ht="12.75">
      <c r="A6">
        <v>0.00014404986992438973</v>
      </c>
      <c r="B6" s="1">
        <v>-10.511531995000595</v>
      </c>
    </row>
    <row r="7" spans="1:2" ht="12.75">
      <c r="A7">
        <v>0.00014404986992438973</v>
      </c>
      <c r="B7" s="1">
        <v>-9.555938177273267</v>
      </c>
    </row>
    <row r="8" spans="1:2" ht="12.75">
      <c r="A8">
        <v>0.00014404986992438973</v>
      </c>
      <c r="B8" s="1">
        <v>-8.687216524793879</v>
      </c>
    </row>
    <row r="9" spans="1:3" ht="12.75">
      <c r="A9">
        <v>0.00014404986992888613</v>
      </c>
      <c r="B9" s="1">
        <v>-7.897469567994435</v>
      </c>
      <c r="C9">
        <f aca="true" t="shared" si="0" ref="C9:C40">(B9-B8)/(A9-A8)</f>
        <v>175639708659701.72</v>
      </c>
    </row>
    <row r="10" spans="1:3" ht="12.75">
      <c r="A10">
        <v>0.0001440498708497051</v>
      </c>
      <c r="B10" s="1">
        <v>-7.179517789085849</v>
      </c>
      <c r="C10">
        <f t="shared" si="0"/>
        <v>779688296108.6791</v>
      </c>
    </row>
    <row r="11" spans="1:3" ht="12.75">
      <c r="A11">
        <v>0.0001440499446997423</v>
      </c>
      <c r="B11" s="1">
        <v>-6.526834353714407</v>
      </c>
      <c r="C11">
        <f t="shared" si="0"/>
        <v>8837956758.690763</v>
      </c>
    </row>
    <row r="12" spans="1:3" ht="12.75">
      <c r="A12">
        <v>0.00014405268695916185</v>
      </c>
      <c r="B12" s="1">
        <v>-5.933485776104006</v>
      </c>
      <c r="C12">
        <f t="shared" si="0"/>
        <v>216372154.0647032</v>
      </c>
    </row>
    <row r="13" spans="1:3" ht="12.75">
      <c r="A13">
        <v>0.00014410674718096095</v>
      </c>
      <c r="B13" s="1">
        <v>-5.394077978276369</v>
      </c>
      <c r="C13">
        <f t="shared" si="0"/>
        <v>9977905.748004207</v>
      </c>
    </row>
    <row r="14" spans="1:3" ht="12.75">
      <c r="A14">
        <v>0.00014473985291779679</v>
      </c>
      <c r="B14" s="1">
        <v>-4.903707252978516</v>
      </c>
      <c r="C14">
        <f t="shared" si="0"/>
        <v>774547.9100357676</v>
      </c>
    </row>
    <row r="15" spans="1:3" ht="12.75">
      <c r="A15">
        <v>0.00014956671307175817</v>
      </c>
      <c r="B15" s="1">
        <v>-4.457915684525924</v>
      </c>
      <c r="C15">
        <f t="shared" si="0"/>
        <v>92356.42927975296</v>
      </c>
    </row>
    <row r="16" spans="1:3" ht="12.75">
      <c r="A16">
        <v>0.00017536888531549666</v>
      </c>
      <c r="B16" s="1">
        <v>-4.052650622296294</v>
      </c>
      <c r="C16">
        <f t="shared" si="0"/>
        <v>15706.625721327657</v>
      </c>
    </row>
    <row r="17" spans="1:3" ht="12.75">
      <c r="A17">
        <v>0.0002780686866279414</v>
      </c>
      <c r="B17" s="1">
        <v>-3.6842278384511764</v>
      </c>
      <c r="C17">
        <f t="shared" si="0"/>
        <v>3587.3758190072963</v>
      </c>
    </row>
    <row r="18" spans="1:3" ht="12.75">
      <c r="A18">
        <v>0.0005977546969795355</v>
      </c>
      <c r="B18" s="1">
        <v>-3.3492980349556145</v>
      </c>
      <c r="C18">
        <f t="shared" si="0"/>
        <v>1047.6836416057195</v>
      </c>
    </row>
    <row r="19" spans="1:3" ht="12.75">
      <c r="A19">
        <v>0.0014081306354883916</v>
      </c>
      <c r="B19" s="1">
        <v>-3.0448163954141947</v>
      </c>
      <c r="C19">
        <f t="shared" si="0"/>
        <v>375.7288748006088</v>
      </c>
    </row>
    <row r="20" spans="1:3" ht="12.75">
      <c r="A20">
        <v>0.003138210677793296</v>
      </c>
      <c r="B20" s="1">
        <v>-2.768014904921995</v>
      </c>
      <c r="C20">
        <f t="shared" si="0"/>
        <v>159.99345910229098</v>
      </c>
    </row>
    <row r="21" spans="1:3" ht="12.75">
      <c r="A21">
        <v>0.006337740526685565</v>
      </c>
      <c r="B21" s="1">
        <v>-2.5163771862927224</v>
      </c>
      <c r="C21">
        <f t="shared" si="0"/>
        <v>78.64834226078368</v>
      </c>
    </row>
    <row r="22" spans="1:3" ht="12.75">
      <c r="A22">
        <v>0.011585920922690618</v>
      </c>
      <c r="B22" s="1">
        <v>-2.2876156239024747</v>
      </c>
      <c r="C22">
        <f t="shared" si="0"/>
        <v>43.58873840624503</v>
      </c>
    </row>
    <row r="23" spans="1:3" ht="12.75">
      <c r="A23">
        <v>0.019374485125610408</v>
      </c>
      <c r="B23" s="1">
        <v>-2.0796505671840677</v>
      </c>
      <c r="C23">
        <f t="shared" si="0"/>
        <v>26.701334328148025</v>
      </c>
    </row>
    <row r="24" spans="1:3" ht="12.75">
      <c r="A24">
        <v>0.0300079225834447</v>
      </c>
      <c r="B24" s="1">
        <v>-1.8905914247127888</v>
      </c>
      <c r="C24">
        <f t="shared" si="0"/>
        <v>17.779682555238768</v>
      </c>
    </row>
    <row r="25" spans="1:3" ht="12.75">
      <c r="A25">
        <v>0.04355138785321999</v>
      </c>
      <c r="B25" s="1">
        <v>-1.718719477011626</v>
      </c>
      <c r="C25">
        <f t="shared" si="0"/>
        <v>12.690396754272802</v>
      </c>
    </row>
    <row r="26" spans="1:3" ht="12.75">
      <c r="A26">
        <v>0.05983341094410094</v>
      </c>
      <c r="B26" s="1">
        <v>-1.5624722518287508</v>
      </c>
      <c r="C26">
        <f t="shared" si="0"/>
        <v>9.59630288636456</v>
      </c>
    </row>
    <row r="27" spans="1:3" ht="12.75">
      <c r="A27">
        <v>0.07849101976409678</v>
      </c>
      <c r="B27" s="1">
        <v>-1.4204293198443187</v>
      </c>
      <c r="C27">
        <f t="shared" si="0"/>
        <v>7.613136997073333</v>
      </c>
    </row>
    <row r="28" spans="1:3" ht="12.75">
      <c r="A28">
        <v>0.09903642830700315</v>
      </c>
      <c r="B28" s="1">
        <v>-1.2912993816766534</v>
      </c>
      <c r="C28">
        <f t="shared" si="0"/>
        <v>6.285099558764896</v>
      </c>
    </row>
    <row r="29" spans="1:3" ht="12.75">
      <c r="A29">
        <v>0.12092587983587078</v>
      </c>
      <c r="B29" s="1">
        <v>-1.1739085287969575</v>
      </c>
      <c r="C29">
        <f t="shared" si="0"/>
        <v>5.362896038070292</v>
      </c>
    </row>
    <row r="30" spans="1:3" ht="12.75">
      <c r="A30">
        <v>0.14361774332578064</v>
      </c>
      <c r="B30" s="1">
        <v>-1.0671895716335977</v>
      </c>
      <c r="C30">
        <f t="shared" si="0"/>
        <v>4.7029613592913275</v>
      </c>
    </row>
    <row r="31" spans="1:3" ht="12.75">
      <c r="A31">
        <v>0.1666141254269633</v>
      </c>
      <c r="B31" s="1">
        <v>-0.9701723378487251</v>
      </c>
      <c r="C31">
        <f t="shared" si="0"/>
        <v>4.218804217028695</v>
      </c>
    </row>
    <row r="32" spans="1:3" ht="12.75">
      <c r="A32">
        <v>0.1894856681389579</v>
      </c>
      <c r="B32" s="1">
        <v>-0.8819748525897501</v>
      </c>
      <c r="C32">
        <f t="shared" si="0"/>
        <v>3.8562105918951146</v>
      </c>
    </row>
    <row r="33" spans="1:3" ht="12.75">
      <c r="A33">
        <v>0.21188225842234304</v>
      </c>
      <c r="B33" s="1">
        <v>-0.8017953205361363</v>
      </c>
      <c r="C33">
        <f t="shared" si="0"/>
        <v>3.57998833925603</v>
      </c>
    </row>
    <row r="34" spans="1:3" ht="12.75">
      <c r="A34">
        <v>0.2335334914653147</v>
      </c>
      <c r="B34" s="1">
        <v>-0.728904836851033</v>
      </c>
      <c r="C34">
        <f t="shared" si="0"/>
        <v>3.3665742519345656</v>
      </c>
    </row>
    <row r="35" spans="1:3" ht="12.75">
      <c r="A35">
        <v>0.2542426217349514</v>
      </c>
      <c r="B35" s="1">
        <v>-0.6626407607736663</v>
      </c>
      <c r="C35">
        <f t="shared" si="0"/>
        <v>3.1997517623674354</v>
      </c>
    </row>
    <row r="36" spans="1:3" ht="12.75">
      <c r="A36">
        <v>0.27387704281256325</v>
      </c>
      <c r="B36" s="1">
        <v>-0.6024006916124238</v>
      </c>
      <c r="C36">
        <f t="shared" si="0"/>
        <v>3.068084815086865</v>
      </c>
    </row>
    <row r="37" spans="1:3" ht="12.75">
      <c r="A37">
        <v>0.29235748748166024</v>
      </c>
      <c r="B37" s="1">
        <v>-0.5476369923749307</v>
      </c>
      <c r="C37">
        <f t="shared" si="0"/>
        <v>2.963332334154764</v>
      </c>
    </row>
    <row r="38" spans="1:3" ht="12.75">
      <c r="A38">
        <v>0.309647364748763</v>
      </c>
      <c r="B38" s="1">
        <v>-0.497851811249937</v>
      </c>
      <c r="C38">
        <f t="shared" si="0"/>
        <v>2.879440979012582</v>
      </c>
    </row>
    <row r="39" spans="1:3" ht="12.75">
      <c r="A39">
        <v>0.3257430421153943</v>
      </c>
      <c r="B39" s="1">
        <v>-0.4525925556817609</v>
      </c>
      <c r="C39">
        <f t="shared" si="0"/>
        <v>2.8118888405408247</v>
      </c>
    </row>
    <row r="40" spans="1:3" ht="12.75">
      <c r="A40">
        <v>0.3406654508985789</v>
      </c>
      <c r="B40" s="1">
        <v>-0.41144777789250986</v>
      </c>
      <c r="C40">
        <f t="shared" si="0"/>
        <v>2.7572477330613787</v>
      </c>
    </row>
    <row r="41" spans="1:3" ht="12.75">
      <c r="A41">
        <v>0.3544531139690593</v>
      </c>
      <c r="B41" s="1">
        <v>-0.3740434344477362</v>
      </c>
      <c r="C41">
        <f aca="true" t="shared" si="1" ref="C41:C72">(B41-B40)/(A41-A40)</f>
        <v>2.71288493587118</v>
      </c>
    </row>
    <row r="42" spans="1:3" ht="12.75">
      <c r="A42">
        <v>0.36715653191342196</v>
      </c>
      <c r="B42" s="1">
        <v>-0.34003948586157834</v>
      </c>
      <c r="C42">
        <f t="shared" si="1"/>
        <v>2.6767558727175227</v>
      </c>
    </row>
    <row r="43" spans="1:3" ht="12.75">
      <c r="A43">
        <v>0.37883378003722806</v>
      </c>
      <c r="B43" s="1">
        <v>-0.30912680532870757</v>
      </c>
      <c r="C43">
        <f t="shared" si="1"/>
        <v>2.647257316546172</v>
      </c>
    </row>
    <row r="44" spans="1:3" ht="12.75">
      <c r="A44">
        <v>0.3895471363221903</v>
      </c>
      <c r="B44" s="1">
        <v>-0.2810243684806432</v>
      </c>
      <c r="C44">
        <f t="shared" si="1"/>
        <v>2.623121653063126</v>
      </c>
    </row>
    <row r="45" spans="1:3" ht="12.75">
      <c r="A45">
        <v>0.3993605586033933</v>
      </c>
      <c r="B45" s="1">
        <v>-0.25547669861876654</v>
      </c>
      <c r="C45">
        <f t="shared" si="1"/>
        <v>2.6033395007174605</v>
      </c>
    </row>
    <row r="46" spans="1:3" ht="12.75">
      <c r="A46">
        <v>0.40833784368678055</v>
      </c>
      <c r="B46" s="1">
        <v>-0.23225154419887867</v>
      </c>
      <c r="C46">
        <f t="shared" si="1"/>
        <v>2.5871022479687955</v>
      </c>
    </row>
    <row r="47" spans="1:3" ht="12.75">
      <c r="A47">
        <v>0.4165413228556947</v>
      </c>
      <c r="B47" s="1">
        <v>-0.21113776745352605</v>
      </c>
      <c r="C47">
        <f t="shared" si="1"/>
        <v>2.573758805332276</v>
      </c>
    </row>
    <row r="48" spans="1:3" ht="12.75">
      <c r="A48">
        <v>0.42403097183044847</v>
      </c>
      <c r="B48" s="1">
        <v>-0.19194342495775094</v>
      </c>
      <c r="C48">
        <f t="shared" si="1"/>
        <v>2.5627826565004126</v>
      </c>
    </row>
    <row r="49" spans="1:3" ht="12.75">
      <c r="A49">
        <v>0.4308638357884226</v>
      </c>
      <c r="B49" s="1">
        <v>-0.17449402268886446</v>
      </c>
      <c r="C49">
        <f t="shared" si="1"/>
        <v>2.553746478227861</v>
      </c>
    </row>
    <row r="50" spans="1:3" ht="12.75">
      <c r="A50">
        <v>0.4370936901020136</v>
      </c>
      <c r="B50" s="1">
        <v>-0.1586309297171495</v>
      </c>
      <c r="C50">
        <f t="shared" si="1"/>
        <v>2.5463023970092054</v>
      </c>
    </row>
    <row r="51" spans="1:3" ht="12.75">
      <c r="A51">
        <v>0.44277087450435215</v>
      </c>
      <c r="B51" s="1">
        <v>-0.14420993610649954</v>
      </c>
      <c r="C51">
        <f t="shared" si="1"/>
        <v>2.5401664960380104</v>
      </c>
    </row>
    <row r="52" spans="1:3" ht="12.75">
      <c r="A52">
        <v>0.44794225245692815</v>
      </c>
      <c r="B52" s="1">
        <v>-0.13109994191499957</v>
      </c>
      <c r="C52">
        <f t="shared" si="1"/>
        <v>2.5351065638065666</v>
      </c>
    </row>
    <row r="53" spans="1:3" ht="12.75">
      <c r="A53">
        <v>0.452651258835559</v>
      </c>
      <c r="B53" s="1">
        <v>-0.11918176537727232</v>
      </c>
      <c r="C53">
        <f t="shared" si="1"/>
        <v>2.5309323410159497</v>
      </c>
    </row>
    <row r="54" spans="1:3" ht="12.75">
      <c r="A54">
        <v>0.4569380080432496</v>
      </c>
      <c r="B54" s="1">
        <v>-0.10834705943388392</v>
      </c>
      <c r="C54">
        <f t="shared" si="1"/>
        <v>2.527487711189305</v>
      </c>
    </row>
    <row r="55" spans="1:3" ht="12.75">
      <c r="A55">
        <v>0.4608394416914912</v>
      </c>
      <c r="B55" s="1">
        <v>-0.09849732675807629</v>
      </c>
      <c r="C55">
        <f t="shared" si="1"/>
        <v>2.5246444163536843</v>
      </c>
    </row>
    <row r="56" spans="1:3" ht="12.75">
      <c r="A56">
        <v>0.46438950043138194</v>
      </c>
      <c r="B56" s="1">
        <v>-0.0895430243255239</v>
      </c>
      <c r="C56">
        <f t="shared" si="1"/>
        <v>2.522296978339016</v>
      </c>
    </row>
    <row r="57" spans="1:3" ht="12.75">
      <c r="A57">
        <v>0.46761930868366136</v>
      </c>
      <c r="B57" s="1">
        <v>-0.0814027493868399</v>
      </c>
      <c r="C57">
        <f t="shared" si="1"/>
        <v>2.5203585794726475</v>
      </c>
    </row>
    <row r="58" spans="1:3" ht="12.75">
      <c r="A58">
        <v>0.47055736418281696</v>
      </c>
      <c r="B58" s="1">
        <v>-0.07400249944258172</v>
      </c>
      <c r="C58">
        <f t="shared" si="1"/>
        <v>2.51875771114093</v>
      </c>
    </row>
    <row r="59" spans="1:3" ht="12.75">
      <c r="A59">
        <v>0.473229726636463</v>
      </c>
      <c r="B59" s="1">
        <v>-0.0672749994932561</v>
      </c>
      <c r="C59">
        <f t="shared" si="1"/>
        <v>2.5174354399968926</v>
      </c>
    </row>
    <row r="60" spans="1:3" ht="12.75">
      <c r="A60">
        <v>0.47566020158526656</v>
      </c>
      <c r="B60" s="1">
        <v>-0.06115909044841463</v>
      </c>
      <c r="C60">
        <f t="shared" si="1"/>
        <v>2.5163431731119665</v>
      </c>
    </row>
    <row r="61" spans="1:3" ht="12.75">
      <c r="A61">
        <v>0.4778705168716948</v>
      </c>
      <c r="B61" s="1">
        <v>-0.05559917313492239</v>
      </c>
      <c r="C61">
        <f t="shared" si="1"/>
        <v>2.5154408276643703</v>
      </c>
    </row>
    <row r="62" spans="1:3" ht="12.75">
      <c r="A62">
        <v>0.47988049009804234</v>
      </c>
      <c r="B62" s="1">
        <v>-0.050544702849929436</v>
      </c>
      <c r="C62">
        <f t="shared" si="1"/>
        <v>2.5146953296376737</v>
      </c>
    </row>
    <row r="63" spans="1:3" ht="12.75">
      <c r="A63">
        <v>0.48170818616103095</v>
      </c>
      <c r="B63" s="1">
        <v>-0.04594972986357221</v>
      </c>
      <c r="C63">
        <f t="shared" si="1"/>
        <v>2.5140793808154513</v>
      </c>
    </row>
    <row r="64" spans="1:3" ht="12.75">
      <c r="A64">
        <v>0.48337006445756137</v>
      </c>
      <c r="B64" s="1">
        <v>-0.04177248169415655</v>
      </c>
      <c r="C64">
        <f t="shared" si="1"/>
        <v>2.5135704450420335</v>
      </c>
    </row>
    <row r="65" spans="1:3" ht="12.75">
      <c r="A65">
        <v>0.4848811157142519</v>
      </c>
      <c r="B65" s="1">
        <v>-0.03797498335832414</v>
      </c>
      <c r="C65">
        <f t="shared" si="1"/>
        <v>2.5131499140205045</v>
      </c>
    </row>
    <row r="66" spans="1:3" ht="12.75">
      <c r="A66">
        <v>0.486254988640529</v>
      </c>
      <c r="B66" s="1">
        <v>-0.03452271214393103</v>
      </c>
      <c r="C66">
        <f t="shared" si="1"/>
        <v>2.512802420343195</v>
      </c>
    </row>
    <row r="67" spans="1:3" ht="12.75">
      <c r="A67">
        <v>0.48750410677024486</v>
      </c>
      <c r="B67" s="1">
        <v>-0.031384283767210024</v>
      </c>
      <c r="C67">
        <f t="shared" si="1"/>
        <v>2.5125152714218926</v>
      </c>
    </row>
    <row r="68" spans="1:3" ht="12.75">
      <c r="A68">
        <v>0.4886397759619651</v>
      </c>
      <c r="B68" s="1">
        <v>-0.02853116706110002</v>
      </c>
      <c r="C68">
        <f t="shared" si="1"/>
        <v>2.5122779828061024</v>
      </c>
    </row>
    <row r="69" spans="1:3" ht="12.75">
      <c r="A69">
        <v>0.48967228308963706</v>
      </c>
      <c r="B69" s="1">
        <v>-0.025937424601000018</v>
      </c>
      <c r="C69">
        <f t="shared" si="1"/>
        <v>2.5120818932729976</v>
      </c>
    </row>
    <row r="70" spans="1:3" ht="12.75">
      <c r="A70">
        <v>0.4906109864855982</v>
      </c>
      <c r="B70" s="1">
        <v>-0.023579476910000015</v>
      </c>
      <c r="C70">
        <f t="shared" si="1"/>
        <v>2.5119198472545223</v>
      </c>
    </row>
    <row r="71" spans="1:3" ht="12.75">
      <c r="A71">
        <v>0.4914643987059854</v>
      </c>
      <c r="B71" s="1">
        <v>-0.021435888100000012</v>
      </c>
      <c r="C71">
        <f t="shared" si="1"/>
        <v>2.5117859327435266</v>
      </c>
    </row>
    <row r="72" spans="1:3" ht="12.75">
      <c r="A72">
        <v>0.49224026218133465</v>
      </c>
      <c r="B72" s="1">
        <v>-0.019487171000000008</v>
      </c>
      <c r="C72">
        <f t="shared" si="1"/>
        <v>2.5116752649334435</v>
      </c>
    </row>
    <row r="73" spans="1:3" ht="12.75">
      <c r="A73">
        <v>0.49294561829752453</v>
      </c>
      <c r="B73" s="1">
        <v>-0.017715610000000007</v>
      </c>
      <c r="C73">
        <f aca="true" t="shared" si="2" ref="C73:C104">(B73-B72)/(A73-A72)</f>
        <v>2.511583807579969</v>
      </c>
    </row>
    <row r="74" spans="1:3" ht="12.75">
      <c r="A74">
        <v>0.49358687042788196</v>
      </c>
      <c r="B74" s="1">
        <v>-0.016105100000000004</v>
      </c>
      <c r="C74">
        <f t="shared" si="2"/>
        <v>2.511508225481167</v>
      </c>
    </row>
    <row r="75" spans="1:3" ht="12.75">
      <c r="A75">
        <v>0.4941698414088926</v>
      </c>
      <c r="B75" s="1">
        <v>-0.014641000000000003</v>
      </c>
      <c r="C75">
        <f t="shared" si="2"/>
        <v>2.5114457626379254</v>
      </c>
    </row>
    <row r="76" spans="1:3" ht="12.75">
      <c r="A76">
        <v>0.49469982592145656</v>
      </c>
      <c r="B76" s="1">
        <v>-0.013310000000000002</v>
      </c>
      <c r="C76">
        <f t="shared" si="2"/>
        <v>2.5113941416152894</v>
      </c>
    </row>
    <row r="77" spans="1:3" ht="12.75">
      <c r="A77">
        <v>0.49518163820836275</v>
      </c>
      <c r="B77" s="1">
        <v>-0.012100000000000001</v>
      </c>
      <c r="C77">
        <f t="shared" si="2"/>
        <v>2.511351480406699</v>
      </c>
    </row>
    <row r="78" spans="1:3" ht="12.75">
      <c r="A78">
        <v>0.4956196555275663</v>
      </c>
      <c r="B78" s="1">
        <v>-0.011000000000000001</v>
      </c>
      <c r="C78">
        <f t="shared" si="2"/>
        <v>2.51131622375138</v>
      </c>
    </row>
    <row r="79" spans="1:3" ht="12.75">
      <c r="A79">
        <v>0.4960178577105901</v>
      </c>
      <c r="B79" s="1">
        <v>-0.01</v>
      </c>
      <c r="C79">
        <f t="shared" si="2"/>
        <v>2.5112870863902073</v>
      </c>
    </row>
    <row r="80" spans="1:3" ht="12.75">
      <c r="A80">
        <v>0.5</v>
      </c>
      <c r="B80" s="1">
        <v>0</v>
      </c>
      <c r="C80">
        <f t="shared" si="2"/>
        <v>2.5112111203544787</v>
      </c>
    </row>
    <row r="81" spans="1:3" ht="12.75">
      <c r="A81">
        <v>0.5039821422894099</v>
      </c>
      <c r="B81" s="1">
        <v>0.01</v>
      </c>
      <c r="C81">
        <f t="shared" si="2"/>
        <v>2.5112111203545138</v>
      </c>
    </row>
    <row r="82" spans="1:3" ht="12.75">
      <c r="A82">
        <v>0.5043803444724337</v>
      </c>
      <c r="B82" s="1">
        <v>0.011000000000000001</v>
      </c>
      <c r="C82">
        <f t="shared" si="2"/>
        <v>2.511287086389507</v>
      </c>
    </row>
    <row r="83" spans="1:3" ht="12.75">
      <c r="A83">
        <v>0.5048183617916373</v>
      </c>
      <c r="B83" s="1">
        <v>0.012100000000000001</v>
      </c>
      <c r="C83">
        <f t="shared" si="2"/>
        <v>2.51131622375138</v>
      </c>
    </row>
    <row r="84" spans="1:3" ht="12.75">
      <c r="A84">
        <v>0.5053001740785434</v>
      </c>
      <c r="B84" s="1">
        <v>0.013310000000000002</v>
      </c>
      <c r="C84">
        <f t="shared" si="2"/>
        <v>2.5113514804069887</v>
      </c>
    </row>
    <row r="85" spans="1:3" ht="12.75">
      <c r="A85">
        <v>0.5058301585911075</v>
      </c>
      <c r="B85" s="1">
        <v>0.014641000000000003</v>
      </c>
      <c r="C85">
        <f t="shared" si="2"/>
        <v>2.5113941416150265</v>
      </c>
    </row>
    <row r="86" spans="1:3" ht="12.75">
      <c r="A86">
        <v>0.506413129572118</v>
      </c>
      <c r="B86" s="1">
        <v>0.016105100000000004</v>
      </c>
      <c r="C86">
        <f t="shared" si="2"/>
        <v>2.5114457626381643</v>
      </c>
    </row>
    <row r="87" spans="1:3" ht="12.75">
      <c r="A87">
        <v>0.5070543817024755</v>
      </c>
      <c r="B87" s="1">
        <v>0.017715610000000007</v>
      </c>
      <c r="C87">
        <f t="shared" si="2"/>
        <v>2.51150822548095</v>
      </c>
    </row>
    <row r="88" spans="1:3" ht="12.75">
      <c r="A88">
        <v>0.5077597378186653</v>
      </c>
      <c r="B88" s="1">
        <v>0.019487171000000008</v>
      </c>
      <c r="C88">
        <f t="shared" si="2"/>
        <v>2.5115838075801666</v>
      </c>
    </row>
    <row r="89" spans="1:3" ht="12.75">
      <c r="A89">
        <v>0.5085356012940146</v>
      </c>
      <c r="B89" s="1">
        <v>0.021435888100000012</v>
      </c>
      <c r="C89">
        <f t="shared" si="2"/>
        <v>2.5116752649332637</v>
      </c>
    </row>
    <row r="90" spans="1:3" ht="12.75">
      <c r="A90">
        <v>0.5093890135144018</v>
      </c>
      <c r="B90" s="1">
        <v>0.023579476910000015</v>
      </c>
      <c r="C90">
        <f t="shared" si="2"/>
        <v>2.5117859327436896</v>
      </c>
    </row>
    <row r="91" spans="1:3" ht="12.75">
      <c r="A91">
        <v>0.5103277169103629</v>
      </c>
      <c r="B91" s="1">
        <v>0.025937424601000018</v>
      </c>
      <c r="C91">
        <f t="shared" si="2"/>
        <v>2.5119198472545223</v>
      </c>
    </row>
    <row r="92" spans="1:3" ht="12.75">
      <c r="A92">
        <v>0.5113602240380348</v>
      </c>
      <c r="B92" s="1">
        <v>0.02853116706110002</v>
      </c>
      <c r="C92">
        <f t="shared" si="2"/>
        <v>2.5120818932731326</v>
      </c>
    </row>
    <row r="93" spans="1:3" ht="12.75">
      <c r="A93">
        <v>0.5124958932297552</v>
      </c>
      <c r="B93" s="1">
        <v>0.031384283767210024</v>
      </c>
      <c r="C93">
        <f t="shared" si="2"/>
        <v>2.512277982805857</v>
      </c>
    </row>
    <row r="94" spans="1:3" ht="12.75">
      <c r="A94">
        <v>0.5137450113594709</v>
      </c>
      <c r="B94" s="1">
        <v>0.03452271214393103</v>
      </c>
      <c r="C94">
        <f t="shared" si="2"/>
        <v>2.512515271422116</v>
      </c>
    </row>
    <row r="95" spans="1:3" ht="12.75">
      <c r="A95">
        <v>0.5151188842857481</v>
      </c>
      <c r="B95" s="1">
        <v>0.03797498335832414</v>
      </c>
      <c r="C95">
        <f t="shared" si="2"/>
        <v>2.512802420342992</v>
      </c>
    </row>
    <row r="96" spans="1:3" ht="12.75">
      <c r="A96">
        <v>0.5166299355424386</v>
      </c>
      <c r="B96" s="1">
        <v>0.04177248169415655</v>
      </c>
      <c r="C96">
        <f t="shared" si="2"/>
        <v>2.513149914020597</v>
      </c>
    </row>
    <row r="97" spans="1:3" ht="12.75">
      <c r="A97">
        <v>0.518291813838969</v>
      </c>
      <c r="B97" s="1">
        <v>0.04594972986357221</v>
      </c>
      <c r="C97">
        <f t="shared" si="2"/>
        <v>2.5135704450420335</v>
      </c>
    </row>
    <row r="98" spans="1:3" ht="12.75">
      <c r="A98">
        <v>0.5201195099019577</v>
      </c>
      <c r="B98" s="1">
        <v>0.050544702849929436</v>
      </c>
      <c r="C98">
        <f t="shared" si="2"/>
        <v>2.5140793808154513</v>
      </c>
    </row>
    <row r="99" spans="1:3" ht="12.75">
      <c r="A99">
        <v>0.5221294831283052</v>
      </c>
      <c r="B99" s="1">
        <v>0.05559917313492239</v>
      </c>
      <c r="C99">
        <f t="shared" si="2"/>
        <v>2.5146953296376737</v>
      </c>
    </row>
    <row r="100" spans="1:3" ht="12.75">
      <c r="A100">
        <v>0.5243397984147334</v>
      </c>
      <c r="B100" s="1">
        <v>0.06115909044841463</v>
      </c>
      <c r="C100">
        <f t="shared" si="2"/>
        <v>2.5154408276643703</v>
      </c>
    </row>
    <row r="101" spans="1:3" ht="12.75">
      <c r="A101">
        <v>0.526770273363537</v>
      </c>
      <c r="B101" s="1">
        <v>0.0672749994932561</v>
      </c>
      <c r="C101">
        <f t="shared" si="2"/>
        <v>2.5163431731119665</v>
      </c>
    </row>
    <row r="102" spans="1:3" ht="12.75">
      <c r="A102">
        <v>0.5294426358171831</v>
      </c>
      <c r="B102" s="1">
        <v>0.07400249944258172</v>
      </c>
      <c r="C102">
        <f t="shared" si="2"/>
        <v>2.51743543999684</v>
      </c>
    </row>
    <row r="103" spans="1:3" ht="12.75">
      <c r="A103">
        <v>0.5323806913163386</v>
      </c>
      <c r="B103" s="1">
        <v>0.0814027493868399</v>
      </c>
      <c r="C103">
        <f t="shared" si="2"/>
        <v>2.518757711141025</v>
      </c>
    </row>
    <row r="104" spans="1:3" ht="12.75">
      <c r="A104">
        <v>0.5356104995686181</v>
      </c>
      <c r="B104" s="1">
        <v>0.0895430243255239</v>
      </c>
      <c r="C104">
        <f t="shared" si="2"/>
        <v>2.5203585794726044</v>
      </c>
    </row>
    <row r="105" spans="1:3" ht="12.75">
      <c r="A105">
        <v>0.5391605583085087</v>
      </c>
      <c r="B105" s="1">
        <v>0.09849732675807629</v>
      </c>
      <c r="C105">
        <f aca="true" t="shared" si="3" ref="C105:C136">(B105-B104)/(A105-A104)</f>
        <v>2.522296978339055</v>
      </c>
    </row>
    <row r="106" spans="1:3" ht="12.75">
      <c r="A106">
        <v>0.5430619919567504</v>
      </c>
      <c r="B106" s="1">
        <v>0.10834705943388392</v>
      </c>
      <c r="C106">
        <f t="shared" si="3"/>
        <v>2.5246444163536483</v>
      </c>
    </row>
    <row r="107" spans="1:3" ht="12.75">
      <c r="A107">
        <v>0.547348741164441</v>
      </c>
      <c r="B107" s="1">
        <v>0.11918176537727232</v>
      </c>
      <c r="C107">
        <f t="shared" si="3"/>
        <v>2.527487711189305</v>
      </c>
    </row>
    <row r="108" spans="1:3" ht="12.75">
      <c r="A108">
        <v>0.5520577475430719</v>
      </c>
      <c r="B108" s="1">
        <v>0.13109994191499957</v>
      </c>
      <c r="C108">
        <f t="shared" si="3"/>
        <v>2.53093234101592</v>
      </c>
    </row>
    <row r="109" spans="1:3" ht="12.75">
      <c r="A109">
        <v>0.5572291254956478</v>
      </c>
      <c r="B109" s="1">
        <v>0.14420993610649954</v>
      </c>
      <c r="C109">
        <f t="shared" si="3"/>
        <v>2.5351065638065937</v>
      </c>
    </row>
    <row r="110" spans="1:3" ht="12.75">
      <c r="A110">
        <v>0.5629063098979864</v>
      </c>
      <c r="B110" s="1">
        <v>0.1586309297171495</v>
      </c>
      <c r="C110">
        <f t="shared" si="3"/>
        <v>2.5401664960380104</v>
      </c>
    </row>
    <row r="111" spans="1:3" ht="12.75">
      <c r="A111">
        <v>0.5691361642115774</v>
      </c>
      <c r="B111" s="1">
        <v>0.17449402268886446</v>
      </c>
      <c r="C111">
        <f t="shared" si="3"/>
        <v>2.5463023970092054</v>
      </c>
    </row>
    <row r="112" spans="1:3" ht="12.75">
      <c r="A112">
        <v>0.5759690281695515</v>
      </c>
      <c r="B112" s="1">
        <v>0.19194342495775094</v>
      </c>
      <c r="C112">
        <f t="shared" si="3"/>
        <v>2.553746478227861</v>
      </c>
    </row>
    <row r="113" spans="1:3" ht="12.75">
      <c r="A113">
        <v>0.5834586771443053</v>
      </c>
      <c r="B113" s="1">
        <v>0.21113776745352605</v>
      </c>
      <c r="C113">
        <f t="shared" si="3"/>
        <v>2.5627826565004126</v>
      </c>
    </row>
    <row r="114" spans="1:3" ht="12.75">
      <c r="A114">
        <v>0.5916621563132194</v>
      </c>
      <c r="B114" s="1">
        <v>0.23225154419887867</v>
      </c>
      <c r="C114">
        <f t="shared" si="3"/>
        <v>2.5737588053322935</v>
      </c>
    </row>
    <row r="115" spans="1:3" ht="12.75">
      <c r="A115">
        <v>0.6006394413966067</v>
      </c>
      <c r="B115" s="1">
        <v>0.25547669861876654</v>
      </c>
      <c r="C115">
        <f t="shared" si="3"/>
        <v>2.5871022479687635</v>
      </c>
    </row>
    <row r="116" spans="1:3" ht="12.75">
      <c r="A116">
        <v>0.6104528636778097</v>
      </c>
      <c r="B116" s="1">
        <v>0.2810243684806432</v>
      </c>
      <c r="C116">
        <f t="shared" si="3"/>
        <v>2.603339500717475</v>
      </c>
    </row>
    <row r="117" spans="1:3" ht="12.75">
      <c r="A117">
        <v>0.621166219962772</v>
      </c>
      <c r="B117" s="1">
        <v>0.30912680532870757</v>
      </c>
      <c r="C117">
        <f t="shared" si="3"/>
        <v>2.6231216530631123</v>
      </c>
    </row>
    <row r="118" spans="1:3" ht="12.75">
      <c r="A118">
        <v>0.632843468086578</v>
      </c>
      <c r="B118" s="1">
        <v>0.34003948586157834</v>
      </c>
      <c r="C118">
        <f t="shared" si="3"/>
        <v>2.6472573165461974</v>
      </c>
    </row>
    <row r="119" spans="1:3" ht="12.75">
      <c r="A119">
        <v>0.6455468860309407</v>
      </c>
      <c r="B119" s="1">
        <v>0.3740434344477362</v>
      </c>
      <c r="C119">
        <f t="shared" si="3"/>
        <v>2.6767558727175107</v>
      </c>
    </row>
    <row r="120" spans="1:3" ht="12.75">
      <c r="A120">
        <v>0.6593345491014211</v>
      </c>
      <c r="B120" s="1">
        <v>0.41144777789250986</v>
      </c>
      <c r="C120">
        <f t="shared" si="3"/>
        <v>2.71288493587118</v>
      </c>
    </row>
    <row r="121" spans="1:3" ht="12.75">
      <c r="A121">
        <v>0.6742569578846057</v>
      </c>
      <c r="B121" s="1">
        <v>0.4525925556817609</v>
      </c>
      <c r="C121">
        <f t="shared" si="3"/>
        <v>2.7572477330613787</v>
      </c>
    </row>
    <row r="122" spans="1:3" ht="12.75">
      <c r="A122">
        <v>0.690352635251237</v>
      </c>
      <c r="B122" s="1">
        <v>0.497851811249937</v>
      </c>
      <c r="C122">
        <f t="shared" si="3"/>
        <v>2.8118888405408247</v>
      </c>
    </row>
    <row r="123" spans="1:3" ht="12.75">
      <c r="A123">
        <v>0.7076425125183398</v>
      </c>
      <c r="B123" s="1">
        <v>0.5476369923749307</v>
      </c>
      <c r="C123">
        <f t="shared" si="3"/>
        <v>2.879440979012582</v>
      </c>
    </row>
    <row r="124" spans="1:3" ht="12.75">
      <c r="A124">
        <v>0.7261229571874368</v>
      </c>
      <c r="B124" s="1">
        <v>0.6024006916124238</v>
      </c>
      <c r="C124">
        <f t="shared" si="3"/>
        <v>2.9633323341547553</v>
      </c>
    </row>
    <row r="125" spans="1:3" ht="12.75">
      <c r="A125">
        <v>0.7457573782650486</v>
      </c>
      <c r="B125" s="1">
        <v>0.6626407607736663</v>
      </c>
      <c r="C125">
        <f t="shared" si="3"/>
        <v>3.068084815086874</v>
      </c>
    </row>
    <row r="126" spans="1:3" ht="12.75">
      <c r="A126">
        <v>0.7664665085346853</v>
      </c>
      <c r="B126" s="1">
        <v>0.728904836851033</v>
      </c>
      <c r="C126">
        <f t="shared" si="3"/>
        <v>3.199751762367427</v>
      </c>
    </row>
    <row r="127" spans="1:3" ht="12.75">
      <c r="A127">
        <v>0.788117741577657</v>
      </c>
      <c r="B127" s="1">
        <v>0.8017953205361363</v>
      </c>
      <c r="C127">
        <f t="shared" si="3"/>
        <v>3.3665742519345656</v>
      </c>
    </row>
    <row r="128" spans="1:3" ht="12.75">
      <c r="A128">
        <v>0.8105143318610422</v>
      </c>
      <c r="B128" s="1">
        <v>0.8819748525897501</v>
      </c>
      <c r="C128">
        <f t="shared" si="3"/>
        <v>3.57998833925603</v>
      </c>
    </row>
    <row r="129" spans="1:3" ht="12.75">
      <c r="A129">
        <v>0.8333858745730367</v>
      </c>
      <c r="B129" s="1">
        <v>0.9701723378487251</v>
      </c>
      <c r="C129">
        <f t="shared" si="3"/>
        <v>3.856210591895124</v>
      </c>
    </row>
    <row r="130" spans="1:3" ht="12.75">
      <c r="A130">
        <v>0.8563822566742194</v>
      </c>
      <c r="B130" s="1">
        <v>1.0671895716335977</v>
      </c>
      <c r="C130">
        <f t="shared" si="3"/>
        <v>4.218804217028685</v>
      </c>
    </row>
    <row r="131" spans="1:3" ht="12.75">
      <c r="A131">
        <v>0.8790741201641292</v>
      </c>
      <c r="B131" s="1">
        <v>1.1739085287969575</v>
      </c>
      <c r="C131">
        <f t="shared" si="3"/>
        <v>4.702961359291339</v>
      </c>
    </row>
    <row r="132" spans="1:3" ht="12.75">
      <c r="A132">
        <v>0.9009635716929969</v>
      </c>
      <c r="B132" s="1">
        <v>1.2912993816766534</v>
      </c>
      <c r="C132">
        <f t="shared" si="3"/>
        <v>5.362896038070279</v>
      </c>
    </row>
    <row r="133" spans="1:3" ht="12.75">
      <c r="A133">
        <v>0.9215089802359032</v>
      </c>
      <c r="B133" s="1">
        <v>1.4204293198443187</v>
      </c>
      <c r="C133">
        <f t="shared" si="3"/>
        <v>6.285099558764913</v>
      </c>
    </row>
    <row r="134" spans="1:3" ht="12.75">
      <c r="A134">
        <v>0.940166589055899</v>
      </c>
      <c r="B134" s="1">
        <v>1.5624722518287508</v>
      </c>
      <c r="C134">
        <f t="shared" si="3"/>
        <v>7.613136997073356</v>
      </c>
    </row>
    <row r="135" spans="1:3" ht="12.75">
      <c r="A135">
        <v>0.95644861214678</v>
      </c>
      <c r="B135" s="1">
        <v>1.718719477011626</v>
      </c>
      <c r="C135">
        <f t="shared" si="3"/>
        <v>9.596302886364528</v>
      </c>
    </row>
    <row r="136" spans="1:3" ht="12.75">
      <c r="A136">
        <v>0.9699920774165554</v>
      </c>
      <c r="B136" s="1">
        <v>1.8905914247127888</v>
      </c>
      <c r="C136">
        <f t="shared" si="3"/>
        <v>12.69039675427275</v>
      </c>
    </row>
    <row r="137" spans="1:3" ht="12.75">
      <c r="A137">
        <v>0.9806255148743896</v>
      </c>
      <c r="B137" s="1">
        <v>2.0796505671840677</v>
      </c>
      <c r="C137">
        <f aca="true" t="shared" si="4" ref="C137:C152">(B137-B136)/(A137-A136)</f>
        <v>17.779682555238768</v>
      </c>
    </row>
    <row r="138" spans="1:3" ht="12.75">
      <c r="A138">
        <v>0.9884140790773094</v>
      </c>
      <c r="B138" s="1">
        <v>2.2876156239024747</v>
      </c>
      <c r="C138">
        <f t="shared" si="4"/>
        <v>26.701334328148214</v>
      </c>
    </row>
    <row r="139" spans="1:3" ht="12.75">
      <c r="A139">
        <v>0.9936622594733144</v>
      </c>
      <c r="B139" s="1">
        <v>2.5163771862927224</v>
      </c>
      <c r="C139">
        <f t="shared" si="4"/>
        <v>43.58873840624503</v>
      </c>
    </row>
    <row r="140" spans="1:3" ht="12.75">
      <c r="A140">
        <v>0.9968617893222067</v>
      </c>
      <c r="B140" s="1">
        <v>2.768014904921995</v>
      </c>
      <c r="C140">
        <f t="shared" si="4"/>
        <v>78.64834226078368</v>
      </c>
    </row>
    <row r="141" spans="1:3" ht="12.75">
      <c r="A141">
        <v>0.9985918693645116</v>
      </c>
      <c r="B141" s="1">
        <v>3.0448163954141947</v>
      </c>
      <c r="C141">
        <f t="shared" si="4"/>
        <v>159.99345910229098</v>
      </c>
    </row>
    <row r="142" spans="1:3" ht="12.75">
      <c r="A142">
        <v>0.9994022453030205</v>
      </c>
      <c r="B142" s="1">
        <v>3.3492980349556145</v>
      </c>
      <c r="C142">
        <f t="shared" si="4"/>
        <v>375.7288748006088</v>
      </c>
    </row>
    <row r="143" spans="1:3" ht="12.75">
      <c r="A143">
        <v>0.9997219313133721</v>
      </c>
      <c r="B143" s="1">
        <v>3.6842278384511764</v>
      </c>
      <c r="C143">
        <f t="shared" si="4"/>
        <v>1047.6836416057195</v>
      </c>
    </row>
    <row r="144" spans="1:3" ht="12.75">
      <c r="A144">
        <v>0.9998246311146846</v>
      </c>
      <c r="B144" s="1">
        <v>4.052650622296294</v>
      </c>
      <c r="C144">
        <f t="shared" si="4"/>
        <v>3587.3758190053572</v>
      </c>
    </row>
    <row r="145" spans="1:3" ht="12.75">
      <c r="A145">
        <v>0.9998504332869282</v>
      </c>
      <c r="B145" s="1">
        <v>4.457915684525924</v>
      </c>
      <c r="C145">
        <f t="shared" si="4"/>
        <v>15706.625721361448</v>
      </c>
    </row>
    <row r="146" spans="1:3" ht="12.75">
      <c r="A146">
        <v>0.9998552601470823</v>
      </c>
      <c r="B146" s="1">
        <v>4.903707252978516</v>
      </c>
      <c r="C146">
        <f t="shared" si="4"/>
        <v>92356.42927869082</v>
      </c>
    </row>
    <row r="147" spans="1:3" ht="12.75">
      <c r="A147">
        <v>0.999855893252819</v>
      </c>
      <c r="B147" s="1">
        <v>5.394077978276369</v>
      </c>
      <c r="C147">
        <f t="shared" si="4"/>
        <v>774547.9101715934</v>
      </c>
    </row>
    <row r="148" spans="1:3" ht="12.75">
      <c r="A148">
        <v>0.9998559473130408</v>
      </c>
      <c r="B148" s="1">
        <v>5.933485776104006</v>
      </c>
      <c r="C148">
        <f t="shared" si="4"/>
        <v>9977905.737758504</v>
      </c>
    </row>
    <row r="149" spans="1:3" ht="12.75">
      <c r="A149">
        <v>0.9998559500553003</v>
      </c>
      <c r="B149" s="1">
        <v>6.526834353714407</v>
      </c>
      <c r="C149">
        <f t="shared" si="4"/>
        <v>216372154.0647032</v>
      </c>
    </row>
    <row r="150" spans="1:3" ht="12.75">
      <c r="A150">
        <v>0.9998559501291503</v>
      </c>
      <c r="B150" s="1">
        <v>7.179517789085849</v>
      </c>
      <c r="C150">
        <f t="shared" si="4"/>
        <v>8837956758.690763</v>
      </c>
    </row>
    <row r="151" spans="1:3" ht="12.75">
      <c r="A151">
        <v>0.9998559501300711</v>
      </c>
      <c r="B151" s="1">
        <v>7.897469567994435</v>
      </c>
      <c r="C151">
        <f t="shared" si="4"/>
        <v>779688296108.6791</v>
      </c>
    </row>
    <row r="152" spans="1:3" ht="12.75">
      <c r="A152">
        <v>0.9998559501300757</v>
      </c>
      <c r="B152" s="1">
        <v>8.687216524793879</v>
      </c>
      <c r="C152">
        <f t="shared" si="4"/>
        <v>173497760993120</v>
      </c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Adds confidence intervals to a linear regression.  Adjust spread graphically by using column chart of confidence interval as a crude slider.</dc:description>
  <cp:lastModifiedBy>Keith J Halford</cp:lastModifiedBy>
  <dcterms:created xsi:type="dcterms:W3CDTF">2001-03-02T01:02:03Z</dcterms:created>
  <dcterms:modified xsi:type="dcterms:W3CDTF">2005-04-10T22:20:02Z</dcterms:modified>
  <cp:category/>
  <cp:version/>
  <cp:contentType/>
  <cp:contentStatus/>
</cp:coreProperties>
</file>