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195" activeTab="0"/>
  </bookViews>
  <sheets>
    <sheet name="TABLE24" sheetId="1" r:id="rId1"/>
  </sheets>
  <definedNames>
    <definedName name="_xlnm.Print_Area" localSheetId="0">'TABLE24'!$A$1:$L$64</definedName>
  </definedNames>
  <calcPr fullCalcOnLoad="1"/>
</workbook>
</file>

<file path=xl/sharedStrings.xml><?xml version="1.0" encoding="utf-8"?>
<sst xmlns="http://schemas.openxmlformats.org/spreadsheetml/2006/main" count="60" uniqueCount="60">
  <si>
    <t>Table 24 -- U.S. sugar: supply and use, by fiscal year  /1</t>
  </si>
  <si>
    <t>Items</t>
  </si>
  <si>
    <t>1996/97</t>
  </si>
  <si>
    <t>1997/98</t>
  </si>
  <si>
    <t xml:space="preserve">  1998/99 </t>
  </si>
  <si>
    <t xml:space="preserve"> 1999/00</t>
  </si>
  <si>
    <t xml:space="preserve"> 2000/01</t>
  </si>
  <si>
    <t>1,000 short tons, raw value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</si>
  <si>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</si>
  <si>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</si>
  <si>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</si>
  <si>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</si>
  <si>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</si>
  <si>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</si>
  <si>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</si>
  <si>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</si>
  <si>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Tariff-rate quota imports 5</t>
  </si>
  <si>
    <t>Total Supply</t>
  </si>
  <si>
    <t>Total exports 3</t>
  </si>
  <si>
    <t xml:space="preserve">  Quota-exempt for reexport</t>
  </si>
  <si>
    <t xml:space="preserve">  Other exports</t>
  </si>
  <si>
    <t xml:space="preserve">  CCC disposal, for export</t>
  </si>
  <si>
    <t>Miscellaneous</t>
  </si>
  <si>
    <t xml:space="preserve">  CCC disposal, for domestic non-food use</t>
  </si>
  <si>
    <t xml:space="preserve">  Refining loss adjustment</t>
  </si>
  <si>
    <t xml:space="preserve">  Transfer to sugar-cont. products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</si>
  <si>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</si>
  <si>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</si>
  <si>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</si>
  <si>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</si>
  <si>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>Percent</t>
  </si>
  <si>
    <t>Stocks-to-use ratio</t>
  </si>
  <si>
    <t>NOTE:  Numbers may not add due to rounding.</t>
  </si>
  <si>
    <t>1. Fiscal year beginning October 1.   2. Stocks in hands of primary distributors and CCC.  3. Historical data are from FSA (formerly ASCS), Sweetener</t>
  </si>
  <si>
    <t>2001/02</t>
  </si>
  <si>
    <t>2002/03</t>
  </si>
  <si>
    <t>Beginning stocks 2</t>
  </si>
  <si>
    <t>Total production 3,4</t>
  </si>
  <si>
    <t xml:space="preserve">  Other Program Imports</t>
  </si>
  <si>
    <t xml:space="preserve"> Non-program imports</t>
  </si>
  <si>
    <t xml:space="preserve">  CCC </t>
  </si>
  <si>
    <t>2003/04</t>
  </si>
  <si>
    <t xml:space="preserve">5. Actual arrivals under the tariff-rate quota (TRQ) with late entries, early entries, and (TRQ) overfills </t>
  </si>
  <si>
    <t xml:space="preserve">Market Data,  and NASS, Sugar Market Statistics prior to 1992.  4. Production reflects processors' projections compiled by the Farm Service Agency.  </t>
  </si>
  <si>
    <t>2004/05</t>
  </si>
  <si>
    <t>Deliveries for domestic use</t>
  </si>
  <si>
    <t xml:space="preserve">  Deliveries for domestic food and beverage use</t>
  </si>
  <si>
    <t>2005/06</t>
  </si>
  <si>
    <t>2006/07</t>
  </si>
  <si>
    <t>Projection</t>
  </si>
  <si>
    <t>2007/08</t>
  </si>
  <si>
    <t xml:space="preserve">Ending stocks /3  </t>
  </si>
  <si>
    <t xml:space="preserve">  Statistical difference  7</t>
  </si>
  <si>
    <t xml:space="preserve">  Statistical adjustment  8</t>
  </si>
  <si>
    <t xml:space="preserve">7. Receipts compiled by NASS and FSA Customs data.  8.  Calculated as a residual.  Largely consists of invisible stocks change. </t>
  </si>
  <si>
    <t>6. Does not include Mexico TRQ imports.</t>
  </si>
  <si>
    <t xml:space="preserve">    Mexico  6</t>
  </si>
  <si>
    <t>2008/09</t>
  </si>
  <si>
    <t xml:space="preserve">assogned to the fiscal year in which they actually arrived.  The 2008/09 available TRQ assumes shortfall of 130,000 tons.   </t>
  </si>
  <si>
    <t>Updated: 3/11/2009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</si>
</sst>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1" xfId="0" applyFont="1" applyBorder="1" applyAlignment="1" quotePrefix="1">
      <alignment horizontal="left"/>
    </xf>
    <xf numFmtId="17" fontId="1" fillId="0" borderId="1" xfId="0" applyNumberFormat="1" applyFont="1" applyBorder="1" applyAlignment="1" quotePrefix="1">
      <alignment horizontal="left"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168" fontId="1" fillId="0" borderId="1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xSplit="1" ySplit="5" topLeftCell="B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0.7109375" style="0" customWidth="1"/>
    <col min="5" max="7" width="9.140625" style="11" customWidth="1"/>
    <col min="8" max="8" width="9.00390625" style="11" customWidth="1"/>
    <col min="9" max="14" width="10.421875" style="11" customWidth="1"/>
  </cols>
  <sheetData>
    <row r="1" spans="1:14" s="8" customFormat="1" ht="12.75">
      <c r="A1" s="1" t="s">
        <v>0</v>
      </c>
      <c r="B1" s="2"/>
      <c r="C1" s="2"/>
      <c r="D1" s="2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7" customFormat="1" ht="12.75">
      <c r="A2" s="3" t="s">
        <v>1</v>
      </c>
      <c r="B2" s="3" t="s">
        <v>2</v>
      </c>
      <c r="C2" s="3" t="s">
        <v>3</v>
      </c>
      <c r="D2" s="3" t="s">
        <v>4</v>
      </c>
      <c r="E2" s="11" t="s">
        <v>5</v>
      </c>
      <c r="F2" s="11" t="s">
        <v>6</v>
      </c>
      <c r="G2" s="12" t="s">
        <v>34</v>
      </c>
      <c r="H2" s="12" t="s">
        <v>35</v>
      </c>
      <c r="I2" s="12" t="s">
        <v>41</v>
      </c>
      <c r="J2" s="12" t="s">
        <v>44</v>
      </c>
      <c r="K2" s="12" t="s">
        <v>47</v>
      </c>
      <c r="L2" s="12" t="s">
        <v>48</v>
      </c>
      <c r="M2" s="12" t="s">
        <v>50</v>
      </c>
      <c r="N2" s="12" t="s">
        <v>57</v>
      </c>
    </row>
    <row r="3" spans="1:14" s="7" customFormat="1" ht="12.75">
      <c r="A3" s="3"/>
      <c r="B3" s="3"/>
      <c r="C3" s="3"/>
      <c r="D3" s="3"/>
      <c r="E3" s="11"/>
      <c r="F3" s="11"/>
      <c r="G3" s="12"/>
      <c r="H3" s="12"/>
      <c r="I3" s="12"/>
      <c r="J3" s="12"/>
      <c r="K3" s="12"/>
      <c r="L3" s="12"/>
      <c r="M3" s="12"/>
      <c r="N3" s="12" t="s">
        <v>49</v>
      </c>
    </row>
    <row r="4" spans="1:14" s="8" customFormat="1" ht="12.75">
      <c r="A4" s="2"/>
      <c r="B4" s="2"/>
      <c r="C4" s="2"/>
      <c r="D4" s="2"/>
      <c r="E4" s="10"/>
      <c r="F4" s="13"/>
      <c r="G4" s="17"/>
      <c r="H4" s="18"/>
      <c r="I4" s="18"/>
      <c r="J4" s="18"/>
      <c r="K4" s="18"/>
      <c r="L4" s="18"/>
      <c r="M4" s="18"/>
      <c r="N4" s="21">
        <v>39873</v>
      </c>
    </row>
    <row r="5" spans="1:14" s="7" customFormat="1" ht="12.75">
      <c r="A5" s="3"/>
      <c r="B5" s="3" t="s">
        <v>7</v>
      </c>
      <c r="C5" s="3"/>
      <c r="D5" s="3"/>
      <c r="E5" s="11"/>
      <c r="F5" s="11"/>
      <c r="G5" s="12"/>
      <c r="H5" s="12"/>
      <c r="I5" s="12"/>
      <c r="J5" s="12"/>
      <c r="K5" s="12"/>
      <c r="L5" s="12"/>
      <c r="M5" s="12"/>
      <c r="N5" s="12"/>
    </row>
    <row r="6" spans="1:14" s="7" customFormat="1" ht="12.75">
      <c r="A6" s="3"/>
      <c r="B6" s="3"/>
      <c r="C6" s="3"/>
      <c r="D6" s="3"/>
      <c r="E6" s="11"/>
      <c r="F6" s="11"/>
      <c r="G6" s="12"/>
      <c r="H6" s="12"/>
      <c r="I6" s="12"/>
      <c r="J6" s="12"/>
      <c r="K6" s="12"/>
      <c r="L6" s="12"/>
      <c r="M6" s="12"/>
      <c r="N6" s="12"/>
    </row>
    <row r="7" spans="1:14" s="7" customFormat="1" ht="12.75">
      <c r="A7" s="4" t="s">
        <v>36</v>
      </c>
      <c r="B7" s="5">
        <v>1492</v>
      </c>
      <c r="C7" s="5">
        <v>1487.756</v>
      </c>
      <c r="D7" s="5">
        <v>1679</v>
      </c>
      <c r="E7" s="14">
        <v>1639</v>
      </c>
      <c r="F7" s="14">
        <v>2216.119</v>
      </c>
      <c r="G7" s="14">
        <v>2179.678</v>
      </c>
      <c r="H7" s="14">
        <v>1527.782</v>
      </c>
      <c r="I7" s="14">
        <v>1670</v>
      </c>
      <c r="J7" s="14">
        <v>1897.33</v>
      </c>
      <c r="K7" s="14">
        <v>1331.648</v>
      </c>
      <c r="L7" s="14">
        <v>1697.526</v>
      </c>
      <c r="M7" s="14">
        <v>1799</v>
      </c>
      <c r="N7" s="14">
        <v>1660.332</v>
      </c>
    </row>
    <row r="8" spans="1:14" s="7" customFormat="1" ht="12.75">
      <c r="A8" s="3"/>
      <c r="B8" s="5"/>
      <c r="C8" s="5"/>
      <c r="D8" s="5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2.75">
      <c r="A9" s="4" t="s">
        <v>37</v>
      </c>
      <c r="B9" s="14">
        <f aca="true" t="shared" si="0" ref="B9:I9">SUM(B10:B11)</f>
        <v>7204</v>
      </c>
      <c r="C9" s="14">
        <f t="shared" si="0"/>
        <v>8021.326</v>
      </c>
      <c r="D9" s="14">
        <f t="shared" si="0"/>
        <v>8366.063</v>
      </c>
      <c r="E9" s="14">
        <f t="shared" si="0"/>
        <v>9049.887999999999</v>
      </c>
      <c r="F9" s="14">
        <f t="shared" si="0"/>
        <v>8768.887999999999</v>
      </c>
      <c r="G9" s="14">
        <f t="shared" si="0"/>
        <v>7900.067</v>
      </c>
      <c r="H9" s="14">
        <f t="shared" si="0"/>
        <v>8425.677</v>
      </c>
      <c r="I9" s="14">
        <f t="shared" si="0"/>
        <v>8649.168</v>
      </c>
      <c r="J9" s="14">
        <f>SUM(J10:J11)</f>
        <v>7875.988</v>
      </c>
      <c r="K9" s="14">
        <f>SUM(K10:K11)</f>
        <v>7398.829</v>
      </c>
      <c r="L9" s="14">
        <f>SUM(L10:L11)</f>
        <v>8445.401</v>
      </c>
      <c r="M9" s="14">
        <f>SUM(M10:M11)</f>
        <v>8152.155000000001</v>
      </c>
      <c r="N9" s="14">
        <f>SUM(N10:N11)</f>
        <v>7630</v>
      </c>
    </row>
    <row r="10" spans="1:14" ht="12.75">
      <c r="A10" s="3" t="s">
        <v>8</v>
      </c>
      <c r="B10" s="5">
        <v>4013</v>
      </c>
      <c r="C10" s="5">
        <v>4389.326</v>
      </c>
      <c r="D10" s="5">
        <v>4420.853</v>
      </c>
      <c r="E10" s="14">
        <v>4974.061</v>
      </c>
      <c r="F10" s="14">
        <v>4679.615999999999</v>
      </c>
      <c r="G10" s="14">
        <v>3915.455</v>
      </c>
      <c r="H10" s="14">
        <v>4462</v>
      </c>
      <c r="I10" s="14">
        <v>4692.218</v>
      </c>
      <c r="J10" s="14">
        <v>4610.773</v>
      </c>
      <c r="K10" s="14">
        <v>4444</v>
      </c>
      <c r="L10" s="14">
        <v>5007.762</v>
      </c>
      <c r="M10" s="14">
        <v>4720.903</v>
      </c>
      <c r="N10" s="14">
        <v>4200</v>
      </c>
    </row>
    <row r="11" spans="1:14" ht="12.75">
      <c r="A11" s="3" t="s">
        <v>9</v>
      </c>
      <c r="B11" s="14">
        <f aca="true" t="shared" si="1" ref="B11:I11">SUM(B12:B16)</f>
        <v>3191</v>
      </c>
      <c r="C11" s="14">
        <f t="shared" si="1"/>
        <v>3632</v>
      </c>
      <c r="D11" s="14">
        <f t="shared" si="1"/>
        <v>3945.21</v>
      </c>
      <c r="E11" s="14">
        <f t="shared" si="1"/>
        <v>4075.827</v>
      </c>
      <c r="F11" s="14">
        <f t="shared" si="1"/>
        <v>4089.2719999999995</v>
      </c>
      <c r="G11" s="14">
        <f t="shared" si="1"/>
        <v>3984.612</v>
      </c>
      <c r="H11" s="14">
        <f t="shared" si="1"/>
        <v>3963.6770000000006</v>
      </c>
      <c r="I11" s="14">
        <f t="shared" si="1"/>
        <v>3956.95</v>
      </c>
      <c r="J11" s="14">
        <f>SUM(J12:J16)</f>
        <v>3265.215</v>
      </c>
      <c r="K11" s="14">
        <f>SUM(K12:K16)</f>
        <v>2954.829</v>
      </c>
      <c r="L11" s="14">
        <f>SUM(L12:L16)</f>
        <v>3437.639</v>
      </c>
      <c r="M11" s="14">
        <f>SUM(M12:M16)</f>
        <v>3431.2520000000004</v>
      </c>
      <c r="N11" s="14">
        <f>SUM(N12:N16)</f>
        <v>3430</v>
      </c>
    </row>
    <row r="12" spans="1:14" ht="12.75">
      <c r="A12" s="3" t="s">
        <v>10</v>
      </c>
      <c r="B12" s="5">
        <v>1679</v>
      </c>
      <c r="C12" s="5">
        <v>1924</v>
      </c>
      <c r="D12" s="5">
        <v>2127.16</v>
      </c>
      <c r="E12" s="14">
        <v>1965.648</v>
      </c>
      <c r="F12" s="14">
        <v>2056.66</v>
      </c>
      <c r="G12" s="14">
        <v>1980.281</v>
      </c>
      <c r="H12" s="14">
        <v>2129.146</v>
      </c>
      <c r="I12" s="14">
        <v>2153.983</v>
      </c>
      <c r="J12" s="14">
        <v>1692.602</v>
      </c>
      <c r="K12" s="14">
        <v>1367.408</v>
      </c>
      <c r="L12" s="14">
        <v>1718.525</v>
      </c>
      <c r="M12" s="14">
        <v>1645.112</v>
      </c>
      <c r="N12" s="14">
        <v>1610</v>
      </c>
    </row>
    <row r="13" spans="1:14" ht="12.75">
      <c r="A13" s="3" t="s">
        <v>11</v>
      </c>
      <c r="B13" s="5">
        <v>1054</v>
      </c>
      <c r="C13" s="5">
        <v>1262</v>
      </c>
      <c r="D13" s="5">
        <v>1324.592</v>
      </c>
      <c r="E13" s="14">
        <v>1683.189</v>
      </c>
      <c r="F13" s="14">
        <v>1585.091</v>
      </c>
      <c r="G13" s="14">
        <v>1579.931</v>
      </c>
      <c r="H13" s="14">
        <v>1367.24</v>
      </c>
      <c r="I13" s="14">
        <v>1377</v>
      </c>
      <c r="J13" s="14">
        <v>1156.773</v>
      </c>
      <c r="K13" s="14">
        <v>1189.776</v>
      </c>
      <c r="L13" s="14">
        <v>1320.149</v>
      </c>
      <c r="M13" s="14">
        <v>1446.212</v>
      </c>
      <c r="N13" s="14">
        <v>1425</v>
      </c>
    </row>
    <row r="14" spans="1:14" ht="12.75">
      <c r="A14" s="3" t="s">
        <v>12</v>
      </c>
      <c r="B14" s="5">
        <v>91</v>
      </c>
      <c r="C14" s="5">
        <v>80</v>
      </c>
      <c r="D14" s="5">
        <v>106.714</v>
      </c>
      <c r="E14" s="14">
        <v>105.137</v>
      </c>
      <c r="F14" s="14">
        <v>206.091</v>
      </c>
      <c r="G14" s="14">
        <v>173.764</v>
      </c>
      <c r="H14" s="14">
        <v>190.985</v>
      </c>
      <c r="I14" s="14">
        <v>175.053</v>
      </c>
      <c r="J14" s="14">
        <v>157.954</v>
      </c>
      <c r="K14" s="14">
        <v>175</v>
      </c>
      <c r="L14" s="14">
        <v>177.391</v>
      </c>
      <c r="M14" s="14">
        <v>157.588</v>
      </c>
      <c r="N14" s="14">
        <v>170</v>
      </c>
    </row>
    <row r="15" spans="1:14" ht="12.75">
      <c r="A15" s="3" t="s">
        <v>13</v>
      </c>
      <c r="B15" s="5">
        <v>340</v>
      </c>
      <c r="C15" s="5">
        <v>350</v>
      </c>
      <c r="D15" s="5">
        <v>383.744</v>
      </c>
      <c r="E15" s="14">
        <v>317.616</v>
      </c>
      <c r="F15" s="14">
        <v>241.39</v>
      </c>
      <c r="G15" s="14">
        <v>250.571</v>
      </c>
      <c r="H15" s="14">
        <v>276.306</v>
      </c>
      <c r="I15" s="14">
        <v>250.914</v>
      </c>
      <c r="J15" s="14">
        <v>257.886</v>
      </c>
      <c r="K15" s="14">
        <v>222.645</v>
      </c>
      <c r="L15" s="14">
        <v>221.574</v>
      </c>
      <c r="M15" s="14">
        <v>182.34</v>
      </c>
      <c r="N15" s="14">
        <v>225</v>
      </c>
    </row>
    <row r="16" spans="1:14" ht="12.75">
      <c r="A16" s="3" t="s">
        <v>14</v>
      </c>
      <c r="B16" s="5">
        <v>27</v>
      </c>
      <c r="C16" s="5">
        <v>16</v>
      </c>
      <c r="D16" s="5">
        <v>3</v>
      </c>
      <c r="E16" s="14">
        <v>4.237</v>
      </c>
      <c r="F16" s="14">
        <v>0.04</v>
      </c>
      <c r="G16" s="14">
        <v>0.065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12.75">
      <c r="A17" s="3"/>
      <c r="B17" s="5"/>
      <c r="C17" s="5"/>
      <c r="D17" s="5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3" t="s">
        <v>15</v>
      </c>
      <c r="B18" s="5">
        <v>2774</v>
      </c>
      <c r="C18" s="15">
        <f aca="true" t="shared" si="2" ref="C18:H18">C19+C20+C21</f>
        <v>2163.159</v>
      </c>
      <c r="D18" s="15">
        <f t="shared" si="2"/>
        <v>1823.073</v>
      </c>
      <c r="E18" s="15">
        <f t="shared" si="2"/>
        <v>1636.079</v>
      </c>
      <c r="F18" s="15">
        <f t="shared" si="2"/>
        <v>1590.435</v>
      </c>
      <c r="G18" s="15">
        <f t="shared" si="2"/>
        <v>1535.245</v>
      </c>
      <c r="H18" s="15">
        <f t="shared" si="2"/>
        <v>1730.367</v>
      </c>
      <c r="I18" s="15">
        <f aca="true" t="shared" si="3" ref="I18:N18">I19+I20+I21</f>
        <v>1750.487</v>
      </c>
      <c r="J18" s="15">
        <f t="shared" si="3"/>
        <v>2100</v>
      </c>
      <c r="K18" s="15">
        <f t="shared" si="3"/>
        <v>3443.4</v>
      </c>
      <c r="L18" s="15">
        <f t="shared" si="3"/>
        <v>2079.581</v>
      </c>
      <c r="M18" s="15">
        <f t="shared" si="3"/>
        <v>2620</v>
      </c>
      <c r="N18" s="15">
        <f t="shared" si="3"/>
        <v>2530.969</v>
      </c>
    </row>
    <row r="19" spans="1:14" ht="12.75">
      <c r="A19" s="3" t="s">
        <v>16</v>
      </c>
      <c r="B19" s="5">
        <v>2277</v>
      </c>
      <c r="C19" s="5">
        <v>1729</v>
      </c>
      <c r="D19" s="5">
        <v>1256.198</v>
      </c>
      <c r="E19" s="14">
        <v>1124.375</v>
      </c>
      <c r="F19" s="15">
        <v>1276.9</v>
      </c>
      <c r="G19" s="14">
        <v>1158.475</v>
      </c>
      <c r="H19" s="15">
        <v>1210.367</v>
      </c>
      <c r="I19" s="15">
        <v>1226.487</v>
      </c>
      <c r="J19" s="15">
        <v>1408</v>
      </c>
      <c r="K19" s="15">
        <v>2588.4</v>
      </c>
      <c r="L19" s="15">
        <v>1623.581</v>
      </c>
      <c r="M19" s="15">
        <v>1354</v>
      </c>
      <c r="N19" s="15">
        <v>1495.969</v>
      </c>
    </row>
    <row r="20" spans="1:14" ht="12.75">
      <c r="A20" s="4" t="s">
        <v>38</v>
      </c>
      <c r="B20" s="5">
        <v>493</v>
      </c>
      <c r="C20" s="5">
        <f>185+150+13.899</f>
        <v>348.899</v>
      </c>
      <c r="D20" s="5">
        <v>385.528</v>
      </c>
      <c r="E20" s="14">
        <v>388</v>
      </c>
      <c r="F20" s="14">
        <v>237.81</v>
      </c>
      <c r="G20" s="14">
        <v>296</v>
      </c>
      <c r="H20" s="14">
        <v>488</v>
      </c>
      <c r="I20" s="14">
        <v>464</v>
      </c>
      <c r="J20" s="14">
        <v>500</v>
      </c>
      <c r="K20" s="14">
        <v>349</v>
      </c>
      <c r="L20" s="14">
        <v>390</v>
      </c>
      <c r="M20" s="14">
        <v>565</v>
      </c>
      <c r="N20" s="14">
        <v>345</v>
      </c>
    </row>
    <row r="21" spans="1:14" ht="12.75">
      <c r="A21" s="3" t="s">
        <v>39</v>
      </c>
      <c r="B21" s="5">
        <v>4</v>
      </c>
      <c r="C21" s="5">
        <v>85.26</v>
      </c>
      <c r="D21" s="5">
        <f>66.652+114.695</f>
        <v>181.34699999999998</v>
      </c>
      <c r="E21" s="14">
        <f>5.6+118.104</f>
        <v>123.704</v>
      </c>
      <c r="F21" s="14">
        <f>3.2+72.525</f>
        <v>75.72500000000001</v>
      </c>
      <c r="G21" s="14">
        <f>42.226+38.544</f>
        <v>80.77</v>
      </c>
      <c r="H21" s="14">
        <f>11.758+20.242</f>
        <v>32</v>
      </c>
      <c r="I21" s="14">
        <v>60</v>
      </c>
      <c r="J21" s="14">
        <v>192</v>
      </c>
      <c r="K21" s="14">
        <f>450+56</f>
        <v>506</v>
      </c>
      <c r="L21" s="14">
        <v>66</v>
      </c>
      <c r="M21" s="14">
        <v>701</v>
      </c>
      <c r="N21" s="14">
        <f>N22+10</f>
        <v>690</v>
      </c>
    </row>
    <row r="22" spans="1:14" ht="12.75">
      <c r="A22" s="3" t="s">
        <v>56</v>
      </c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4">
        <v>60</v>
      </c>
      <c r="M22" s="14">
        <v>694</v>
      </c>
      <c r="N22" s="14">
        <v>680</v>
      </c>
    </row>
    <row r="23" spans="1:14" ht="12.75">
      <c r="A23" s="3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>
      <c r="A24" s="3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3" t="s">
        <v>17</v>
      </c>
      <c r="B25" s="5">
        <v>11471</v>
      </c>
      <c r="C25" s="14">
        <f aca="true" t="shared" si="4" ref="C25:K25">C7+C9+C18</f>
        <v>11672.241</v>
      </c>
      <c r="D25" s="14">
        <f t="shared" si="4"/>
        <v>11868.136</v>
      </c>
      <c r="E25" s="14">
        <f t="shared" si="4"/>
        <v>12324.966999999999</v>
      </c>
      <c r="F25" s="14">
        <f t="shared" si="4"/>
        <v>12575.442</v>
      </c>
      <c r="G25" s="14">
        <f t="shared" si="4"/>
        <v>11614.989999999998</v>
      </c>
      <c r="H25" s="14">
        <f t="shared" si="4"/>
        <v>11683.826</v>
      </c>
      <c r="I25" s="14">
        <f t="shared" si="4"/>
        <v>12069.654999999999</v>
      </c>
      <c r="J25" s="14">
        <f t="shared" si="4"/>
        <v>11873.318</v>
      </c>
      <c r="K25" s="14">
        <f t="shared" si="4"/>
        <v>12173.876999999999</v>
      </c>
      <c r="L25" s="14">
        <f>L7+L9+L18</f>
        <v>12222.508</v>
      </c>
      <c r="M25" s="14">
        <f>M7+M9+M18</f>
        <v>12571.155</v>
      </c>
      <c r="N25" s="14">
        <f>N7+N9+N18</f>
        <v>11821.301</v>
      </c>
    </row>
    <row r="26" spans="1:14" ht="12.75">
      <c r="A26" s="3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3" t="s">
        <v>18</v>
      </c>
      <c r="B27" s="5">
        <v>211</v>
      </c>
      <c r="C27" s="5">
        <f>C28+C29+C30+C31</f>
        <v>179.109</v>
      </c>
      <c r="D27" s="5">
        <f aca="true" t="shared" si="5" ref="D27:L27">D28+D29+D30+D31</f>
        <v>230</v>
      </c>
      <c r="E27" s="5">
        <f t="shared" si="5"/>
        <v>124.038</v>
      </c>
      <c r="F27" s="5">
        <f t="shared" si="5"/>
        <v>140.909</v>
      </c>
      <c r="G27" s="5">
        <f t="shared" si="5"/>
        <v>137.377</v>
      </c>
      <c r="H27" s="5">
        <f t="shared" si="5"/>
        <v>141.695</v>
      </c>
      <c r="I27" s="5">
        <f t="shared" si="5"/>
        <v>288</v>
      </c>
      <c r="J27" s="5">
        <f t="shared" si="5"/>
        <v>259.03</v>
      </c>
      <c r="K27" s="5">
        <f t="shared" si="5"/>
        <v>203</v>
      </c>
      <c r="L27" s="5">
        <f t="shared" si="5"/>
        <v>421.741</v>
      </c>
      <c r="M27" s="5">
        <f>M28+M29+M30+M31</f>
        <v>203.343</v>
      </c>
      <c r="N27" s="5">
        <f>N28+N29+N30+N31</f>
        <v>130</v>
      </c>
    </row>
    <row r="28" spans="1:14" ht="12.75">
      <c r="A28" s="3" t="s">
        <v>19</v>
      </c>
      <c r="B28" s="5">
        <v>211</v>
      </c>
      <c r="C28" s="5">
        <v>179.109</v>
      </c>
      <c r="D28" s="5">
        <v>230</v>
      </c>
      <c r="E28" s="14">
        <v>124.038</v>
      </c>
      <c r="F28" s="14">
        <v>140.909</v>
      </c>
      <c r="G28" s="14">
        <v>137.377</v>
      </c>
      <c r="H28" s="14">
        <v>141.695</v>
      </c>
      <c r="I28" s="14">
        <v>288</v>
      </c>
      <c r="J28" s="14">
        <v>259.03</v>
      </c>
      <c r="K28" s="14">
        <v>203</v>
      </c>
      <c r="L28" s="14">
        <v>421.741</v>
      </c>
      <c r="M28" s="14">
        <v>203.343</v>
      </c>
      <c r="N28" s="14">
        <v>130</v>
      </c>
    </row>
    <row r="29" spans="1:14" ht="12.75">
      <c r="A29" s="3" t="s">
        <v>20</v>
      </c>
      <c r="B29" s="5">
        <v>0</v>
      </c>
      <c r="C29" s="5">
        <v>0</v>
      </c>
      <c r="D29" s="5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14"/>
      <c r="N29" s="14"/>
    </row>
    <row r="30" spans="1:14" ht="12.75">
      <c r="A30" s="3" t="s">
        <v>21</v>
      </c>
      <c r="B30" s="5">
        <v>0</v>
      </c>
      <c r="C30" s="5">
        <v>0</v>
      </c>
      <c r="D30" s="5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/>
      <c r="M30" s="14"/>
      <c r="N30" s="14"/>
    </row>
    <row r="31" spans="1:14" ht="12.75">
      <c r="A31" s="3" t="s">
        <v>52</v>
      </c>
      <c r="B31" s="5">
        <v>0</v>
      </c>
      <c r="C31" s="5">
        <v>0</v>
      </c>
      <c r="D31" s="5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4"/>
      <c r="N31" s="14"/>
    </row>
    <row r="32" spans="1:14" ht="12.75">
      <c r="A32" s="3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3" t="s">
        <v>22</v>
      </c>
      <c r="B33" s="14">
        <f aca="true" t="shared" si="6" ref="B33:I33">B34+B35+B36</f>
        <v>30</v>
      </c>
      <c r="C33" s="14">
        <f t="shared" si="6"/>
        <v>-0.8150000000005093</v>
      </c>
      <c r="D33" s="14">
        <f t="shared" si="6"/>
        <v>-66.99099999999999</v>
      </c>
      <c r="E33" s="14">
        <f t="shared" si="6"/>
        <v>-126.33600000000115</v>
      </c>
      <c r="F33" s="14">
        <f t="shared" si="6"/>
        <v>123.29700000000048</v>
      </c>
      <c r="G33" s="14">
        <f t="shared" si="6"/>
        <v>-23.707000000002154</v>
      </c>
      <c r="H33" s="14">
        <f t="shared" si="6"/>
        <v>160.875</v>
      </c>
      <c r="I33" s="14">
        <f t="shared" si="6"/>
        <v>22.58599999999933</v>
      </c>
      <c r="J33" s="14">
        <f>J34+J35+J36</f>
        <v>94.14599999999882</v>
      </c>
      <c r="K33" s="14">
        <f>K34+K35+K36</f>
        <v>-67.45400000000154</v>
      </c>
      <c r="L33" s="14">
        <f>L34+L35+L36</f>
        <v>-132.378999999999</v>
      </c>
      <c r="M33" s="14">
        <f>M34+M35+M36</f>
        <v>-65.85100000000057</v>
      </c>
      <c r="N33" s="14">
        <f>N34+N35+N36</f>
        <v>0</v>
      </c>
    </row>
    <row r="34" spans="1:14" ht="12.75">
      <c r="A34" s="3" t="s">
        <v>23</v>
      </c>
      <c r="B34" s="5">
        <v>0</v>
      </c>
      <c r="C34" s="5">
        <v>0</v>
      </c>
      <c r="D34" s="5">
        <v>0</v>
      </c>
      <c r="E34" s="14">
        <v>0</v>
      </c>
      <c r="F34" s="14">
        <v>10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ht="12.75">
      <c r="A35" s="3" t="s">
        <v>24</v>
      </c>
      <c r="B35" s="5">
        <v>0</v>
      </c>
      <c r="C35" s="5">
        <v>0</v>
      </c>
      <c r="D35" s="5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1:14" ht="12.75">
      <c r="A36" s="3" t="s">
        <v>53</v>
      </c>
      <c r="B36" s="14">
        <f aca="true" t="shared" si="7" ref="B36:L36">B25-(B27+B34+B38+B46)</f>
        <v>30</v>
      </c>
      <c r="C36" s="14">
        <f t="shared" si="7"/>
        <v>-0.8150000000005093</v>
      </c>
      <c r="D36" s="14">
        <f t="shared" si="7"/>
        <v>-66.99099999999999</v>
      </c>
      <c r="E36" s="14">
        <f t="shared" si="7"/>
        <v>-126.33600000000115</v>
      </c>
      <c r="F36" s="14">
        <f t="shared" si="7"/>
        <v>113.29700000000048</v>
      </c>
      <c r="G36" s="14">
        <f t="shared" si="7"/>
        <v>-23.707000000002154</v>
      </c>
      <c r="H36" s="14">
        <f t="shared" si="7"/>
        <v>160.875</v>
      </c>
      <c r="I36" s="14">
        <f t="shared" si="7"/>
        <v>22.58599999999933</v>
      </c>
      <c r="J36" s="14">
        <f t="shared" si="7"/>
        <v>94.14599999999882</v>
      </c>
      <c r="K36" s="14">
        <f t="shared" si="7"/>
        <v>-67.45400000000154</v>
      </c>
      <c r="L36" s="14">
        <f t="shared" si="7"/>
        <v>-132.378999999999</v>
      </c>
      <c r="M36" s="14">
        <f>M25-(M27+M34+M38+M46)</f>
        <v>-65.85100000000057</v>
      </c>
      <c r="N36" s="14">
        <v>0</v>
      </c>
    </row>
    <row r="37" spans="1:14" ht="12.75">
      <c r="A37" s="3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4" t="s">
        <v>45</v>
      </c>
      <c r="B38" s="5">
        <v>9742</v>
      </c>
      <c r="C38" s="14">
        <f aca="true" t="shared" si="8" ref="C38:K38">C40+C41+C42</f>
        <v>9814.766</v>
      </c>
      <c r="D38" s="14">
        <f t="shared" si="8"/>
        <v>10066.31</v>
      </c>
      <c r="E38" s="14">
        <f t="shared" si="8"/>
        <v>10111.145999999999</v>
      </c>
      <c r="F38" s="14">
        <f t="shared" si="8"/>
        <v>10131.557999999999</v>
      </c>
      <c r="G38" s="14">
        <f t="shared" si="8"/>
        <v>9973.538</v>
      </c>
      <c r="H38" s="14">
        <f t="shared" si="8"/>
        <v>9711.256</v>
      </c>
      <c r="I38" s="14">
        <f t="shared" si="8"/>
        <v>9861.739</v>
      </c>
      <c r="J38" s="14">
        <f t="shared" si="8"/>
        <v>10188.494</v>
      </c>
      <c r="K38" s="14">
        <f t="shared" si="8"/>
        <v>10340.439</v>
      </c>
      <c r="L38" s="14">
        <f>L40+L41+L42</f>
        <v>10134.645999999999</v>
      </c>
      <c r="M38" s="14">
        <f>M40+M41+M42</f>
        <v>10773.331</v>
      </c>
      <c r="N38" s="14">
        <f>N40+N41+N42</f>
        <v>10710</v>
      </c>
    </row>
    <row r="39" spans="1:14" ht="12.75">
      <c r="A39" s="3" t="s">
        <v>25</v>
      </c>
      <c r="B39" s="5"/>
      <c r="C39" s="5"/>
      <c r="D39" s="5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3" t="s">
        <v>26</v>
      </c>
      <c r="B40" s="5">
        <v>157</v>
      </c>
      <c r="C40" s="5">
        <v>123.15</v>
      </c>
      <c r="D40" s="5">
        <v>168.711</v>
      </c>
      <c r="E40" s="14">
        <v>86.29</v>
      </c>
      <c r="F40" s="14">
        <v>98.426</v>
      </c>
      <c r="G40" s="14">
        <v>155.558</v>
      </c>
      <c r="H40" s="14">
        <v>182.851</v>
      </c>
      <c r="I40" s="14">
        <v>142</v>
      </c>
      <c r="J40" s="14">
        <v>120.875</v>
      </c>
      <c r="K40" s="14">
        <v>105.586</v>
      </c>
      <c r="L40" s="14">
        <v>168.578</v>
      </c>
      <c r="M40" s="14">
        <v>141.091</v>
      </c>
      <c r="N40" s="14">
        <v>150</v>
      </c>
    </row>
    <row r="41" spans="1:14" ht="12.75">
      <c r="A41" s="3" t="s">
        <v>27</v>
      </c>
      <c r="B41" s="5">
        <v>21</v>
      </c>
      <c r="C41" s="5">
        <f>13.899+5.9</f>
        <v>19.799</v>
      </c>
      <c r="D41" s="5">
        <f>11.759+12.548</f>
        <v>24.307000000000002</v>
      </c>
      <c r="E41" s="14">
        <f>15.187+16.601</f>
        <v>31.787999999999997</v>
      </c>
      <c r="F41" s="14">
        <f>11.818+21.558</f>
        <v>33.376</v>
      </c>
      <c r="G41" s="14">
        <f>23.334+9.289</f>
        <v>32.623</v>
      </c>
      <c r="H41" s="14">
        <f>20.781+3.624</f>
        <v>24.404999999999998</v>
      </c>
      <c r="I41" s="14">
        <f>24.464+14.931+2</f>
        <v>41.394999999999996</v>
      </c>
      <c r="J41" s="14">
        <f>23.012+25.451</f>
        <v>48.463</v>
      </c>
      <c r="K41" s="14">
        <f>23.833+27.02</f>
        <v>50.852999999999994</v>
      </c>
      <c r="L41" s="14">
        <f>26.651+26.054</f>
        <v>52.705</v>
      </c>
      <c r="M41" s="14">
        <f>24.463+36.777</f>
        <v>61.24</v>
      </c>
      <c r="N41" s="14">
        <f>35+25</f>
        <v>60</v>
      </c>
    </row>
    <row r="42" spans="1:14" ht="12.75">
      <c r="A42" s="4" t="s">
        <v>46</v>
      </c>
      <c r="B42" s="5">
        <v>9564</v>
      </c>
      <c r="C42" s="5">
        <v>9671.817</v>
      </c>
      <c r="D42" s="5">
        <v>9873.292</v>
      </c>
      <c r="E42" s="14">
        <v>9993.068</v>
      </c>
      <c r="F42" s="14">
        <v>9999.756</v>
      </c>
      <c r="G42" s="14">
        <v>9785.357</v>
      </c>
      <c r="H42" s="14">
        <v>9504</v>
      </c>
      <c r="I42" s="14">
        <v>9678.344</v>
      </c>
      <c r="J42" s="14">
        <v>10019.156</v>
      </c>
      <c r="K42" s="14">
        <v>10184</v>
      </c>
      <c r="L42" s="14">
        <v>9913.363</v>
      </c>
      <c r="M42" s="14">
        <v>10571</v>
      </c>
      <c r="N42" s="14">
        <v>10500</v>
      </c>
    </row>
    <row r="43" spans="1:14" ht="12.75">
      <c r="A43" s="3"/>
      <c r="B43" s="5"/>
      <c r="C43" s="5"/>
      <c r="D43" s="5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3" t="s">
        <v>28</v>
      </c>
      <c r="B44" s="5">
        <v>9983</v>
      </c>
      <c r="C44" s="5">
        <v>9992</v>
      </c>
      <c r="D44" s="5">
        <v>10238</v>
      </c>
      <c r="E44" s="14">
        <v>10090</v>
      </c>
      <c r="F44" s="14">
        <f aca="true" t="shared" si="9" ref="F44:K44">F27+F38+F33</f>
        <v>10395.764</v>
      </c>
      <c r="G44" s="14">
        <f t="shared" si="9"/>
        <v>10087.207999999999</v>
      </c>
      <c r="H44" s="14">
        <f t="shared" si="9"/>
        <v>10013.826</v>
      </c>
      <c r="I44" s="14">
        <f t="shared" si="9"/>
        <v>10172.324999999999</v>
      </c>
      <c r="J44" s="14">
        <f t="shared" si="9"/>
        <v>10541.67</v>
      </c>
      <c r="K44" s="14">
        <f t="shared" si="9"/>
        <v>10475.984999999999</v>
      </c>
      <c r="L44" s="14">
        <f>L27+L38+L33</f>
        <v>10424.008</v>
      </c>
      <c r="M44" s="14">
        <f>M27+M38+M33</f>
        <v>10910.823</v>
      </c>
      <c r="N44" s="14">
        <f>N27+N38+N33</f>
        <v>10840</v>
      </c>
    </row>
    <row r="45" spans="1:14" ht="12.75">
      <c r="A45" s="4"/>
      <c r="B45" s="5"/>
      <c r="C45" s="5"/>
      <c r="D45" s="5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3" t="s">
        <v>51</v>
      </c>
      <c r="B46" s="5">
        <v>1488</v>
      </c>
      <c r="C46" s="5">
        <v>1679.181</v>
      </c>
      <c r="D46" s="5">
        <v>1638.817</v>
      </c>
      <c r="E46" s="14">
        <v>2216.119</v>
      </c>
      <c r="F46" s="14">
        <v>2179.678</v>
      </c>
      <c r="G46" s="14">
        <v>1527.782</v>
      </c>
      <c r="H46" s="14">
        <v>1670</v>
      </c>
      <c r="I46" s="14">
        <v>1897.33</v>
      </c>
      <c r="J46" s="14">
        <v>1331.648</v>
      </c>
      <c r="K46" s="14">
        <v>1697.892</v>
      </c>
      <c r="L46" s="14">
        <v>1798.5</v>
      </c>
      <c r="M46" s="14">
        <v>1660.332</v>
      </c>
      <c r="N46" s="14">
        <f>N25-N44</f>
        <v>981.3009999999995</v>
      </c>
    </row>
    <row r="47" spans="1:14" ht="12.75">
      <c r="A47" s="4" t="s">
        <v>29</v>
      </c>
      <c r="B47" s="5">
        <v>1488</v>
      </c>
      <c r="C47" s="5">
        <v>1679</v>
      </c>
      <c r="D47" s="5">
        <v>1639</v>
      </c>
      <c r="E47" s="14">
        <v>1919</v>
      </c>
      <c r="F47" s="15">
        <f>F46-F48</f>
        <v>1395.427</v>
      </c>
      <c r="G47" s="14">
        <f>G46-G48</f>
        <v>1315.8449999999998</v>
      </c>
      <c r="H47" s="15"/>
      <c r="I47" s="15"/>
      <c r="J47" s="15"/>
      <c r="K47" s="15"/>
      <c r="L47" s="15"/>
      <c r="M47" s="15"/>
      <c r="N47" s="15"/>
    </row>
    <row r="48" spans="1:14" ht="12.75">
      <c r="A48" s="4" t="s">
        <v>40</v>
      </c>
      <c r="B48" s="5">
        <v>0</v>
      </c>
      <c r="C48" s="5">
        <v>0</v>
      </c>
      <c r="D48" s="5">
        <v>0</v>
      </c>
      <c r="E48" s="14">
        <v>296.649</v>
      </c>
      <c r="F48" s="14">
        <v>784.251</v>
      </c>
      <c r="G48" s="15">
        <v>211.937</v>
      </c>
      <c r="H48" s="15"/>
      <c r="I48" s="15"/>
      <c r="J48" s="15"/>
      <c r="K48" s="15"/>
      <c r="L48" s="15"/>
      <c r="M48" s="15"/>
      <c r="N48" s="15"/>
    </row>
    <row r="49" spans="1:14" ht="12.75">
      <c r="A49" s="3"/>
      <c r="B49" s="3"/>
      <c r="C49" s="3"/>
      <c r="D49" s="3"/>
      <c r="F49" s="15"/>
      <c r="G49" s="14"/>
      <c r="H49" s="15"/>
      <c r="I49" s="15"/>
      <c r="J49" s="15"/>
      <c r="K49" s="15"/>
      <c r="L49" s="15"/>
      <c r="M49" s="15"/>
      <c r="N49" s="15"/>
    </row>
    <row r="50" spans="1:14" ht="12.75">
      <c r="A50" s="3"/>
      <c r="B50" s="6"/>
      <c r="C50" s="6"/>
      <c r="D50" s="6" t="s">
        <v>30</v>
      </c>
      <c r="E50" s="16"/>
      <c r="F50" s="16"/>
      <c r="G50" s="14"/>
      <c r="H50" s="15"/>
      <c r="I50" s="15"/>
      <c r="J50" s="15"/>
      <c r="K50" s="15"/>
      <c r="L50" s="15"/>
      <c r="M50" s="15"/>
      <c r="N50" s="15"/>
    </row>
    <row r="51" spans="1:14" s="8" customFormat="1" ht="12.75">
      <c r="A51" s="2" t="s">
        <v>31</v>
      </c>
      <c r="B51" s="19">
        <f aca="true" t="shared" si="10" ref="B51:L51">100*B46/B44</f>
        <v>14.90533907642993</v>
      </c>
      <c r="C51" s="19">
        <f t="shared" si="10"/>
        <v>16.80525420336269</v>
      </c>
      <c r="D51" s="19">
        <f t="shared" si="10"/>
        <v>16.00719867161555</v>
      </c>
      <c r="E51" s="19">
        <f t="shared" si="10"/>
        <v>21.963518334985135</v>
      </c>
      <c r="F51" s="19">
        <f t="shared" si="10"/>
        <v>20.96698232087608</v>
      </c>
      <c r="G51" s="19">
        <f t="shared" si="10"/>
        <v>15.145737056279597</v>
      </c>
      <c r="H51" s="19">
        <f t="shared" si="10"/>
        <v>16.676942459355697</v>
      </c>
      <c r="I51" s="19">
        <f t="shared" si="10"/>
        <v>18.65188145286353</v>
      </c>
      <c r="J51" s="19">
        <f t="shared" si="10"/>
        <v>12.632229997713834</v>
      </c>
      <c r="K51" s="19">
        <f t="shared" si="10"/>
        <v>16.20746879649026</v>
      </c>
      <c r="L51" s="19">
        <f t="shared" si="10"/>
        <v>17.25344032736736</v>
      </c>
      <c r="M51" s="19">
        <f>100*M46/M44</f>
        <v>15.21729387416513</v>
      </c>
      <c r="N51" s="19">
        <f>100*N46/N44</f>
        <v>9.052592250922505</v>
      </c>
    </row>
    <row r="52" spans="1:14" ht="12.75">
      <c r="A52" s="3"/>
      <c r="B52" s="6"/>
      <c r="C52" s="6"/>
      <c r="D52" s="6"/>
      <c r="E52" s="16"/>
      <c r="F52" s="14"/>
      <c r="G52" s="14"/>
      <c r="H52" s="15"/>
      <c r="I52" s="15"/>
      <c r="J52" s="15"/>
      <c r="K52" s="15"/>
      <c r="L52" s="15"/>
      <c r="M52" s="15"/>
      <c r="N52" s="15"/>
    </row>
    <row r="53" spans="1:14" ht="12.75">
      <c r="A53" s="3" t="s">
        <v>32</v>
      </c>
      <c r="B53" s="3"/>
      <c r="C53" s="3"/>
      <c r="D53" s="3"/>
      <c r="G53" s="14"/>
      <c r="H53" s="14"/>
      <c r="I53" s="14"/>
      <c r="J53" s="14"/>
      <c r="K53" s="14"/>
      <c r="L53" s="14"/>
      <c r="M53" s="14"/>
      <c r="N53" s="14"/>
    </row>
    <row r="54" spans="1:4" ht="12.75">
      <c r="A54" s="3" t="s">
        <v>33</v>
      </c>
      <c r="B54" s="3"/>
      <c r="C54" s="3"/>
      <c r="D54" s="3"/>
    </row>
    <row r="55" spans="1:4" ht="12.75">
      <c r="A55" s="4" t="s">
        <v>43</v>
      </c>
      <c r="B55" s="3"/>
      <c r="C55" s="3"/>
      <c r="D55" s="3"/>
    </row>
    <row r="56" spans="1:4" ht="12.75">
      <c r="A56" s="4" t="s">
        <v>42</v>
      </c>
      <c r="B56" s="3"/>
      <c r="C56" s="3"/>
      <c r="D56" s="3"/>
    </row>
    <row r="57" spans="1:4" ht="12.75">
      <c r="A57" s="4" t="s">
        <v>58</v>
      </c>
      <c r="B57" s="3"/>
      <c r="C57" s="3"/>
      <c r="D57" s="3"/>
    </row>
    <row r="58" spans="1:4" ht="12.75">
      <c r="A58" s="20" t="s">
        <v>55</v>
      </c>
      <c r="B58" s="3"/>
      <c r="C58" s="3"/>
      <c r="D58" s="3"/>
    </row>
    <row r="59" spans="1:4" ht="12.75">
      <c r="A59" s="4" t="s">
        <v>54</v>
      </c>
      <c r="B59" s="3"/>
      <c r="C59" s="3"/>
      <c r="D59" s="3"/>
    </row>
    <row r="60" spans="1:4" ht="12.75">
      <c r="A60" s="4"/>
      <c r="B60" s="3"/>
      <c r="C60" s="3"/>
      <c r="D60" s="3"/>
    </row>
    <row r="61" spans="1:4" ht="12.75">
      <c r="A61" s="4"/>
      <c r="B61" s="3"/>
      <c r="C61" s="3"/>
      <c r="D61" s="3"/>
    </row>
    <row r="62" spans="1:4" ht="12.75">
      <c r="A62" s="9" t="s">
        <v>59</v>
      </c>
      <c r="B62" s="3"/>
      <c r="C62" s="3"/>
      <c r="D62" s="3"/>
    </row>
    <row r="63" spans="2:4" ht="12.75">
      <c r="B63" s="3"/>
      <c r="C63" s="3"/>
      <c r="D63" s="3"/>
    </row>
    <row r="64" ht="12.75">
      <c r="A64" s="9"/>
    </row>
  </sheetData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MaeDean Johnson</cp:lastModifiedBy>
  <cp:lastPrinted>2006-05-12T16:08:07Z</cp:lastPrinted>
  <dcterms:created xsi:type="dcterms:W3CDTF">2009-03-12T11:08:48Z</dcterms:created>
  <dcterms:modified xsi:type="dcterms:W3CDTF">2009-03-12T11:08:48Z</dcterms:modified>
  <cp:category/>
  <cp:version/>
  <cp:contentType/>
  <cp:contentStatus/>
</cp:coreProperties>
</file>