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990" activeTab="0"/>
  </bookViews>
  <sheets>
    <sheet name="DBean1" sheetId="1" r:id="rId1"/>
    <sheet name="DBean2" sheetId="2" r:id="rId2"/>
    <sheet name="DBean3" sheetId="3" r:id="rId3"/>
    <sheet name="DBean4" sheetId="4" r:id="rId4"/>
    <sheet name="DBean5" sheetId="5" r:id="rId5"/>
    <sheet name="DBean6" sheetId="6" r:id="rId6"/>
    <sheet name="DBean7"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D">'[11]tab132'!#REF!</definedName>
    <definedName name="__123Graph_BPRIC_APP" localSheetId="2" hidden="1">'[4]TAB01'!#REF!</definedName>
    <definedName name="__123Graph_BPRIC_APP" localSheetId="4" hidden="1">'[4]TAB01'!#REF!</definedName>
    <definedName name="__123Graph_BPRIC_APP" localSheetId="6" hidden="1">'[3]TAB01'!#REF!</definedName>
    <definedName name="__123Graph_BPRIC_APP" hidden="1">'[1]TAB01'!#REF!</definedName>
    <definedName name="__123Graph_CEXPORTS" localSheetId="2" hidden="1">'[5]TAB01'!#REF!</definedName>
    <definedName name="__123Graph_CEXPORTS" localSheetId="4" hidden="1">'[5]TAB01'!#REF!</definedName>
    <definedName name="__123Graph_CEXPORTS" localSheetId="6" hidden="1">'[5]TAB01'!#REF!</definedName>
    <definedName name="__123Graph_CEXPORTS" hidden="1">'[1]TAB01'!#REF!</definedName>
    <definedName name="_3_99_PARENT_value_Sum" localSheetId="4">#REF!</definedName>
    <definedName name="_3_99_PARENT_value_Sum">#REF!</definedName>
    <definedName name="_4_PARENT_value_Sum">#REF!</definedName>
    <definedName name="_5_99_prep_salad_interviewed_firms" localSheetId="4">#REF!</definedName>
    <definedName name="_5_99_prep_salad_interviewed_firms">#REF!</definedName>
    <definedName name="_5_99_TOTAL_VEG_BRANDS_value" localSheetId="4">#REF!</definedName>
    <definedName name="_5_99_TOTAL_VEG_BRANDS_value">#REF!</definedName>
    <definedName name="_5_99_TOTAL_VEG_BRANDS_value_Sum">'[7]freshveg prep sld value'!#REF!</definedName>
    <definedName name="_5_99_TOTAL_VEG_BRANDS_volume" localSheetId="4">#REF!</definedName>
    <definedName name="_5_99_TOTAL_VEG_BRANDS_volume">#REF!</definedName>
    <definedName name="_9_PARENT_value_Sum">#REF!</definedName>
    <definedName name="_Fill" localSheetId="4" hidden="1">'DBean5'!$M$1:$M$1</definedName>
    <definedName name="_Fill" localSheetId="5" hidden="1">#REF!</definedName>
    <definedName name="_Fill" hidden="1">'[1]Tab26'!#REF!</definedName>
    <definedName name="_Key1" localSheetId="0" hidden="1">'DBean1'!$D$6</definedName>
    <definedName name="_Key1" localSheetId="1" hidden="1">'DBean2'!$D$6</definedName>
    <definedName name="_Key1" localSheetId="4" hidden="1">#REF!</definedName>
    <definedName name="_Key1" hidden="1">#REF!</definedName>
    <definedName name="_Order1" localSheetId="0" hidden="1">0</definedName>
    <definedName name="_Order1" localSheetId="1" hidden="1">0</definedName>
    <definedName name="_Order1" hidden="1">255</definedName>
    <definedName name="_Order2" hidden="1">0</definedName>
    <definedName name="_Parse_Out" hidden="1">'[2]Fresh3'!$A$34</definedName>
    <definedName name="_Regression_Int" localSheetId="4" hidden="1">1</definedName>
    <definedName name="_Regression_Int" localSheetId="6" hidden="1">1</definedName>
    <definedName name="_Regression_Out" hidden="1">'[4]TAB05'!#REF!</definedName>
    <definedName name="_Sort" localSheetId="0" hidden="1">'DBean1'!$A$6:$F$12</definedName>
    <definedName name="_Sort" localSheetId="1" hidden="1">'DBean2'!$A$6:$F$12</definedName>
    <definedName name="_Sort" localSheetId="4" hidden="1">#REF!</definedName>
    <definedName name="_Sort" hidden="1">#REF!</definedName>
    <definedName name="B_LIMA">'DBean4'!$IN$2:$IN$14</definedName>
    <definedName name="BLACKEYE">'DBean4'!$IP$2:$IV$14</definedName>
    <definedName name="Buyer_Type_Value_Added_Sales">#REF!</definedName>
    <definedName name="D_Arrigo_93_99_value" localSheetId="4">#REF!</definedName>
    <definedName name="D_Arrigo_93_99_value">#REF!</definedName>
    <definedName name="data">#REF!</definedName>
    <definedName name="Database_MI">'[1]Tab17'!#REF!</definedName>
    <definedName name="Dole_93_94_value" localSheetId="4">#REF!</definedName>
    <definedName name="Dole_93_94_value">#REF!</definedName>
    <definedName name="Dole_95_99_value" localSheetId="4">#REF!</definedName>
    <definedName name="Dole_95_99_value">#REF!</definedName>
    <definedName name="Fresh_Express_93_94_value" localSheetId="4">#REF!</definedName>
    <definedName name="Fresh_Express_93_94_value">#REF!</definedName>
    <definedName name="Fresh_Express_94" localSheetId="4">#REF!</definedName>
    <definedName name="Fresh_Express_94">#REF!</definedName>
    <definedName name="Fresh_Express_95_99_value" localSheetId="4">#REF!</definedName>
    <definedName name="Fresh_Express_95_99_value">#REF!</definedName>
    <definedName name="GRT.NORT.">'DBean4'!$IJ$2:$IJ$14</definedName>
    <definedName name="GVE_93_99_value" localSheetId="4">#REF!</definedName>
    <definedName name="GVE_93_99_value">#REF!</definedName>
    <definedName name="L_LIMA">'DBean4'!$IO$2:$IO$14</definedName>
    <definedName name="Mann_93_99_value" localSheetId="4">#REF!</definedName>
    <definedName name="Mann_93_99_value">#REF!</definedName>
    <definedName name="Misionero_93_99_value" localSheetId="4">#REF!</definedName>
    <definedName name="Misionero_93_99_value">#REF!</definedName>
    <definedName name="MONTH">'DBean4'!$IH$2:$IH$14</definedName>
    <definedName name="NAVY">'DBean4'!$IM$2:$IM$14</definedName>
    <definedName name="New_Star_93_99_value" localSheetId="4">#REF!</definedName>
    <definedName name="New_Star_93_99_value">#REF!</definedName>
    <definedName name="Nunes_93_99_value" localSheetId="4">#REF!</definedName>
    <definedName name="Nunes_93_99_value">#REF!</definedName>
    <definedName name="PINK">'DBean4'!$IK$2:$IK$14</definedName>
    <definedName name="PMENU">'DBean4'!$E$8106:$G$8107</definedName>
    <definedName name="_xlnm.Print_Area" localSheetId="0">'DBean1'!$A$1:$F$17</definedName>
    <definedName name="_xlnm.Print_Area" localSheetId="1">'DBean2'!$A$1:$F$17</definedName>
    <definedName name="_xlnm.Print_Area" localSheetId="2">'DBean3'!$A$1:$N$67</definedName>
    <definedName name="_xlnm.Print_Area" localSheetId="4">'DBean5'!$A$1:$L$42</definedName>
    <definedName name="_xlnm.Print_Area" localSheetId="5">'DBean6'!$A$1:$P$35</definedName>
    <definedName name="_xlnm.Print_Area" localSheetId="6">'DBean7'!$A$1:$Q$26</definedName>
    <definedName name="Print_Area_MI" localSheetId="2">#REF!</definedName>
    <definedName name="Print_Area_MI" localSheetId="4">'DBean5'!$A$1:$L$42</definedName>
    <definedName name="Print_Area_MI" localSheetId="6">'DBean7'!$A$1:$Q$30</definedName>
    <definedName name="Print_Area_MI">#REF!</definedName>
    <definedName name="Query2">'[8]fees table for fresh cut firms '!$A$1:$Q$39</definedName>
    <definedName name="Ready_Pac_93_94_value" localSheetId="4">#REF!</definedName>
    <definedName name="Ready_Pac_93_94_value">#REF!</definedName>
    <definedName name="Ready_Pac_95_99_value" localSheetId="4">#REF!</definedName>
    <definedName name="Ready_Pac_95_99_value">#REF!</definedName>
    <definedName name="River_Ranch_93_94_value" localSheetId="4">#REF!</definedName>
    <definedName name="River_Ranch_93_94_value">#REF!</definedName>
    <definedName name="River_Ranch_95_99_value" localSheetId="4">#REF!</definedName>
    <definedName name="River_Ranch_95_99_value">#REF!</definedName>
    <definedName name="S_RED">'DBean4'!$IL$2:$IL$14</definedName>
    <definedName name="sales_page_5" localSheetId="4">#REF!</definedName>
    <definedName name="sales_page_5">#REF!</definedName>
    <definedName name="TABLE" localSheetId="2">'DBean3'!#REF!</definedName>
    <definedName name="TABLE_2" localSheetId="2">'DBean3'!#REF!</definedName>
    <definedName name="TABLE_3" localSheetId="2">'DBean3'!#REF!</definedName>
    <definedName name="Table_Buyer_Type_Value_Added_Sales" localSheetId="4">#REF!</definedName>
    <definedName name="Table_Buyer_Type_Value_Added_Sales">#REF!</definedName>
    <definedName name="Table_BuyerTyoe_lettuce">#REF!</definedName>
    <definedName name="Table_BuyerTyoe_Tom_sales_page_5" localSheetId="4">#REF!</definedName>
    <definedName name="Table_BuyerTyoe_Tom_sales_page_5">#REF!</definedName>
    <definedName name="Table_Fees_Page_9">'[8]modified fees table'!$A$1:$Q$79</definedName>
    <definedName name="Table_FeeTypes" localSheetId="4">#REF!</definedName>
    <definedName name="Table_FeeTypes">#REF!</definedName>
    <definedName name="Table_Page_6_1994">'[9]sales arrangements 1994'!#REF!</definedName>
    <definedName name="Table_Page_6_1999" localSheetId="4">#REF!</definedName>
    <definedName name="Table_Page_6_1999">#REF!</definedName>
    <definedName name="Value_Added">#REF!</definedName>
  </definedNames>
  <calcPr fullCalcOnLoad="1" iterate="1" iterateCount="1" iterateDelta="0.001"/>
</workbook>
</file>

<file path=xl/sharedStrings.xml><?xml version="1.0" encoding="utf-8"?>
<sst xmlns="http://schemas.openxmlformats.org/spreadsheetml/2006/main" count="295" uniqueCount="182">
  <si>
    <t>Change</t>
  </si>
  <si>
    <t>State</t>
  </si>
  <si>
    <t>--1,000 acres--</t>
  </si>
  <si>
    <t xml:space="preserve">Percent </t>
  </si>
  <si>
    <t>North Dakota</t>
  </si>
  <si>
    <t>Michigan</t>
  </si>
  <si>
    <t>Nebraska</t>
  </si>
  <si>
    <t>Colorado</t>
  </si>
  <si>
    <t>California</t>
  </si>
  <si>
    <t>Minnesota</t>
  </si>
  <si>
    <t>Idaho</t>
  </si>
  <si>
    <t>Others 1/</t>
  </si>
  <si>
    <t>U.S.</t>
  </si>
  <si>
    <t xml:space="preserve"> 1/ Kansas, Montana, New York, Utah, Washington, Wyoming, New Mexico, Wisconsin, Oregon, and Texas.</t>
  </si>
  <si>
    <t xml:space="preserve"> Source: National Agricultural Statistics Service, USDA.</t>
  </si>
  <si>
    <t>--1,000 cwt--</t>
  </si>
  <si>
    <t xml:space="preserve"> </t>
  </si>
  <si>
    <t xml:space="preserve">         Item</t>
  </si>
  <si>
    <t>I</t>
  </si>
  <si>
    <t>II</t>
  </si>
  <si>
    <t>III</t>
  </si>
  <si>
    <t>IV</t>
  </si>
  <si>
    <t xml:space="preserve"> IVf</t>
  </si>
  <si>
    <t xml:space="preserve"> --$/cwt--</t>
  </si>
  <si>
    <t>Pintos  2/</t>
  </si>
  <si>
    <t>Great Northern  3/</t>
  </si>
  <si>
    <t>Pinks  4/</t>
  </si>
  <si>
    <t>Small red  4/</t>
  </si>
  <si>
    <t>Navy  5/</t>
  </si>
  <si>
    <t>Baby lima  6/</t>
  </si>
  <si>
    <t>Large lima  6/</t>
  </si>
  <si>
    <t>Blackeye  6/</t>
  </si>
  <si>
    <t>Light red kidney  5/</t>
  </si>
  <si>
    <t>Dark red kidney  7/</t>
  </si>
  <si>
    <t>Garbanzo  6/</t>
  </si>
  <si>
    <t>Cranberry 5/</t>
  </si>
  <si>
    <t>Black beans  5/</t>
  </si>
  <si>
    <t xml:space="preserve">  F = forecast.  1/ F.o.b. dealer price.  2000 prices are preliminary.  2/ N.E. Colorado.  3/ Nebraska.  4/ Idaho.  5/ Michigan.  6/ California.  7/ Minnesota/Wisconsin. </t>
  </si>
  <si>
    <t xml:space="preserve">  Source: Bean Market News, Agricultural Marketing Service, USDA.</t>
  </si>
  <si>
    <t>Percent</t>
  </si>
  <si>
    <t xml:space="preserve"> Navy beans</t>
  </si>
  <si>
    <t>2000 production</t>
  </si>
  <si>
    <t>Annual</t>
  </si>
  <si>
    <t>Change from</t>
  </si>
  <si>
    <t xml:space="preserve">         Type</t>
  </si>
  <si>
    <t>CA</t>
  </si>
  <si>
    <t>CO</t>
  </si>
  <si>
    <t>ID</t>
  </si>
  <si>
    <t>MI</t>
  </si>
  <si>
    <t>MN</t>
  </si>
  <si>
    <t>NE</t>
  </si>
  <si>
    <t>NY</t>
  </si>
  <si>
    <t>ND</t>
  </si>
  <si>
    <t>WA</t>
  </si>
  <si>
    <t>WY</t>
  </si>
  <si>
    <t>Other 1/</t>
  </si>
  <si>
    <t>2000 2/</t>
  </si>
  <si>
    <t>1999 to 2000</t>
  </si>
  <si>
    <t>Navy</t>
  </si>
  <si>
    <t xml:space="preserve">Great Northern  </t>
  </si>
  <si>
    <t>Pinto</t>
  </si>
  <si>
    <t xml:space="preserve">Light red kidney  </t>
  </si>
  <si>
    <t xml:space="preserve">Dark red kidney  </t>
  </si>
  <si>
    <t>Large lima</t>
  </si>
  <si>
    <t>Baby lima</t>
  </si>
  <si>
    <t xml:space="preserve">Small white 3/  </t>
  </si>
  <si>
    <t>Blackeye</t>
  </si>
  <si>
    <t>Pink</t>
  </si>
  <si>
    <t>Small red</t>
  </si>
  <si>
    <t>Cranberry</t>
  </si>
  <si>
    <t>Garbanzo</t>
  </si>
  <si>
    <t xml:space="preserve">Black </t>
  </si>
  <si>
    <t>Others</t>
  </si>
  <si>
    <t xml:space="preserve"> Total</t>
  </si>
  <si>
    <t xml:space="preserve"> 1/ Includes Kansas,  Montana, New Mexico, Oregon, Texas, Utah, and Wisconsin.   2/ Preliminary.   3/ Includes flat small whites.  </t>
  </si>
  <si>
    <t xml:space="preserve"> Source: National Agricultural Statistics Service, USDA.  </t>
  </si>
  <si>
    <t>Class</t>
  </si>
  <si>
    <t>Crop</t>
  </si>
  <si>
    <t>Sep.</t>
  </si>
  <si>
    <t>Oct.</t>
  </si>
  <si>
    <t>Nov.</t>
  </si>
  <si>
    <t>Dec.</t>
  </si>
  <si>
    <t>Jan.</t>
  </si>
  <si>
    <t>Feb.</t>
  </si>
  <si>
    <t>Mar.</t>
  </si>
  <si>
    <t>Apr.</t>
  </si>
  <si>
    <t>May</t>
  </si>
  <si>
    <t>June</t>
  </si>
  <si>
    <t>July</t>
  </si>
  <si>
    <t>Aug.</t>
  </si>
  <si>
    <t>year</t>
  </si>
  <si>
    <t>Dollars/cwt</t>
  </si>
  <si>
    <t>All beans  1/</t>
  </si>
  <si>
    <t xml:space="preserve">    1998</t>
  </si>
  <si>
    <t xml:space="preserve">    1999</t>
  </si>
  <si>
    <t xml:space="preserve">    2000p</t>
  </si>
  <si>
    <t>Pinto  2/</t>
  </si>
  <si>
    <t>Navy (pea bean)  3/</t>
  </si>
  <si>
    <t xml:space="preserve">  No. 1s.</t>
  </si>
  <si>
    <t>Great Northern  4/</t>
  </si>
  <si>
    <t>Light red kidney  3/</t>
  </si>
  <si>
    <t>Dark red kidney  5/</t>
  </si>
  <si>
    <t>Black 3/</t>
  </si>
  <si>
    <t xml:space="preserve">        --</t>
  </si>
  <si>
    <t>Small red  6/</t>
  </si>
  <si>
    <t>Cranberry  3/</t>
  </si>
  <si>
    <t>--</t>
  </si>
  <si>
    <t>Pink  6/</t>
  </si>
  <si>
    <t>Baby lima  7/</t>
  </si>
  <si>
    <t>Large lima  7/</t>
  </si>
  <si>
    <t>Garbanzo 7/</t>
  </si>
  <si>
    <t>Blackeye  7/</t>
  </si>
  <si>
    <t xml:space="preserve"> -- not available.  p = preliminary based on average weekly prices.</t>
  </si>
  <si>
    <t xml:space="preserve"> 1/  Average price received by U.S. growers as reported by USDA, NASS.   2/  Mid-point of range quoted in Minnesota/N. Dakota.</t>
  </si>
  <si>
    <t xml:space="preserve"> 3/  Mid-point of range quoted in Michigan.   4/  Mid-point of range quoted in Colorado/Nebraska/Wyoming.  </t>
  </si>
  <si>
    <t xml:space="preserve"> 5/  Mid-point of range quoted in Minnesota/Wisconsin.    6/  Mid-point of range quoted in Idaho.</t>
  </si>
  <si>
    <t xml:space="preserve"> 7/  Mid-point of range quoted in California.</t>
  </si>
  <si>
    <t>Source:  Adapted from data provided by USDA, AMS, Bean Market News.</t>
  </si>
  <si>
    <t xml:space="preserve">         Category</t>
  </si>
  <si>
    <t xml:space="preserve">      I</t>
  </si>
  <si>
    <t xml:space="preserve">     II</t>
  </si>
  <si>
    <t xml:space="preserve">    III</t>
  </si>
  <si>
    <t xml:space="preserve">     IV</t>
  </si>
  <si>
    <t>--1,000 lb --</t>
  </si>
  <si>
    <t xml:space="preserve">Exports:  </t>
  </si>
  <si>
    <t xml:space="preserve"> Black beans  </t>
  </si>
  <si>
    <t xml:space="preserve"> Blackeye cowpeas  </t>
  </si>
  <si>
    <t xml:space="preserve"> Cranberry beans  </t>
  </si>
  <si>
    <t xml:space="preserve"> Dark red kidney </t>
  </si>
  <si>
    <t xml:space="preserve"> Garbanzo beans  </t>
  </si>
  <si>
    <t xml:space="preserve"> Great Northern  </t>
  </si>
  <si>
    <t xml:space="preserve"> Light red kidney </t>
  </si>
  <si>
    <t xml:space="preserve"> Limas, baby  </t>
  </si>
  <si>
    <t xml:space="preserve"> Limas, other </t>
  </si>
  <si>
    <t xml:space="preserve"> Navy beans  </t>
  </si>
  <si>
    <t xml:space="preserve"> Pink beans  </t>
  </si>
  <si>
    <t xml:space="preserve"> Pinto beans  </t>
  </si>
  <si>
    <t xml:space="preserve"> Small red   </t>
  </si>
  <si>
    <t xml:space="preserve"> Misc. whites  </t>
  </si>
  <si>
    <t xml:space="preserve"> Other beans 1/  </t>
  </si>
  <si>
    <t xml:space="preserve">    Subtotal, less seed  </t>
  </si>
  <si>
    <t xml:space="preserve"> Seed beans  </t>
  </si>
  <si>
    <t xml:space="preserve">  Total, including seed  </t>
  </si>
  <si>
    <t xml:space="preserve">Imports:  </t>
  </si>
  <si>
    <t xml:space="preserve"> Mungo/blackgram</t>
  </si>
  <si>
    <t xml:space="preserve"> Other beans 2/ </t>
  </si>
  <si>
    <t xml:space="preserve">Net trade 3/  </t>
  </si>
  <si>
    <t xml:space="preserve"> 1/ Includes, fava, blackgram, and miscellaneous dry beans.  2/  Excludes guar seeds.   3/ Exports less imports.  Includes seed.  </t>
  </si>
  <si>
    <t xml:space="preserve"> Source: Bureau of the Census, U.S. Department of Commerce.  </t>
  </si>
  <si>
    <t xml:space="preserve">             Great</t>
  </si>
  <si>
    <t xml:space="preserve">                Red</t>
  </si>
  <si>
    <t xml:space="preserve">                  All</t>
  </si>
  <si>
    <t xml:space="preserve">           Other</t>
  </si>
  <si>
    <t xml:space="preserve"> Year </t>
  </si>
  <si>
    <t xml:space="preserve">         Pinto</t>
  </si>
  <si>
    <t xml:space="preserve">         Navy</t>
  </si>
  <si>
    <t xml:space="preserve">            Northern</t>
  </si>
  <si>
    <t xml:space="preserve">               kidney</t>
  </si>
  <si>
    <t xml:space="preserve">                limas</t>
  </si>
  <si>
    <t xml:space="preserve">                   1/</t>
  </si>
  <si>
    <t xml:space="preserve">           Total</t>
  </si>
  <si>
    <t xml:space="preserve">                             -- Pounds per person --</t>
  </si>
  <si>
    <t>1994</t>
  </si>
  <si>
    <t>1996</t>
  </si>
  <si>
    <t>1997 r</t>
  </si>
  <si>
    <t>1998 r</t>
  </si>
  <si>
    <t>1999 r</t>
  </si>
  <si>
    <t>2000 p</t>
  </si>
  <si>
    <t>2001 f</t>
  </si>
  <si>
    <t xml:space="preserve">p= Preliminary.  r = revised.  f = ERS forecast.    1/ Includes black, small red, pink, cranberry, garbanzo, blackeye, and all other dry edible beans. </t>
  </si>
  <si>
    <t xml:space="preserve">Source:  Economic Research Service, USDA.  </t>
  </si>
  <si>
    <t>1994-98 average</t>
  </si>
  <si>
    <t>2000-2001</t>
  </si>
  <si>
    <t>Table 2--Dry edible beans:  Production, 1994-98 average, 1999, 2000, and indicated 2001</t>
  </si>
  <si>
    <t xml:space="preserve">Table 1--Dry edible beans:  Acreage harvested, 1994-98 average, 1999, 2000, and indicated 2001 </t>
  </si>
  <si>
    <t>Table 4--Dry edible beans:  Quarterly wholesale prices by class, 2000-2001 1/</t>
  </si>
  <si>
    <t>IIIf</t>
  </si>
  <si>
    <t>January-June</t>
  </si>
  <si>
    <t>Table 3--Dry edible beans:  Monthly grower prices by class, crop year 1998-2000</t>
  </si>
  <si>
    <t>Table 6--Dry edible beans:  U.S. per capita use for selected classes, calendar year 1977-2001</t>
  </si>
  <si>
    <t xml:space="preserve">Table 7--Dry edible beans:  U.S. production, by State, by class, 2000   </t>
  </si>
  <si>
    <t xml:space="preserve">Table 5--Dry edible beans:  U.S. trade volume, by quarter, 2000-2001  </t>
  </si>
</sst>
</file>

<file path=xl/styles.xml><?xml version="1.0" encoding="utf-8"?>
<styleSheet xmlns="http://schemas.openxmlformats.org/spreadsheetml/2006/main">
  <numFmts count="1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_)"/>
    <numFmt numFmtId="173" formatCode="0_)"/>
    <numFmt numFmtId="174" formatCode="0.00_)"/>
    <numFmt numFmtId="175" formatCode="#,##0.0_);\(#,##0.0\)"/>
    <numFmt numFmtId="176" formatCode="General_)"/>
    <numFmt numFmtId="177" formatCode="0.000_)"/>
    <numFmt numFmtId="178" formatCode="#,##0.0"/>
    <numFmt numFmtId="179" formatCode="0.0"/>
    <numFmt numFmtId="180" formatCode="0___)"/>
    <numFmt numFmtId="181" formatCode="#,##0_________)"/>
    <numFmt numFmtId="182" formatCode="#,##0_______)"/>
    <numFmt numFmtId="183" formatCode="#,##0___)"/>
    <numFmt numFmtId="184" formatCode="#,##0_)"/>
    <numFmt numFmtId="185" formatCode="#,##0_____)"/>
    <numFmt numFmtId="186" formatCode="#,##0.0___)"/>
    <numFmt numFmtId="187" formatCode="0.000"/>
    <numFmt numFmtId="188" formatCode="#,##0_____________)"/>
    <numFmt numFmtId="189" formatCode="#,##0___________)"/>
    <numFmt numFmtId="190" formatCode="0.0_______)"/>
    <numFmt numFmtId="191" formatCode="0.0_____________)"/>
    <numFmt numFmtId="192" formatCode="#,##0.0_________)"/>
    <numFmt numFmtId="193" formatCode="#,##0.0_______)"/>
    <numFmt numFmtId="194" formatCode="#,##0.0_____________)"/>
    <numFmt numFmtId="195" formatCode="#,##0.0___________)"/>
    <numFmt numFmtId="196" formatCode="0.0___)"/>
    <numFmt numFmtId="197" formatCode="#,##0.0___________________)"/>
    <numFmt numFmtId="198" formatCode="#,##0.0_____)"/>
    <numFmt numFmtId="199" formatCode="0.0_____)"/>
    <numFmt numFmtId="200" formatCode="0.0___________________)"/>
    <numFmt numFmtId="201" formatCode="0.0_______________________)"/>
    <numFmt numFmtId="202" formatCode="#,##0.0_______________________)"/>
    <numFmt numFmtId="203" formatCode="0.00___)"/>
    <numFmt numFmtId="204" formatCode="0.000___)"/>
    <numFmt numFmtId="205" formatCode="#,##0_____________________)"/>
    <numFmt numFmtId="206" formatCode="0.00___________________)"/>
    <numFmt numFmtId="207" formatCode="#,##0_______________)"/>
    <numFmt numFmtId="208" formatCode="0.000_____)"/>
    <numFmt numFmtId="209" formatCode="#,##0.000_);\(#,##0.000\)"/>
    <numFmt numFmtId="210" formatCode="0_);\(0\)"/>
    <numFmt numFmtId="211" formatCode="#,##0.0000_);\(#,##0.0000\)"/>
    <numFmt numFmtId="212" formatCode="#,##0.00_______)"/>
    <numFmt numFmtId="213" formatCode="###.00_______)"/>
    <numFmt numFmtId="214" formatCode="###.0_______)"/>
    <numFmt numFmtId="215" formatCode="###.0___);\(#,###.0\)"/>
    <numFmt numFmtId="216" formatCode="###.0_)"/>
    <numFmt numFmtId="217" formatCode="###.0_____)"/>
    <numFmt numFmtId="218" formatCode="#,##0.000"/>
    <numFmt numFmtId="219" formatCode="0.00__\)"/>
    <numFmt numFmtId="220" formatCode="#,##0.0_______________)"/>
    <numFmt numFmtId="221" formatCode="0.00_____)"/>
    <numFmt numFmtId="222" formatCode="#,##0_____);\(#,##0\)"/>
    <numFmt numFmtId="223" formatCode="#,##0___);\(#,##0\)"/>
    <numFmt numFmtId="224" formatCode="#,##0.0___);\(#,##0.0\)"/>
    <numFmt numFmtId="225" formatCode="_(* #,##0_);_(* \(#,##0\);_(* &quot;-&quot;??_);_(@_)"/>
    <numFmt numFmtId="226" formatCode="0_____)"/>
    <numFmt numFmtId="227" formatCode="0.0_________)"/>
    <numFmt numFmtId="228" formatCode="0_________)"/>
    <numFmt numFmtId="229" formatCode="0.000_________)"/>
    <numFmt numFmtId="230" formatCode=".000_________)"/>
    <numFmt numFmtId="231" formatCode="#,##0.00_____)"/>
    <numFmt numFmtId="232" formatCode="#,##0.0_________________)"/>
    <numFmt numFmtId="233" formatCode=".00_)"/>
    <numFmt numFmtId="234" formatCode="&quot;$&quot;#,##0"/>
    <numFmt numFmtId="235" formatCode="0.0%"/>
    <numFmt numFmtId="236" formatCode="&quot;$&quot;#,##0.000_);\(&quot;$&quot;#,##0.000\)"/>
    <numFmt numFmtId="237" formatCode="&quot;$&quot;#,##0.0_);\(&quot;$&quot;#,##0.0\)"/>
    <numFmt numFmtId="238" formatCode="0.000000"/>
    <numFmt numFmtId="239" formatCode="0.00000"/>
    <numFmt numFmtId="240" formatCode="0.0000"/>
    <numFmt numFmtId="241" formatCode="0.0000000000"/>
    <numFmt numFmtId="242" formatCode="0.000000000"/>
    <numFmt numFmtId="243" formatCode="0.00000000"/>
    <numFmt numFmtId="244" formatCode="0.0000000"/>
    <numFmt numFmtId="245" formatCode="mmmm\ d\,\ yyyy"/>
    <numFmt numFmtId="246" formatCode="dd\-mmm_)"/>
    <numFmt numFmtId="247" formatCode="0.00000_)"/>
    <numFmt numFmtId="248" formatCode="_(&quot;$&quot;* #,##0.0_);_(&quot;$&quot;* \(#,##0.0\);_(&quot;$&quot;* &quot;-&quot;??_);_(@_)"/>
    <numFmt numFmtId="249" formatCode="_(&quot;$&quot;* #,##0_);_(&quot;$&quot;* \(#,##0\);_(&quot;$&quot;* &quot;-&quot;??_);_(@_)"/>
    <numFmt numFmtId="250" formatCode="#,##0.00___)"/>
    <numFmt numFmtId="251" formatCode="###.0_________)"/>
    <numFmt numFmtId="252" formatCode="#,##0___________________)"/>
    <numFmt numFmtId="253" formatCode="#,##0_________________)"/>
    <numFmt numFmtId="254" formatCode="______0"/>
    <numFmt numFmtId="255" formatCode="_(* #,##0.000_);_(* \(#,##0.000\);_(* &quot;-&quot;??_);_(@_)"/>
    <numFmt numFmtId="256" formatCode="_(* #,##0.0_);_(* \(#,##0.0\);_(* &quot;-&quot;??_);_(@_)"/>
    <numFmt numFmtId="257" formatCode="#,##0________\)"/>
    <numFmt numFmtId="258" formatCode="0.0___________)"/>
    <numFmt numFmtId="259" formatCode="0.0____\)"/>
    <numFmt numFmtId="260" formatCode="0.0__\)"/>
    <numFmt numFmtId="261" formatCode="0.0__"/>
    <numFmt numFmtId="262" formatCode="#,##0______\);\(#,##0\)"/>
    <numFmt numFmtId="263" formatCode="#,##0.00_)"/>
    <numFmt numFmtId="264" formatCode="#,##0_______________________)"/>
    <numFmt numFmtId="265" formatCode="#,##0.00___________________)"/>
    <numFmt numFmtId="266" formatCode="0.00__________\)"/>
    <numFmt numFmtId="267" formatCode="0.00___________)"/>
  </numFmts>
  <fonts count="31">
    <font>
      <sz val="10"/>
      <name val="Arial"/>
      <family val="0"/>
    </font>
    <font>
      <u val="single"/>
      <sz val="10"/>
      <color indexed="12"/>
      <name val="Arial"/>
      <family val="0"/>
    </font>
    <font>
      <sz val="9"/>
      <name val="Courier New"/>
      <family val="0"/>
    </font>
    <font>
      <sz val="9"/>
      <name val="Arial MT"/>
      <family val="0"/>
    </font>
    <font>
      <sz val="9"/>
      <name val="Arial"/>
      <family val="0"/>
    </font>
    <font>
      <sz val="12"/>
      <name val="Arial MT"/>
      <family val="0"/>
    </font>
    <font>
      <sz val="10"/>
      <name val="Arial MT"/>
      <family val="0"/>
    </font>
    <font>
      <sz val="10"/>
      <color indexed="8"/>
      <name val="MS Sans Serif"/>
      <family val="0"/>
    </font>
    <font>
      <sz val="12"/>
      <name val="Helv"/>
      <family val="0"/>
    </font>
    <font>
      <sz val="10"/>
      <name val="Courier"/>
      <family val="0"/>
    </font>
    <font>
      <sz val="8"/>
      <color indexed="8"/>
      <name val="Helvetica"/>
      <family val="0"/>
    </font>
    <font>
      <sz val="8"/>
      <name val="Helvetica"/>
      <family val="2"/>
    </font>
    <font>
      <sz val="9"/>
      <name val="Helv"/>
      <family val="0"/>
    </font>
    <font>
      <sz val="9"/>
      <name val="Helvetica"/>
      <family val="2"/>
    </font>
    <font>
      <sz val="7"/>
      <name val="Helvetica"/>
      <family val="2"/>
    </font>
    <font>
      <sz val="10"/>
      <name val="Helv"/>
      <family val="0"/>
    </font>
    <font>
      <sz val="8"/>
      <name val="Helv"/>
      <family val="0"/>
    </font>
    <font>
      <sz val="8"/>
      <name val="Arial MT"/>
      <family val="0"/>
    </font>
    <font>
      <u val="single"/>
      <sz val="10"/>
      <color indexed="36"/>
      <name val="Arial"/>
      <family val="0"/>
    </font>
    <font>
      <u val="single"/>
      <sz val="10"/>
      <color indexed="14"/>
      <name val="MS Sans Serif"/>
      <family val="0"/>
    </font>
    <font>
      <u val="single"/>
      <sz val="10"/>
      <color indexed="12"/>
      <name val="MS Sans Serif"/>
      <family val="0"/>
    </font>
    <font>
      <sz val="12"/>
      <name val="Arial"/>
      <family val="0"/>
    </font>
    <font>
      <sz val="10"/>
      <name val="MS Sans Serif"/>
      <family val="0"/>
    </font>
    <font>
      <sz val="9"/>
      <name val="Courier"/>
      <family val="0"/>
    </font>
    <font>
      <sz val="7"/>
      <color indexed="12"/>
      <name val="Helvetica"/>
      <family val="2"/>
    </font>
    <font>
      <sz val="10"/>
      <name val="Helvetica"/>
      <family val="2"/>
    </font>
    <font>
      <sz val="8"/>
      <name val="Arial"/>
      <family val="0"/>
    </font>
    <font>
      <sz val="7"/>
      <name val="Arial"/>
      <family val="2"/>
    </font>
    <font>
      <u val="single"/>
      <sz val="9"/>
      <color indexed="36"/>
      <name val="Arial"/>
      <family val="0"/>
    </font>
    <font>
      <u val="single"/>
      <sz val="9"/>
      <color indexed="12"/>
      <name val="Arial"/>
      <family val="0"/>
    </font>
    <font>
      <sz val="10"/>
      <name val="Helvetica (PCL6)"/>
      <family val="2"/>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3" fillId="0" borderId="0">
      <alignment/>
      <protection/>
    </xf>
    <xf numFmtId="0" fontId="3" fillId="0" borderId="0">
      <alignment/>
      <protection/>
    </xf>
    <xf numFmtId="0" fontId="21" fillId="0" borderId="0">
      <alignment/>
      <protection/>
    </xf>
    <xf numFmtId="0" fontId="21" fillId="0" borderId="0">
      <alignment/>
      <protection/>
    </xf>
    <xf numFmtId="0" fontId="3" fillId="0" borderId="0">
      <alignment/>
      <protection/>
    </xf>
    <xf numFmtId="0" fontId="0" fillId="0" borderId="0">
      <alignment/>
      <protection/>
    </xf>
    <xf numFmtId="0" fontId="21" fillId="0" borderId="0">
      <alignment/>
      <protection/>
    </xf>
    <xf numFmtId="0" fontId="3" fillId="0" borderId="0">
      <alignment/>
      <protection/>
    </xf>
    <xf numFmtId="0" fontId="21" fillId="0" borderId="0">
      <alignment/>
      <protection/>
    </xf>
    <xf numFmtId="0" fontId="21" fillId="0" borderId="0">
      <alignment/>
      <protection/>
    </xf>
    <xf numFmtId="0" fontId="21" fillId="0" borderId="0">
      <alignment/>
      <protection/>
    </xf>
    <xf numFmtId="0" fontId="4" fillId="0" borderId="0">
      <alignment/>
      <protection/>
    </xf>
    <xf numFmtId="0" fontId="3" fillId="0" borderId="0">
      <alignment/>
      <protection/>
    </xf>
    <xf numFmtId="174" fontId="3" fillId="0" borderId="0">
      <alignment/>
      <protection/>
    </xf>
    <xf numFmtId="37" fontId="3" fillId="0" borderId="0">
      <alignment/>
      <protection/>
    </xf>
    <xf numFmtId="0" fontId="5" fillId="0" borderId="0">
      <alignment/>
      <protection/>
    </xf>
    <xf numFmtId="0" fontId="6" fillId="0" borderId="0">
      <alignment/>
      <protection/>
    </xf>
    <xf numFmtId="173" fontId="3" fillId="0" borderId="0">
      <alignment/>
      <protection/>
    </xf>
    <xf numFmtId="37" fontId="3" fillId="0" borderId="0">
      <alignment/>
      <protection/>
    </xf>
    <xf numFmtId="37" fontId="6"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2" fillId="0" borderId="0">
      <alignment/>
      <protection/>
    </xf>
    <xf numFmtId="0" fontId="0" fillId="0" borderId="0">
      <alignment/>
      <protection/>
    </xf>
    <xf numFmtId="0" fontId="7" fillId="0" borderId="0" applyBorder="0">
      <alignment/>
      <protection/>
    </xf>
    <xf numFmtId="0" fontId="7" fillId="0" borderId="0">
      <alignment/>
      <protection/>
    </xf>
    <xf numFmtId="176" fontId="23" fillId="0" borderId="0">
      <alignment/>
      <protection/>
    </xf>
    <xf numFmtId="176" fontId="15" fillId="0" borderId="0">
      <alignment/>
      <protection/>
    </xf>
    <xf numFmtId="176" fontId="12" fillId="0" borderId="0">
      <alignment/>
      <protection/>
    </xf>
    <xf numFmtId="176" fontId="12" fillId="0" borderId="0">
      <alignment/>
      <protection/>
    </xf>
    <xf numFmtId="176" fontId="4" fillId="0" borderId="0">
      <alignment/>
      <protection/>
    </xf>
    <xf numFmtId="176" fontId="4" fillId="0" borderId="0">
      <alignment/>
      <protection/>
    </xf>
    <xf numFmtId="0" fontId="3" fillId="0" borderId="0">
      <alignment/>
      <protection/>
    </xf>
    <xf numFmtId="176" fontId="4" fillId="0" borderId="0">
      <alignment/>
      <protection/>
    </xf>
    <xf numFmtId="0" fontId="3" fillId="0" borderId="0">
      <alignment/>
      <protection/>
    </xf>
    <xf numFmtId="0" fontId="3" fillId="0" borderId="0">
      <alignment/>
      <protection/>
    </xf>
    <xf numFmtId="176" fontId="4" fillId="0" borderId="0">
      <alignment/>
      <protection/>
    </xf>
    <xf numFmtId="0" fontId="3" fillId="0" borderId="0">
      <alignment/>
      <protection/>
    </xf>
    <xf numFmtId="174" fontId="3" fillId="0" borderId="0">
      <alignment/>
      <protection/>
    </xf>
    <xf numFmtId="0" fontId="0" fillId="0" borderId="0">
      <alignment/>
      <protection/>
    </xf>
    <xf numFmtId="176" fontId="0" fillId="0" borderId="0">
      <alignment/>
      <protection/>
    </xf>
    <xf numFmtId="176" fontId="4" fillId="0" borderId="0">
      <alignment/>
      <protection/>
    </xf>
    <xf numFmtId="0" fontId="7" fillId="0" borderId="0">
      <alignment/>
      <protection/>
    </xf>
    <xf numFmtId="176" fontId="12" fillId="0" borderId="0">
      <alignment/>
      <protection/>
    </xf>
    <xf numFmtId="176" fontId="12"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176" fontId="4" fillId="0" borderId="0">
      <alignment/>
      <protection/>
    </xf>
    <xf numFmtId="176" fontId="8" fillId="0" borderId="0">
      <alignment/>
      <protection/>
    </xf>
    <xf numFmtId="0" fontId="7" fillId="0" borderId="0">
      <alignment/>
      <protection/>
    </xf>
    <xf numFmtId="176" fontId="4" fillId="0" borderId="0">
      <alignment/>
      <protection/>
    </xf>
    <xf numFmtId="176" fontId="4" fillId="0" borderId="0">
      <alignment/>
      <protection/>
    </xf>
    <xf numFmtId="176" fontId="12" fillId="0" borderId="0">
      <alignment/>
      <protection/>
    </xf>
    <xf numFmtId="0" fontId="7" fillId="0" borderId="0">
      <alignment/>
      <protection/>
    </xf>
    <xf numFmtId="176" fontId="12" fillId="0" borderId="0">
      <alignment/>
      <protection/>
    </xf>
    <xf numFmtId="176" fontId="12" fillId="0" borderId="0">
      <alignment/>
      <protection/>
    </xf>
    <xf numFmtId="176" fontId="0" fillId="0" borderId="0">
      <alignment/>
      <protection/>
    </xf>
    <xf numFmtId="176" fontId="4" fillId="0" borderId="0">
      <alignment/>
      <protection/>
    </xf>
    <xf numFmtId="176" fontId="4" fillId="0" borderId="0">
      <alignment/>
      <protection/>
    </xf>
    <xf numFmtId="176" fontId="4" fillId="0" borderId="0">
      <alignment/>
      <protection/>
    </xf>
    <xf numFmtId="176" fontId="8" fillId="0" borderId="0">
      <alignment/>
      <protection/>
    </xf>
    <xf numFmtId="176" fontId="4" fillId="0" borderId="0">
      <alignment/>
      <protection/>
    </xf>
    <xf numFmtId="176" fontId="15" fillId="0" borderId="0">
      <alignment/>
      <protection/>
    </xf>
    <xf numFmtId="176" fontId="4" fillId="0" borderId="0">
      <alignment/>
      <protection/>
    </xf>
    <xf numFmtId="176" fontId="12" fillId="0" borderId="0">
      <alignment/>
      <protection/>
    </xf>
    <xf numFmtId="176" fontId="15" fillId="0" borderId="0">
      <alignment/>
      <protection/>
    </xf>
    <xf numFmtId="176" fontId="4"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176" fontId="12" fillId="0" borderId="0">
      <alignment/>
      <protection/>
    </xf>
    <xf numFmtId="0" fontId="7" fillId="0" borderId="0">
      <alignment/>
      <protection/>
    </xf>
    <xf numFmtId="176" fontId="4" fillId="0" borderId="0">
      <alignment/>
      <protection/>
    </xf>
    <xf numFmtId="176" fontId="4" fillId="0" borderId="0">
      <alignment/>
      <protection/>
    </xf>
    <xf numFmtId="176" fontId="4" fillId="0" borderId="0">
      <alignment/>
      <protection/>
    </xf>
    <xf numFmtId="37" fontId="12" fillId="0" borderId="0">
      <alignment/>
      <protection/>
    </xf>
    <xf numFmtId="176" fontId="12" fillId="0" borderId="0">
      <alignment/>
      <protection/>
    </xf>
    <xf numFmtId="176" fontId="15" fillId="0" borderId="0">
      <alignment/>
      <protection/>
    </xf>
    <xf numFmtId="176" fontId="15" fillId="0" borderId="0">
      <alignment/>
      <protection/>
    </xf>
    <xf numFmtId="176" fontId="4" fillId="0" borderId="0">
      <alignment/>
      <protection/>
    </xf>
    <xf numFmtId="176" fontId="8" fillId="0" borderId="0">
      <alignment/>
      <protection/>
    </xf>
    <xf numFmtId="176" fontId="8" fillId="0" borderId="0">
      <alignment/>
      <protection/>
    </xf>
    <xf numFmtId="176" fontId="8" fillId="0" borderId="0">
      <alignment/>
      <protection/>
    </xf>
    <xf numFmtId="176" fontId="15" fillId="0" borderId="0">
      <alignment/>
      <protection/>
    </xf>
    <xf numFmtId="176" fontId="9" fillId="0" borderId="0">
      <alignment/>
      <protection/>
    </xf>
    <xf numFmtId="0" fontId="0" fillId="0" borderId="0">
      <alignment/>
      <protection/>
    </xf>
    <xf numFmtId="0" fontId="4" fillId="0" borderId="0">
      <alignment/>
      <protection/>
    </xf>
    <xf numFmtId="9" fontId="0" fillId="0" borderId="0" applyFont="0" applyFill="0" applyBorder="0" applyAlignment="0" applyProtection="0"/>
  </cellStyleXfs>
  <cellXfs count="191">
    <xf numFmtId="0" fontId="0" fillId="0" borderId="0" xfId="0" applyAlignment="1">
      <alignment/>
    </xf>
    <xf numFmtId="0" fontId="10" fillId="0" borderId="1" xfId="41" applyFont="1" applyBorder="1" applyAlignment="1" quotePrefix="1">
      <alignment horizontal="left"/>
      <protection/>
    </xf>
    <xf numFmtId="0" fontId="11" fillId="0" borderId="1" xfId="41" applyFont="1" applyBorder="1">
      <alignment/>
      <protection/>
    </xf>
    <xf numFmtId="0" fontId="12" fillId="0" borderId="0" xfId="41" applyFont="1">
      <alignment/>
      <protection/>
    </xf>
    <xf numFmtId="0" fontId="3" fillId="0" borderId="0" xfId="41" applyFont="1">
      <alignment/>
      <protection/>
    </xf>
    <xf numFmtId="0" fontId="6" fillId="0" borderId="0" xfId="41">
      <alignment/>
      <protection/>
    </xf>
    <xf numFmtId="0" fontId="11" fillId="0" borderId="0" xfId="25" applyFont="1">
      <alignment/>
      <protection/>
    </xf>
    <xf numFmtId="0" fontId="11" fillId="0" borderId="0" xfId="25" applyFont="1" applyAlignment="1" quotePrefix="1">
      <alignment horizontal="left"/>
      <protection/>
    </xf>
    <xf numFmtId="0" fontId="11" fillId="0" borderId="0" xfId="25" applyFont="1" applyAlignment="1">
      <alignment horizontal="center"/>
      <protection/>
    </xf>
    <xf numFmtId="0" fontId="11" fillId="0" borderId="2" xfId="25" applyFont="1" applyBorder="1" applyAlignment="1">
      <alignment horizontal="left"/>
      <protection/>
    </xf>
    <xf numFmtId="0" fontId="11" fillId="0" borderId="2" xfId="25" applyFont="1" applyBorder="1" applyAlignment="1" quotePrefix="1">
      <alignment horizontal="center"/>
      <protection/>
    </xf>
    <xf numFmtId="0" fontId="11" fillId="0" borderId="2" xfId="25" applyFont="1" applyBorder="1" applyAlignment="1">
      <alignment horizontal="center"/>
      <protection/>
    </xf>
    <xf numFmtId="0" fontId="11" fillId="0" borderId="0" xfId="25" applyFont="1" applyAlignment="1" quotePrefix="1">
      <alignment horizontal="centerContinuous"/>
      <protection/>
    </xf>
    <xf numFmtId="0" fontId="13" fillId="0" borderId="0" xfId="55" applyFont="1" applyAlignment="1">
      <alignment horizontal="centerContinuous"/>
      <protection/>
    </xf>
    <xf numFmtId="0" fontId="11" fillId="0" borderId="0" xfId="25" applyFont="1" applyAlignment="1">
      <alignment horizontal="centerContinuous"/>
      <protection/>
    </xf>
    <xf numFmtId="0" fontId="11" fillId="0" borderId="0" xfId="41" applyFont="1">
      <alignment/>
      <protection/>
    </xf>
    <xf numFmtId="0" fontId="11" fillId="0" borderId="0" xfId="41" applyFont="1" applyAlignment="1">
      <alignment horizontal="left"/>
      <protection/>
    </xf>
    <xf numFmtId="194" fontId="11" fillId="0" borderId="0" xfId="41" applyNumberFormat="1" applyFont="1" applyProtection="1">
      <alignment/>
      <protection/>
    </xf>
    <xf numFmtId="1" fontId="11" fillId="0" borderId="0" xfId="41" applyNumberFormat="1" applyFont="1" applyAlignment="1" applyProtection="1">
      <alignment horizontal="centerContinuous"/>
      <protection/>
    </xf>
    <xf numFmtId="0" fontId="11" fillId="0" borderId="2" xfId="41" applyFont="1" applyBorder="1" applyAlignment="1">
      <alignment horizontal="left"/>
      <protection/>
    </xf>
    <xf numFmtId="194" fontId="11" fillId="0" borderId="2" xfId="41" applyNumberFormat="1" applyFont="1" applyBorder="1" applyProtection="1">
      <alignment/>
      <protection/>
    </xf>
    <xf numFmtId="1" fontId="11" fillId="0" borderId="2" xfId="41" applyNumberFormat="1" applyFont="1" applyBorder="1" applyAlignment="1" applyProtection="1">
      <alignment horizontal="centerContinuous"/>
      <protection/>
    </xf>
    <xf numFmtId="175" fontId="12" fillId="0" borderId="0" xfId="41" applyNumberFormat="1" applyFont="1" applyProtection="1">
      <alignment/>
      <protection/>
    </xf>
    <xf numFmtId="175" fontId="3" fillId="0" borderId="0" xfId="41" applyNumberFormat="1" applyFont="1" applyProtection="1">
      <alignment/>
      <protection/>
    </xf>
    <xf numFmtId="0" fontId="14" fillId="0" borderId="0" xfId="41" applyFont="1" applyAlignment="1">
      <alignment horizontal="left"/>
      <protection/>
    </xf>
    <xf numFmtId="172" fontId="11" fillId="0" borderId="0" xfId="41" applyNumberFormat="1" applyFont="1" applyProtection="1">
      <alignment/>
      <protection/>
    </xf>
    <xf numFmtId="0" fontId="15" fillId="0" borderId="0" xfId="41" applyFont="1">
      <alignment/>
      <protection/>
    </xf>
    <xf numFmtId="175" fontId="6" fillId="0" borderId="0" xfId="41" applyNumberFormat="1" applyProtection="1">
      <alignment/>
      <protection/>
    </xf>
    <xf numFmtId="0" fontId="6" fillId="0" borderId="0" xfId="41" applyFont="1">
      <alignment/>
      <protection/>
    </xf>
    <xf numFmtId="0" fontId="11" fillId="0" borderId="0" xfId="41" applyFont="1" applyBorder="1">
      <alignment/>
      <protection/>
    </xf>
    <xf numFmtId="0" fontId="11" fillId="0" borderId="0" xfId="41" applyFont="1" applyBorder="1" applyAlignment="1">
      <alignment horizontal="left"/>
      <protection/>
    </xf>
    <xf numFmtId="0" fontId="11" fillId="0" borderId="0" xfId="41" applyFont="1" applyAlignment="1" quotePrefix="1">
      <alignment horizontal="left"/>
      <protection/>
    </xf>
    <xf numFmtId="188" fontId="11" fillId="0" borderId="0" xfId="41" applyNumberFormat="1" applyFont="1" applyProtection="1">
      <alignment/>
      <protection/>
    </xf>
    <xf numFmtId="0" fontId="16" fillId="0" borderId="0" xfId="41" applyFont="1" applyAlignment="1">
      <alignment horizontal="left"/>
      <protection/>
    </xf>
    <xf numFmtId="0" fontId="16" fillId="0" borderId="0" xfId="41" applyFont="1">
      <alignment/>
      <protection/>
    </xf>
    <xf numFmtId="188" fontId="11" fillId="0" borderId="2" xfId="41" applyNumberFormat="1" applyFont="1" applyBorder="1" applyProtection="1">
      <alignment/>
      <protection/>
    </xf>
    <xf numFmtId="0" fontId="16" fillId="0" borderId="2" xfId="41" applyFont="1" applyBorder="1" applyAlignment="1">
      <alignment horizontal="left"/>
      <protection/>
    </xf>
    <xf numFmtId="37" fontId="11" fillId="0" borderId="0" xfId="41" applyNumberFormat="1" applyFont="1" applyProtection="1">
      <alignment/>
      <protection/>
    </xf>
    <xf numFmtId="0" fontId="17" fillId="0" borderId="0" xfId="41" applyFont="1" applyAlignment="1">
      <alignment horizontal="left"/>
      <protection/>
    </xf>
    <xf numFmtId="0" fontId="17" fillId="0" borderId="0" xfId="41" applyFont="1">
      <alignment/>
      <protection/>
    </xf>
    <xf numFmtId="172" fontId="17" fillId="0" borderId="0" xfId="41" applyNumberFormat="1" applyFont="1" applyProtection="1">
      <alignment/>
      <protection/>
    </xf>
    <xf numFmtId="0" fontId="6" fillId="0" borderId="0" xfId="41" applyAlignment="1">
      <alignment horizontal="left"/>
      <protection/>
    </xf>
    <xf numFmtId="174" fontId="11" fillId="0" borderId="2" xfId="38" applyFont="1" applyBorder="1" applyAlignment="1" quotePrefix="1">
      <alignment horizontal="left"/>
      <protection/>
    </xf>
    <xf numFmtId="174" fontId="11" fillId="0" borderId="2" xfId="38" applyFont="1" applyBorder="1">
      <alignment/>
      <protection/>
    </xf>
    <xf numFmtId="174" fontId="3" fillId="0" borderId="0" xfId="38">
      <alignment/>
      <protection/>
    </xf>
    <xf numFmtId="174" fontId="11" fillId="0" borderId="0" xfId="38" applyFont="1">
      <alignment/>
      <protection/>
    </xf>
    <xf numFmtId="0" fontId="11" fillId="0" borderId="2" xfId="38" applyNumberFormat="1" applyFont="1" applyBorder="1" applyAlignment="1">
      <alignment horizontal="centerContinuous"/>
      <protection/>
    </xf>
    <xf numFmtId="174" fontId="11" fillId="0" borderId="2" xfId="38" applyFont="1" applyBorder="1" applyAlignment="1">
      <alignment horizontal="centerContinuous"/>
      <protection/>
    </xf>
    <xf numFmtId="174" fontId="11" fillId="0" borderId="2" xfId="38" applyFont="1" applyBorder="1" applyAlignment="1" quotePrefix="1">
      <alignment horizontal="centerContinuous"/>
      <protection/>
    </xf>
    <xf numFmtId="174" fontId="11" fillId="0" borderId="2" xfId="38" applyFont="1" applyBorder="1" applyAlignment="1">
      <alignment horizontal="left"/>
      <protection/>
    </xf>
    <xf numFmtId="174" fontId="11" fillId="0" borderId="2" xfId="38" applyFont="1" applyBorder="1" applyAlignment="1">
      <alignment horizontal="center"/>
      <protection/>
    </xf>
    <xf numFmtId="174" fontId="11" fillId="0" borderId="2" xfId="38" applyFont="1" applyBorder="1" applyAlignment="1" quotePrefix="1">
      <alignment horizontal="center"/>
      <protection/>
    </xf>
    <xf numFmtId="174" fontId="11" fillId="0" borderId="0" xfId="38" applyFont="1" applyAlignment="1">
      <alignment horizontal="centerContinuous"/>
      <protection/>
    </xf>
    <xf numFmtId="174" fontId="3" fillId="0" borderId="0" xfId="38" applyAlignment="1">
      <alignment horizontal="centerContinuous"/>
      <protection/>
    </xf>
    <xf numFmtId="174" fontId="11" fillId="0" borderId="0" xfId="38" applyFont="1" applyAlignment="1" quotePrefix="1">
      <alignment horizontal="left"/>
      <protection/>
    </xf>
    <xf numFmtId="174" fontId="11" fillId="0" borderId="0" xfId="38" applyFont="1" applyAlignment="1">
      <alignment horizontal="left"/>
      <protection/>
    </xf>
    <xf numFmtId="174" fontId="11" fillId="0" borderId="0" xfId="38" applyFont="1" applyAlignment="1" quotePrefix="1">
      <alignment horizontal="right"/>
      <protection/>
    </xf>
    <xf numFmtId="174" fontId="14" fillId="0" borderId="3" xfId="38" applyFont="1" applyBorder="1" applyAlignment="1" quotePrefix="1">
      <alignment horizontal="left"/>
      <protection/>
    </xf>
    <xf numFmtId="174" fontId="11" fillId="0" borderId="3" xfId="38" applyFont="1" applyBorder="1">
      <alignment/>
      <protection/>
    </xf>
    <xf numFmtId="174" fontId="14" fillId="0" borderId="0" xfId="38" applyFont="1" applyAlignment="1">
      <alignment horizontal="left"/>
      <protection/>
    </xf>
    <xf numFmtId="174" fontId="17" fillId="0" borderId="0" xfId="38" applyFont="1">
      <alignment/>
      <protection/>
    </xf>
    <xf numFmtId="37" fontId="11" fillId="0" borderId="0" xfId="43" applyFont="1">
      <alignment/>
      <protection/>
    </xf>
    <xf numFmtId="37" fontId="11" fillId="0" borderId="2" xfId="43" applyFont="1" applyBorder="1" applyAlignment="1">
      <alignment horizontal="centerContinuous"/>
      <protection/>
    </xf>
    <xf numFmtId="173" fontId="11" fillId="0" borderId="2" xfId="43" applyNumberFormat="1" applyFont="1" applyBorder="1" applyAlignment="1" applyProtection="1">
      <alignment horizontal="center"/>
      <protection/>
    </xf>
    <xf numFmtId="37" fontId="11" fillId="0" borderId="2" xfId="43" applyFont="1" applyBorder="1" applyAlignment="1">
      <alignment horizontal="center"/>
      <protection/>
    </xf>
    <xf numFmtId="37" fontId="11" fillId="0" borderId="0" xfId="43" applyFont="1" applyAlignment="1">
      <alignment horizontal="centerContinuous"/>
      <protection/>
    </xf>
    <xf numFmtId="37" fontId="11" fillId="0" borderId="0" xfId="43" applyFont="1" applyAlignment="1">
      <alignment horizontal="center"/>
      <protection/>
    </xf>
    <xf numFmtId="183" fontId="11" fillId="0" borderId="0" xfId="43" applyNumberFormat="1" applyFont="1" applyProtection="1">
      <alignment/>
      <protection/>
    </xf>
    <xf numFmtId="183" fontId="11" fillId="0" borderId="0" xfId="43" applyNumberFormat="1" applyFont="1">
      <alignment/>
      <protection/>
    </xf>
    <xf numFmtId="199" fontId="11" fillId="0" borderId="0" xfId="43" applyNumberFormat="1" applyFont="1" applyProtection="1">
      <alignment/>
      <protection/>
    </xf>
    <xf numFmtId="199" fontId="11" fillId="0" borderId="0" xfId="43" applyNumberFormat="1" applyFont="1">
      <alignment/>
      <protection/>
    </xf>
    <xf numFmtId="176" fontId="11" fillId="0" borderId="1" xfId="109" applyFont="1" applyBorder="1" applyAlignment="1" applyProtection="1" quotePrefix="1">
      <alignment horizontal="left"/>
      <protection locked="0"/>
    </xf>
    <xf numFmtId="176" fontId="11" fillId="0" borderId="1" xfId="109" applyFont="1" applyBorder="1">
      <alignment/>
      <protection/>
    </xf>
    <xf numFmtId="176" fontId="4" fillId="0" borderId="0" xfId="109" applyBorder="1">
      <alignment/>
      <protection/>
    </xf>
    <xf numFmtId="176" fontId="4" fillId="0" borderId="0" xfId="109">
      <alignment/>
      <protection/>
    </xf>
    <xf numFmtId="176" fontId="11" fillId="0" borderId="0" xfId="109" applyFont="1" applyBorder="1">
      <alignment/>
      <protection/>
    </xf>
    <xf numFmtId="176" fontId="11" fillId="0" borderId="4" xfId="109" applyFont="1" applyBorder="1" applyAlignment="1" applyProtection="1">
      <alignment horizontal="centerContinuous"/>
      <protection/>
    </xf>
    <xf numFmtId="176" fontId="11" fillId="0" borderId="4" xfId="109" applyFont="1" applyBorder="1" applyAlignment="1">
      <alignment horizontal="centerContinuous"/>
      <protection/>
    </xf>
    <xf numFmtId="176" fontId="4" fillId="0" borderId="4" xfId="109" applyBorder="1" applyAlignment="1">
      <alignment horizontal="centerContinuous"/>
      <protection/>
    </xf>
    <xf numFmtId="176" fontId="11" fillId="0" borderId="0" xfId="109" applyFont="1" applyBorder="1" applyAlignment="1">
      <alignment horizontal="centerContinuous"/>
      <protection/>
    </xf>
    <xf numFmtId="176" fontId="11" fillId="0" borderId="0" xfId="109" applyFont="1" applyBorder="1" applyAlignment="1" applyProtection="1">
      <alignment horizontal="center"/>
      <protection/>
    </xf>
    <xf numFmtId="176" fontId="11" fillId="0" borderId="1" xfId="109" applyFont="1" applyBorder="1" applyAlignment="1" applyProtection="1">
      <alignment horizontal="left"/>
      <protection/>
    </xf>
    <xf numFmtId="176" fontId="11" fillId="0" borderId="1" xfId="109" applyFont="1" applyBorder="1" applyAlignment="1" applyProtection="1">
      <alignment horizontal="center"/>
      <protection/>
    </xf>
    <xf numFmtId="176" fontId="11" fillId="0" borderId="1" xfId="109" applyFont="1" applyBorder="1" applyAlignment="1" applyProtection="1">
      <alignment horizontal="centerContinuous"/>
      <protection/>
    </xf>
    <xf numFmtId="176" fontId="11" fillId="0" borderId="1" xfId="109" applyFont="1" applyBorder="1" applyAlignment="1" applyProtection="1" quotePrefix="1">
      <alignment horizontal="center"/>
      <protection/>
    </xf>
    <xf numFmtId="176" fontId="11" fillId="0" borderId="0" xfId="109" applyFont="1" applyBorder="1" applyAlignment="1" applyProtection="1" quotePrefix="1">
      <alignment horizontal="centerContinuous"/>
      <protection/>
    </xf>
    <xf numFmtId="176" fontId="4" fillId="0" borderId="0" xfId="109" applyAlignment="1">
      <alignment horizontal="centerContinuous"/>
      <protection/>
    </xf>
    <xf numFmtId="176" fontId="11" fillId="0" borderId="0" xfId="109" applyFont="1" applyBorder="1" applyAlignment="1" applyProtection="1">
      <alignment horizontal="left"/>
      <protection/>
    </xf>
    <xf numFmtId="37" fontId="11" fillId="0" borderId="0" xfId="109" applyNumberFormat="1" applyFont="1" applyBorder="1" applyProtection="1">
      <alignment/>
      <protection/>
    </xf>
    <xf numFmtId="37" fontId="11" fillId="0" borderId="0" xfId="109" applyNumberFormat="1" applyFont="1" applyBorder="1" applyAlignment="1" applyProtection="1">
      <alignment horizontal="left"/>
      <protection/>
    </xf>
    <xf numFmtId="190" fontId="11" fillId="0" borderId="0" xfId="109" applyNumberFormat="1" applyFont="1" applyBorder="1" applyProtection="1">
      <alignment/>
      <protection/>
    </xf>
    <xf numFmtId="176" fontId="4" fillId="0" borderId="0" xfId="109" applyNumberFormat="1" applyBorder="1" applyProtection="1">
      <alignment/>
      <protection/>
    </xf>
    <xf numFmtId="176" fontId="11" fillId="0" borderId="0" xfId="109" applyFont="1" applyBorder="1" applyAlignment="1" applyProtection="1" quotePrefix="1">
      <alignment horizontal="left"/>
      <protection/>
    </xf>
    <xf numFmtId="190" fontId="11" fillId="0" borderId="0" xfId="109" applyNumberFormat="1" applyFont="1" applyBorder="1">
      <alignment/>
      <protection/>
    </xf>
    <xf numFmtId="37" fontId="11" fillId="0" borderId="1" xfId="109" applyNumberFormat="1" applyFont="1" applyBorder="1" applyProtection="1">
      <alignment/>
      <protection/>
    </xf>
    <xf numFmtId="3" fontId="11" fillId="0" borderId="1" xfId="0" applyNumberFormat="1" applyFont="1" applyBorder="1" applyAlignment="1">
      <alignment/>
    </xf>
    <xf numFmtId="190" fontId="11" fillId="0" borderId="1" xfId="109" applyNumberFormat="1" applyFont="1" applyBorder="1" applyProtection="1">
      <alignment/>
      <protection/>
    </xf>
    <xf numFmtId="176" fontId="14" fillId="0" borderId="0" xfId="109" applyFont="1" applyBorder="1" applyAlignment="1" applyProtection="1" quotePrefix="1">
      <alignment horizontal="left"/>
      <protection/>
    </xf>
    <xf numFmtId="176" fontId="14" fillId="0" borderId="0" xfId="109" applyFont="1" applyBorder="1" applyAlignment="1" applyProtection="1">
      <alignment horizontal="left"/>
      <protection locked="0"/>
    </xf>
    <xf numFmtId="176" fontId="24" fillId="0" borderId="0" xfId="109" applyFont="1" applyBorder="1" applyAlignment="1" applyProtection="1">
      <alignment horizontal="left"/>
      <protection locked="0"/>
    </xf>
    <xf numFmtId="176" fontId="11" fillId="0" borderId="0" xfId="109" applyFont="1">
      <alignment/>
      <protection/>
    </xf>
    <xf numFmtId="0" fontId="11" fillId="0" borderId="0" xfId="0" applyFont="1" applyAlignment="1" quotePrefix="1">
      <alignment horizontal="left"/>
    </xf>
    <xf numFmtId="0" fontId="25" fillId="0" borderId="0" xfId="0" applyFont="1" applyAlignment="1">
      <alignment/>
    </xf>
    <xf numFmtId="0" fontId="11" fillId="0" borderId="5" xfId="0" applyFont="1" applyBorder="1" applyAlignment="1">
      <alignment/>
    </xf>
    <xf numFmtId="0" fontId="26" fillId="0" borderId="0" xfId="0" applyFont="1" applyAlignment="1">
      <alignment/>
    </xf>
    <xf numFmtId="0" fontId="11" fillId="0" borderId="0" xfId="0" applyFont="1" applyAlignment="1" quotePrefix="1">
      <alignment horizontal="center"/>
    </xf>
    <xf numFmtId="0" fontId="11" fillId="0" borderId="1" xfId="0" applyFont="1" applyBorder="1" applyAlignment="1">
      <alignment/>
    </xf>
    <xf numFmtId="0" fontId="11" fillId="0" borderId="1" xfId="0" applyFont="1" applyBorder="1" applyAlignment="1" quotePrefix="1">
      <alignment horizontal="center"/>
    </xf>
    <xf numFmtId="0" fontId="11" fillId="0" borderId="0" xfId="0" applyFont="1" applyBorder="1" applyAlignment="1">
      <alignment/>
    </xf>
    <xf numFmtId="0" fontId="11" fillId="0" borderId="0" xfId="0" applyFont="1" applyBorder="1" applyAlignment="1">
      <alignment horizontal="centerContinuous"/>
    </xf>
    <xf numFmtId="0" fontId="0" fillId="0" borderId="0" xfId="0" applyAlignment="1">
      <alignment horizontal="centerContinuous"/>
    </xf>
    <xf numFmtId="0" fontId="11" fillId="0" borderId="0" xfId="0" applyFont="1" applyAlignment="1">
      <alignment/>
    </xf>
    <xf numFmtId="174" fontId="11" fillId="0" borderId="0" xfId="0" applyNumberFormat="1" applyFont="1" applyAlignment="1">
      <alignment/>
    </xf>
    <xf numFmtId="203" fontId="11" fillId="0" borderId="0" xfId="103" applyNumberFormat="1" applyFont="1" applyBorder="1" applyProtection="1">
      <alignment/>
      <protection/>
    </xf>
    <xf numFmtId="174" fontId="11" fillId="0" borderId="0" xfId="0" applyNumberFormat="1" applyFont="1" applyAlignment="1" quotePrefix="1">
      <alignment horizontal="center"/>
    </xf>
    <xf numFmtId="0" fontId="11" fillId="0" borderId="1" xfId="0" applyFont="1" applyBorder="1" applyAlignment="1" quotePrefix="1">
      <alignment horizontal="left"/>
    </xf>
    <xf numFmtId="174" fontId="11" fillId="0" borderId="1" xfId="0" applyNumberFormat="1" applyFont="1" applyBorder="1" applyAlignment="1">
      <alignment/>
    </xf>
    <xf numFmtId="0" fontId="14" fillId="0" borderId="0" xfId="0" applyFont="1" applyAlignment="1">
      <alignment/>
    </xf>
    <xf numFmtId="0" fontId="14" fillId="0" borderId="0" xfId="0" applyFont="1" applyAlignment="1" quotePrefix="1">
      <alignment horizontal="left"/>
    </xf>
    <xf numFmtId="0" fontId="27" fillId="0" borderId="0" xfId="0" applyFont="1" applyAlignment="1">
      <alignment/>
    </xf>
    <xf numFmtId="37" fontId="11" fillId="0" borderId="1" xfId="111" applyFont="1" applyBorder="1" applyAlignment="1" applyProtection="1" quotePrefix="1">
      <alignment horizontal="left"/>
      <protection locked="0"/>
    </xf>
    <xf numFmtId="37" fontId="11" fillId="0" borderId="1" xfId="111" applyFont="1" applyBorder="1">
      <alignment/>
      <protection/>
    </xf>
    <xf numFmtId="37" fontId="12" fillId="0" borderId="0" xfId="111" applyBorder="1">
      <alignment/>
      <protection/>
    </xf>
    <xf numFmtId="37" fontId="12" fillId="0" borderId="0" xfId="111">
      <alignment/>
      <protection/>
    </xf>
    <xf numFmtId="37" fontId="11" fillId="0" borderId="0" xfId="111" applyFont="1" applyBorder="1">
      <alignment/>
      <protection/>
    </xf>
    <xf numFmtId="173" fontId="11" fillId="0" borderId="1" xfId="111" applyNumberFormat="1" applyFont="1" applyBorder="1" applyAlignment="1" applyProtection="1">
      <alignment horizontal="centerContinuous"/>
      <protection/>
    </xf>
    <xf numFmtId="37" fontId="12" fillId="0" borderId="4" xfId="111" applyBorder="1" applyAlignment="1">
      <alignment horizontal="centerContinuous"/>
      <protection/>
    </xf>
    <xf numFmtId="37" fontId="11" fillId="0" borderId="1" xfId="111" applyFont="1" applyBorder="1" applyAlignment="1">
      <alignment horizontal="centerContinuous"/>
      <protection/>
    </xf>
    <xf numFmtId="37" fontId="11" fillId="0" borderId="0" xfId="111" applyFont="1" applyBorder="1" applyAlignment="1">
      <alignment horizontal="centerContinuous"/>
      <protection/>
    </xf>
    <xf numFmtId="37" fontId="11" fillId="0" borderId="1" xfId="111" applyFont="1" applyBorder="1" applyAlignment="1" applyProtection="1">
      <alignment horizontal="left"/>
      <protection/>
    </xf>
    <xf numFmtId="37" fontId="11" fillId="0" borderId="1" xfId="111" applyFont="1" applyBorder="1" applyAlignment="1" applyProtection="1">
      <alignment horizontal="center"/>
      <protection/>
    </xf>
    <xf numFmtId="37" fontId="11" fillId="0" borderId="0" xfId="111" applyFont="1" applyBorder="1" applyAlignment="1" applyProtection="1" quotePrefix="1">
      <alignment horizontal="centerContinuous"/>
      <protection locked="0"/>
    </xf>
    <xf numFmtId="37" fontId="12" fillId="0" borderId="0" xfId="111" applyAlignment="1">
      <alignment horizontal="centerContinuous"/>
      <protection/>
    </xf>
    <xf numFmtId="37" fontId="11" fillId="0" borderId="0" xfId="111" applyFont="1" applyBorder="1" applyAlignment="1" applyProtection="1">
      <alignment horizontal="left"/>
      <protection/>
    </xf>
    <xf numFmtId="37" fontId="11" fillId="0" borderId="0" xfId="111" applyFont="1" applyBorder="1" applyAlignment="1" applyProtection="1">
      <alignment horizontal="left"/>
      <protection locked="0"/>
    </xf>
    <xf numFmtId="37" fontId="11" fillId="0" borderId="0" xfId="111" applyFont="1">
      <alignment/>
      <protection/>
    </xf>
    <xf numFmtId="37" fontId="11" fillId="0" borderId="0" xfId="111" applyNumberFormat="1" applyFont="1" applyBorder="1" applyAlignment="1" applyProtection="1">
      <alignment horizontal="left"/>
      <protection/>
    </xf>
    <xf numFmtId="37" fontId="11" fillId="0" borderId="0" xfId="111" applyFont="1" applyBorder="1" applyProtection="1">
      <alignment/>
      <protection/>
    </xf>
    <xf numFmtId="198" fontId="11" fillId="0" borderId="0" xfId="111" applyNumberFormat="1" applyFont="1" applyBorder="1" applyProtection="1">
      <alignment/>
      <protection/>
    </xf>
    <xf numFmtId="37" fontId="11" fillId="0" borderId="0" xfId="111" applyNumberFormat="1" applyFont="1" applyBorder="1" applyProtection="1">
      <alignment/>
      <protection/>
    </xf>
    <xf numFmtId="37" fontId="11" fillId="0" borderId="0" xfId="111" applyFont="1">
      <alignment/>
      <protection/>
    </xf>
    <xf numFmtId="37" fontId="13" fillId="0" borderId="0" xfId="111" applyFont="1" applyBorder="1">
      <alignment/>
      <protection/>
    </xf>
    <xf numFmtId="198" fontId="11" fillId="0" borderId="0" xfId="111" applyNumberFormat="1" applyFont="1" applyBorder="1">
      <alignment/>
      <protection/>
    </xf>
    <xf numFmtId="37" fontId="11" fillId="0" borderId="0" xfId="111" applyFont="1" applyBorder="1" applyAlignment="1" applyProtection="1" quotePrefix="1">
      <alignment horizontal="left"/>
      <protection/>
    </xf>
    <xf numFmtId="37" fontId="11" fillId="0" borderId="1" xfId="111" applyNumberFormat="1" applyFont="1" applyBorder="1" applyProtection="1">
      <alignment/>
      <protection/>
    </xf>
    <xf numFmtId="37" fontId="11" fillId="0" borderId="1" xfId="111" applyFont="1" applyBorder="1" applyProtection="1">
      <alignment/>
      <protection/>
    </xf>
    <xf numFmtId="198" fontId="11" fillId="0" borderId="1" xfId="111" applyNumberFormat="1" applyFont="1" applyBorder="1" applyProtection="1">
      <alignment/>
      <protection/>
    </xf>
    <xf numFmtId="37" fontId="14" fillId="0" borderId="0" xfId="111" applyFont="1" applyBorder="1" applyAlignment="1" applyProtection="1">
      <alignment horizontal="left"/>
      <protection/>
    </xf>
    <xf numFmtId="37" fontId="14" fillId="0" borderId="0" xfId="111" applyFont="1" applyBorder="1" applyAlignment="1" applyProtection="1">
      <alignment horizontal="left"/>
      <protection locked="0"/>
    </xf>
    <xf numFmtId="0" fontId="11" fillId="0" borderId="2" xfId="34" applyFont="1" applyBorder="1" applyAlignment="1" quotePrefix="1">
      <alignment horizontal="left"/>
      <protection/>
    </xf>
    <xf numFmtId="0" fontId="11" fillId="0" borderId="2" xfId="34" applyFont="1" applyBorder="1">
      <alignment/>
      <protection/>
    </xf>
    <xf numFmtId="0" fontId="3" fillId="0" borderId="0" xfId="34" applyFont="1">
      <alignment/>
      <protection/>
    </xf>
    <xf numFmtId="0" fontId="0" fillId="0" borderId="0" xfId="34" applyFont="1">
      <alignment/>
      <protection/>
    </xf>
    <xf numFmtId="0" fontId="21" fillId="0" borderId="0" xfId="34">
      <alignment/>
      <protection/>
    </xf>
    <xf numFmtId="0" fontId="11" fillId="0" borderId="0" xfId="34" applyFont="1">
      <alignment/>
      <protection/>
    </xf>
    <xf numFmtId="0" fontId="11" fillId="0" borderId="0" xfId="34" applyFont="1" applyProtection="1">
      <alignment/>
      <protection locked="0"/>
    </xf>
    <xf numFmtId="0" fontId="11" fillId="0" borderId="0" xfId="34" applyFont="1" applyAlignment="1" applyProtection="1">
      <alignment horizontal="right"/>
      <protection locked="0"/>
    </xf>
    <xf numFmtId="0" fontId="11" fillId="0" borderId="0" xfId="34" applyFont="1" applyAlignment="1" applyProtection="1" quotePrefix="1">
      <alignment horizontal="left"/>
      <protection locked="0"/>
    </xf>
    <xf numFmtId="0" fontId="11" fillId="0" borderId="0" xfId="34" applyFont="1" applyAlignment="1" applyProtection="1">
      <alignment horizontal="left"/>
      <protection locked="0"/>
    </xf>
    <xf numFmtId="0" fontId="11" fillId="0" borderId="2" xfId="34" applyFont="1" applyBorder="1" applyAlignment="1" applyProtection="1" quotePrefix="1">
      <alignment horizontal="left"/>
      <protection locked="0"/>
    </xf>
    <xf numFmtId="0" fontId="11" fillId="0" borderId="2" xfId="34" applyFont="1" applyBorder="1" applyProtection="1">
      <alignment/>
      <protection locked="0"/>
    </xf>
    <xf numFmtId="0" fontId="11" fillId="0" borderId="2" xfId="34" applyFont="1" applyBorder="1" applyAlignment="1" applyProtection="1">
      <alignment horizontal="right"/>
      <protection locked="0"/>
    </xf>
    <xf numFmtId="0" fontId="11" fillId="0" borderId="2" xfId="34" applyFont="1" applyBorder="1" applyAlignment="1" applyProtection="1">
      <alignment horizontal="left"/>
      <protection locked="0"/>
    </xf>
    <xf numFmtId="0" fontId="11" fillId="0" borderId="0" xfId="34" applyFont="1" applyAlignment="1">
      <alignment horizontal="left"/>
      <protection/>
    </xf>
    <xf numFmtId="0" fontId="11" fillId="0" borderId="0" xfId="31" applyFont="1" applyAlignment="1" applyProtection="1">
      <alignment horizontal="left"/>
      <protection locked="0"/>
    </xf>
    <xf numFmtId="175" fontId="11" fillId="0" borderId="0" xfId="34" applyNumberFormat="1" applyFont="1" applyProtection="1">
      <alignment/>
      <protection/>
    </xf>
    <xf numFmtId="175" fontId="3" fillId="0" borderId="0" xfId="34" applyNumberFormat="1" applyFont="1" applyProtection="1">
      <alignment/>
      <protection/>
    </xf>
    <xf numFmtId="175" fontId="3" fillId="0" borderId="0" xfId="34" applyNumberFormat="1" applyFont="1" applyProtection="1">
      <alignment/>
      <protection locked="0"/>
    </xf>
    <xf numFmtId="175" fontId="0" fillId="0" borderId="0" xfId="34" applyNumberFormat="1" applyFont="1" applyProtection="1">
      <alignment/>
      <protection locked="0"/>
    </xf>
    <xf numFmtId="0" fontId="0" fillId="0" borderId="0" xfId="34" applyFont="1" applyProtection="1">
      <alignment/>
      <protection locked="0"/>
    </xf>
    <xf numFmtId="175" fontId="0" fillId="0" borderId="0" xfId="34" applyNumberFormat="1" applyFont="1" applyProtection="1">
      <alignment/>
      <protection/>
    </xf>
    <xf numFmtId="37" fontId="0" fillId="0" borderId="0" xfId="34" applyNumberFormat="1" applyFont="1" applyProtection="1">
      <alignment/>
      <protection/>
    </xf>
    <xf numFmtId="179" fontId="11" fillId="0" borderId="0" xfId="34" applyNumberFormat="1" applyFont="1">
      <alignment/>
      <protection/>
    </xf>
    <xf numFmtId="0" fontId="11" fillId="0" borderId="0" xfId="31" applyFont="1" applyAlignment="1" applyProtection="1" quotePrefix="1">
      <alignment horizontal="left"/>
      <protection locked="0"/>
    </xf>
    <xf numFmtId="0" fontId="11" fillId="0" borderId="0" xfId="31" applyFont="1" applyBorder="1" applyAlignment="1" applyProtection="1">
      <alignment horizontal="left"/>
      <protection locked="0"/>
    </xf>
    <xf numFmtId="0" fontId="11" fillId="0" borderId="0" xfId="31" applyFont="1" applyBorder="1" applyAlignment="1" applyProtection="1" quotePrefix="1">
      <alignment horizontal="left"/>
      <protection locked="0"/>
    </xf>
    <xf numFmtId="0" fontId="11" fillId="0" borderId="0" xfId="34" applyFont="1" applyAlignment="1" quotePrefix="1">
      <alignment horizontal="left"/>
      <protection/>
    </xf>
    <xf numFmtId="0" fontId="14" fillId="0" borderId="3" xfId="34" applyFont="1" applyBorder="1" applyAlignment="1" quotePrefix="1">
      <alignment horizontal="left"/>
      <protection/>
    </xf>
    <xf numFmtId="0" fontId="11" fillId="0" borderId="3" xfId="34" applyFont="1" applyBorder="1">
      <alignment/>
      <protection/>
    </xf>
    <xf numFmtId="0" fontId="14" fillId="0" borderId="0" xfId="34" applyFont="1" applyAlignment="1" applyProtection="1">
      <alignment horizontal="left"/>
      <protection locked="0"/>
    </xf>
    <xf numFmtId="9" fontId="21" fillId="0" borderId="0" xfId="34" applyNumberFormat="1" applyProtection="1">
      <alignment/>
      <protection/>
    </xf>
    <xf numFmtId="190" fontId="11" fillId="0" borderId="0" xfId="115" applyNumberFormat="1" applyFont="1" applyBorder="1" applyProtection="1">
      <alignment/>
      <protection/>
    </xf>
    <xf numFmtId="0" fontId="21" fillId="0" borderId="0" xfId="34" applyAlignment="1">
      <alignment horizontal="left"/>
      <protection/>
    </xf>
    <xf numFmtId="1" fontId="30" fillId="0" borderId="0" xfId="55" applyNumberFormat="1" applyFont="1" applyFill="1" applyBorder="1" applyAlignment="1" applyProtection="1">
      <alignment/>
      <protection/>
    </xf>
    <xf numFmtId="1" fontId="30" fillId="0" borderId="0" xfId="41" applyNumberFormat="1" applyFont="1">
      <alignment/>
      <protection/>
    </xf>
    <xf numFmtId="1" fontId="30" fillId="0" borderId="0" xfId="41" applyNumberFormat="1" applyFont="1" applyProtection="1">
      <alignment/>
      <protection/>
    </xf>
    <xf numFmtId="1" fontId="30" fillId="0" borderId="3" xfId="55" applyNumberFormat="1" applyFont="1" applyFill="1" applyBorder="1" applyAlignment="1" applyProtection="1">
      <alignment/>
      <protection/>
    </xf>
    <xf numFmtId="1" fontId="30" fillId="0" borderId="2" xfId="41" applyNumberFormat="1" applyFont="1" applyBorder="1" applyProtection="1">
      <alignment/>
      <protection/>
    </xf>
    <xf numFmtId="183" fontId="11" fillId="0" borderId="0" xfId="43" applyNumberFormat="1" applyFont="1" applyBorder="1" applyProtection="1">
      <alignment/>
      <protection/>
    </xf>
    <xf numFmtId="183" fontId="11" fillId="0" borderId="0" xfId="43" applyNumberFormat="1" applyFont="1" applyBorder="1">
      <alignment/>
      <protection/>
    </xf>
    <xf numFmtId="199" fontId="11" fillId="0" borderId="0" xfId="43" applyNumberFormat="1" applyFont="1" applyBorder="1" applyProtection="1">
      <alignment/>
      <protection/>
    </xf>
  </cellXfs>
  <cellStyles count="110">
    <cellStyle name="Normal" xfId="0"/>
    <cellStyle name="Comma" xfId="15"/>
    <cellStyle name="Comma [0]" xfId="16"/>
    <cellStyle name="Currency" xfId="17"/>
    <cellStyle name="Currency [0]" xfId="18"/>
    <cellStyle name="Followed Hyperlink" xfId="19"/>
    <cellStyle name="Followed Hyperlink_LettuceArticleTabs" xfId="20"/>
    <cellStyle name="Followed Hyperlink_Yrbk2001_3" xfId="21"/>
    <cellStyle name="Hyperlink" xfId="22"/>
    <cellStyle name="Hyperlink_LettuceArticleTabs" xfId="23"/>
    <cellStyle name="Hyperlink_Yrbk2001_3" xfId="24"/>
    <cellStyle name="Normal_A" xfId="25"/>
    <cellStyle name="Normal_A (2)" xfId="26"/>
    <cellStyle name="Normal_A (2)_1" xfId="27"/>
    <cellStyle name="Normal_A (3)" xfId="28"/>
    <cellStyle name="Normal_A (4)" xfId="29"/>
    <cellStyle name="Normal_A (4)_1" xfId="30"/>
    <cellStyle name="Normal_A (4)_2" xfId="31"/>
    <cellStyle name="Normal_A (5)" xfId="32"/>
    <cellStyle name="Normal_A (5)_1" xfId="33"/>
    <cellStyle name="Normal_A (6)" xfId="34"/>
    <cellStyle name="Normal_A (7)" xfId="35"/>
    <cellStyle name="Normal_A_1" xfId="36"/>
    <cellStyle name="Normal_A_1_Yrbk2001_3" xfId="37"/>
    <cellStyle name="Normal_A_2" xfId="38"/>
    <cellStyle name="Normal_A_2_Yrbk2001_3" xfId="39"/>
    <cellStyle name="Normal_A_3" xfId="40"/>
    <cellStyle name="Normal_A_4" xfId="41"/>
    <cellStyle name="Normal_A_5" xfId="42"/>
    <cellStyle name="Normal_A_6" xfId="43"/>
    <cellStyle name="Normal_A_7" xfId="44"/>
    <cellStyle name="Normal_A_APR2001TAB" xfId="45"/>
    <cellStyle name="Normal_A_Yrbk2001_3" xfId="46"/>
    <cellStyle name="Normal_Book1" xfId="47"/>
    <cellStyle name="Normal_firm size" xfId="48"/>
    <cellStyle name="Normal_FreshSU" xfId="49"/>
    <cellStyle name="Normal_IRI nat salad BRAND data" xfId="50"/>
    <cellStyle name="Normal_IRI prep salad BRAND data" xfId="51"/>
    <cellStyle name="Normal_IRI prep salad upc" xfId="52"/>
    <cellStyle name="Normal_lettuce FirmProfiles" xfId="53"/>
    <cellStyle name="Normal_lettuce status" xfId="54"/>
    <cellStyle name="Normal_NOV2000TAB" xfId="55"/>
    <cellStyle name="Normal_NovTabChicago" xfId="56"/>
    <cellStyle name="Normal_Sheet1" xfId="57"/>
    <cellStyle name="Normal_Sheet1_APR2001TAB" xfId="58"/>
    <cellStyle name="Normal_TAB01" xfId="59"/>
    <cellStyle name="Normal_TAB02" xfId="60"/>
    <cellStyle name="Normal_TAB03" xfId="61"/>
    <cellStyle name="Normal_TAB04" xfId="62"/>
    <cellStyle name="Normal_TAB05" xfId="63"/>
    <cellStyle name="Normal_TAB06" xfId="64"/>
    <cellStyle name="Normal_tab062" xfId="65"/>
    <cellStyle name="Normal_TAB07" xfId="66"/>
    <cellStyle name="Normal_tab074" xfId="67"/>
    <cellStyle name="Normal_tab079" xfId="68"/>
    <cellStyle name="Normal_TAB08" xfId="69"/>
    <cellStyle name="Normal_tab086" xfId="70"/>
    <cellStyle name="Normal_tab09" xfId="71"/>
    <cellStyle name="Normal_tab09 (2)" xfId="72"/>
    <cellStyle name="Normal_TAB09_APR2001TAB" xfId="73"/>
    <cellStyle name="Normal_TAB10" xfId="74"/>
    <cellStyle name="Normal_Tab11" xfId="75"/>
    <cellStyle name="Normal_TAB11_APR2001TAB" xfId="76"/>
    <cellStyle name="Normal_TAB12" xfId="77"/>
    <cellStyle name="Normal_tab121" xfId="78"/>
    <cellStyle name="Normal_TAB13" xfId="79"/>
    <cellStyle name="Normal_TAB14" xfId="80"/>
    <cellStyle name="Normal_TAB15" xfId="81"/>
    <cellStyle name="Normal_TAB16" xfId="82"/>
    <cellStyle name="Normal_TAB17" xfId="83"/>
    <cellStyle name="Normal_TAB17_1" xfId="84"/>
    <cellStyle name="Normal_TAB19" xfId="85"/>
    <cellStyle name="Normal_TAB20" xfId="86"/>
    <cellStyle name="Normal_TAB21" xfId="87"/>
    <cellStyle name="Normal_Tab22" xfId="88"/>
    <cellStyle name="Normal_TAB22_APR2001TAB" xfId="89"/>
    <cellStyle name="Normal_TAB23" xfId="90"/>
    <cellStyle name="Normal_TAB25" xfId="91"/>
    <cellStyle name="Normal_TAB26" xfId="92"/>
    <cellStyle name="Normal_TAB27" xfId="93"/>
    <cellStyle name="Normal_TAB28" xfId="94"/>
    <cellStyle name="Normal_TAB29" xfId="95"/>
    <cellStyle name="Normal_TAB30" xfId="96"/>
    <cellStyle name="Normal_TAB31" xfId="97"/>
    <cellStyle name="Normal_TAB32" xfId="98"/>
    <cellStyle name="Normal_TAB33" xfId="99"/>
    <cellStyle name="Normal_TAB34" xfId="100"/>
    <cellStyle name="Normal_TAB35" xfId="101"/>
    <cellStyle name="Normal_TAB35_1" xfId="102"/>
    <cellStyle name="Normal_TAB36" xfId="103"/>
    <cellStyle name="Normal_TAB37" xfId="104"/>
    <cellStyle name="Normal_TAB38" xfId="105"/>
    <cellStyle name="Normal_TAB39" xfId="106"/>
    <cellStyle name="Normal_Tab40" xfId="107"/>
    <cellStyle name="Normal_TAB40_APR2001TAB" xfId="108"/>
    <cellStyle name="Normal_TAB41" xfId="109"/>
    <cellStyle name="Normal_TAB42" xfId="110"/>
    <cellStyle name="Normal_TAB43" xfId="111"/>
    <cellStyle name="Normal_TAB44" xfId="112"/>
    <cellStyle name="Normal_TAB45" xfId="113"/>
    <cellStyle name="Normal_TAB46" xfId="114"/>
    <cellStyle name="Normal_TAB47" xfId="115"/>
    <cellStyle name="Normal_TAB48" xfId="116"/>
    <cellStyle name="Normal_TAB49" xfId="117"/>
    <cellStyle name="Normal_TAB50" xfId="118"/>
    <cellStyle name="Normal_TAB51" xfId="119"/>
    <cellStyle name="Normal_TABMEX" xfId="120"/>
    <cellStyle name="Normal_TomArticleTabs" xfId="121"/>
    <cellStyle name="Normal_Yrbk2001_3" xfId="122"/>
    <cellStyle name="Percent" xfId="1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SC\VEGEYS\S&amp;OTABS\NOVEMBER\2000Tables\NOV2000TAB.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fdrive\S&amp;OTABS\APRIL\2001Tables\IRI%20fresh%20cut%20salad%20firm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fdrive\S&amp;OTABS\YEARBOOK\2001tables\Yrbk2001_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es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amp;OTABS\APRIL\APR98T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SC\VEGEYS\S&amp;OTABS\APRIL\2001tables\APR2001TA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fdrive\S&amp;OTABS\NOVEMBER\2000tables\Nov2000tab.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TEMP\IRI%20fresh%20cut%20salad%20firm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TEMP\lettuce%20web%20tables&amp;chart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TEMP\Lettuce%20Fe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TEMP\lettuce%20FirmPro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9"/>
      <sheetName val="tab10"/>
      <sheetName val="Tab11"/>
      <sheetName val="Tab12"/>
      <sheetName val="Tab13"/>
      <sheetName val="Tab14"/>
      <sheetName val="Tab15"/>
      <sheetName val="Tab16"/>
      <sheetName val="Tab17"/>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073"/>
      <sheetName val="tab074"/>
      <sheetName val="tab075"/>
      <sheetName val="tab076"/>
      <sheetName val="tab077"/>
      <sheetName val="tab078"/>
      <sheetName val="tab079"/>
      <sheetName val="tab080"/>
      <sheetName val="tab081"/>
      <sheetName val="tab082"/>
      <sheetName val="tab083"/>
      <sheetName val="tab084"/>
      <sheetName val="tab085"/>
      <sheetName val="tab086"/>
      <sheetName val="tab087"/>
      <sheetName val="tab088"/>
      <sheetName val="tab089"/>
      <sheetName val="tab090"/>
      <sheetName val="tab091"/>
      <sheetName val="tab092"/>
      <sheetName val="tab093"/>
      <sheetName val="tab094"/>
      <sheetName val="tab095"/>
      <sheetName val="tab096"/>
      <sheetName val="tab097"/>
      <sheetName val="tab098"/>
      <sheetName val="tab099"/>
      <sheetName val="tab100"/>
      <sheetName val="tab101"/>
      <sheetName val="tab102"/>
      <sheetName val="tab103"/>
      <sheetName val="tab104"/>
      <sheetName val="tab105"/>
      <sheetName val="tab106"/>
      <sheetName val="tab107"/>
      <sheetName val="tab108"/>
      <sheetName val="tab109"/>
      <sheetName val="tab110"/>
      <sheetName val="tab111"/>
      <sheetName val="tab112"/>
      <sheetName val="tab113"/>
      <sheetName val="tab114"/>
      <sheetName val="tab115"/>
      <sheetName val="tab116"/>
      <sheetName val="tab117"/>
      <sheetName val="tab118"/>
      <sheetName val="tab119"/>
      <sheetName val="tab120"/>
      <sheetName val="tab121"/>
      <sheetName val="tab122"/>
      <sheetName val="tab123"/>
      <sheetName val="tab124"/>
      <sheetName val="tab125"/>
      <sheetName val="tab126"/>
      <sheetName val="tab127"/>
      <sheetName val="tab128"/>
      <sheetName val="tab129"/>
      <sheetName val="tab130"/>
      <sheetName val="tab131"/>
      <sheetName val="tab132"/>
      <sheetName val="tab133"/>
      <sheetName val="tab134"/>
      <sheetName val="tab135"/>
      <sheetName val="tab136"/>
      <sheetName val="tab137"/>
      <sheetName val="tab138"/>
      <sheetName val="tab139"/>
      <sheetName val="tab140"/>
      <sheetName val="tab141"/>
      <sheetName val="tab141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esh1"/>
      <sheetName val="Fresh2"/>
      <sheetName val="Fresh3"/>
      <sheetName val="Fresh4"/>
      <sheetName val="Fresh5"/>
      <sheetName val="Fresh6"/>
      <sheetName val="Fresh7"/>
      <sheetName val="Fresh8"/>
      <sheetName val="Fresh9"/>
    </sheetNames>
    <sheetDataSet>
      <sheetData sheetId="2">
        <row r="34">
          <cell r="A34" t="str">
            <v> 1/ Includes imports, exports, and domestic transfers.   Data are preliminary.   2/ Change from first quarter 2000.    3/ Excludes processed lettuce.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09"/>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4"/>
      <sheetName val="TAB45"/>
      <sheetName val="TAB46"/>
      <sheetName val="TAB47"/>
      <sheetName val="TAB48"/>
      <sheetName val="TAB49"/>
      <sheetName val="TAB50"/>
      <sheetName val="TAB51"/>
      <sheetName val="TabA-1"/>
      <sheetName val="TabA-2"/>
      <sheetName val="TabB-1"/>
      <sheetName val="TabB-2"/>
      <sheetName val="TabB-3"/>
      <sheetName val="TabB-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01"/>
      <sheetName val="TAB02"/>
      <sheetName val="tab03"/>
      <sheetName val="TAB04"/>
      <sheetName val="TAB05"/>
      <sheetName val="TAB06"/>
      <sheetName val="TAB07"/>
      <sheetName val="TAB08"/>
      <sheetName val="tab10"/>
      <sheetName val="Tab11"/>
      <sheetName val="Tab12"/>
      <sheetName val="Tab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5"/>
      <sheetName val="Tab46"/>
      <sheetName val="Tab47"/>
      <sheetName val="Tab48"/>
      <sheetName val="Tab49"/>
      <sheetName val="Tab50"/>
      <sheetName val="Tab51"/>
      <sheetName val="Tab52"/>
      <sheetName val="Tab53"/>
      <sheetName val="Tab54"/>
      <sheetName val="TabA-1"/>
      <sheetName val="TabA-2"/>
      <sheetName val="tab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94&amp;99 firm sales"/>
      <sheetName val="94 firm sales"/>
      <sheetName val="99 firm sales"/>
      <sheetName val="Sheet1"/>
      <sheetName val="Sheet2"/>
      <sheetName val="Sheet3"/>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head lettuce s&amp;u"/>
      <sheetName val="rom&amp;leaf lett s&amp;u"/>
      <sheetName val="let s&amp;u tables"/>
      <sheetName val="Per Capita Consumption"/>
      <sheetName val="per cap chart2"/>
      <sheetName val="S&amp;O salad $ ch data"/>
      <sheetName val="fresh cut $ sales ch"/>
      <sheetName val="S&amp;O salad vol ch data"/>
      <sheetName val="fresh cut vol sales ch"/>
      <sheetName val="freshveg prep sld value"/>
      <sheetName val="prep sld $ sales ch"/>
      <sheetName val="prep sld $ mktshare ch"/>
      <sheetName val="lettuce Buyer Types"/>
      <sheetName val="lett 99 min-max ch"/>
      <sheetName val="lett 94&amp;99 median ch"/>
      <sheetName val="VA BuyerTypes"/>
      <sheetName val="VA min-max ch"/>
      <sheetName val="s&amp;o sales arrgmts table"/>
      <sheetName val="fee #s"/>
      <sheetName val="s&amp;o fees table"/>
      <sheetName val="service #s"/>
      <sheetName val="s&amp;o services table"/>
      <sheetName val="NASS 92-97"/>
      <sheetName val="NASS CA&amp;AZ %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ee summary"/>
      <sheetName val="fees table "/>
      <sheetName val="fees table for fresh cut firms "/>
      <sheetName val="modified fees table"/>
      <sheetName val="original fees table"/>
      <sheetName val="Firm ID"/>
      <sheetName val="FeeTypes"/>
    </sheetNames>
    <sheetDataSet>
      <sheetData sheetId="2">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45</v>
          </cell>
          <cell r="B2">
            <v>18</v>
          </cell>
          <cell r="C2" t="str">
            <v>Ready Pac Produce, Inc.</v>
          </cell>
          <cell r="D2">
            <v>1</v>
          </cell>
          <cell r="E2" t="str">
            <v>1. Pay fixed up-front s/l/w fee, new product</v>
          </cell>
          <cell r="F2" t="str">
            <v>C = Dole; impact = H/N?</v>
          </cell>
          <cell r="I2" t="str">
            <v>C</v>
          </cell>
        </row>
        <row r="3">
          <cell r="A3">
            <v>46</v>
          </cell>
          <cell r="B3">
            <v>18</v>
          </cell>
          <cell r="C3" t="str">
            <v>Ready Pac Produce, Inc.</v>
          </cell>
          <cell r="D3">
            <v>2</v>
          </cell>
          <cell r="E3" t="str">
            <v>2. Pay fixed up-front s/l/w fee, existing product</v>
          </cell>
          <cell r="F3" t="str">
            <v>C = Dole</v>
          </cell>
          <cell r="I3" t="str">
            <v>C</v>
          </cell>
          <cell r="Q3" t="str">
            <v>H</v>
          </cell>
        </row>
        <row r="4">
          <cell r="A4">
            <v>47</v>
          </cell>
          <cell r="B4">
            <v>18</v>
          </cell>
          <cell r="C4" t="str">
            <v>Ready Pac Produce, Inc.</v>
          </cell>
          <cell r="D4">
            <v>3</v>
          </cell>
          <cell r="E4" t="str">
            <v>3. Give volume incentives</v>
          </cell>
          <cell r="F4" t="str">
            <v>Zinke wasn't sure if Ready Pac has any volume-based incentives</v>
          </cell>
        </row>
        <row r="5">
          <cell r="A5">
            <v>48</v>
          </cell>
          <cell r="B5">
            <v>18</v>
          </cell>
          <cell r="C5" t="str">
            <v>Ready Pac Produce, Inc.</v>
          </cell>
          <cell r="D5">
            <v>4</v>
          </cell>
          <cell r="E5" t="str">
            <v>4. Pay promotional allowances or co-op ads</v>
          </cell>
          <cell r="G5" t="str">
            <v>Yes</v>
          </cell>
          <cell r="I5" t="str">
            <v>S</v>
          </cell>
        </row>
        <row r="6">
          <cell r="A6">
            <v>49</v>
          </cell>
          <cell r="B6">
            <v>18</v>
          </cell>
          <cell r="C6" t="str">
            <v>Ready Pac Produce, Inc.</v>
          </cell>
          <cell r="D6">
            <v>6</v>
          </cell>
          <cell r="E6" t="str">
            <v>6. Pay free-product discounts</v>
          </cell>
          <cell r="F6" t="str">
            <v>Unclear whether R or S initiated the discounts</v>
          </cell>
          <cell r="G6" t="str">
            <v>Yes</v>
          </cell>
          <cell r="P6" t="str">
            <v>"good faith" commitment on volume</v>
          </cell>
          <cell r="Q6" t="str">
            <v>N</v>
          </cell>
        </row>
        <row r="7">
          <cell r="A7">
            <v>50</v>
          </cell>
          <cell r="B7">
            <v>18</v>
          </cell>
          <cell r="C7" t="str">
            <v>Ready Pac Produce, Inc.</v>
          </cell>
          <cell r="D7">
            <v>7</v>
          </cell>
          <cell r="E7" t="str">
            <v>7. Buy-back unsold products or failure fees</v>
          </cell>
          <cell r="G7" t="str">
            <v>Yes</v>
          </cell>
        </row>
        <row r="8">
          <cell r="A8">
            <v>51</v>
          </cell>
          <cell r="B8">
            <v>18</v>
          </cell>
          <cell r="C8" t="str">
            <v>Ready Pac Produce, Inc.</v>
          </cell>
          <cell r="D8">
            <v>8</v>
          </cell>
          <cell r="E8" t="str">
            <v>8. Contribute to retail capital improvements</v>
          </cell>
          <cell r="G8" t="str">
            <v>No</v>
          </cell>
        </row>
        <row r="9">
          <cell r="A9">
            <v>52</v>
          </cell>
          <cell r="B9">
            <v>18</v>
          </cell>
          <cell r="C9" t="str">
            <v>Ready Pac Produce, Inc.</v>
          </cell>
          <cell r="D9">
            <v>9</v>
          </cell>
          <cell r="E9" t="str">
            <v>9. Pay e-commerce fees</v>
          </cell>
          <cell r="G9" t="str">
            <v>No</v>
          </cell>
        </row>
        <row r="10">
          <cell r="A10">
            <v>71</v>
          </cell>
          <cell r="B10">
            <v>21</v>
          </cell>
          <cell r="C10" t="str">
            <v>Pacific Int'l Mktg</v>
          </cell>
          <cell r="D10">
            <v>1</v>
          </cell>
          <cell r="E10" t="str">
            <v>1. Pay fixed up-front s/l/w fee, new product</v>
          </cell>
          <cell r="G10" t="str">
            <v>Yes</v>
          </cell>
          <cell r="H10" t="str">
            <v>Yes</v>
          </cell>
          <cell r="I10" t="str">
            <v>R</v>
          </cell>
          <cell r="J10" t="str">
            <v>Yes</v>
          </cell>
          <cell r="L10">
            <v>40000</v>
          </cell>
          <cell r="M10" t="str">
            <v>1T</v>
          </cell>
          <cell r="N10">
            <v>0.05</v>
          </cell>
          <cell r="O10" t="str">
            <v>No</v>
          </cell>
          <cell r="Q10" t="str">
            <v>H</v>
          </cell>
        </row>
        <row r="11">
          <cell r="A11">
            <v>72</v>
          </cell>
          <cell r="B11">
            <v>21</v>
          </cell>
          <cell r="C11" t="str">
            <v>Pacific Int'l Mktg</v>
          </cell>
          <cell r="D11">
            <v>2</v>
          </cell>
          <cell r="E11" t="str">
            <v>2. Pay fixed up-front s/l/w fee, existing product</v>
          </cell>
          <cell r="G11" t="str">
            <v>Yes</v>
          </cell>
          <cell r="H11" t="str">
            <v>Yes</v>
          </cell>
          <cell r="I11" t="str">
            <v>R</v>
          </cell>
          <cell r="J11" t="str">
            <v>No</v>
          </cell>
          <cell r="K11" t="str">
            <v>A</v>
          </cell>
          <cell r="L11">
            <v>20000</v>
          </cell>
          <cell r="M11" t="str">
            <v>/C</v>
          </cell>
          <cell r="N11">
            <v>0.1</v>
          </cell>
          <cell r="O11" t="str">
            <v>Yes</v>
          </cell>
          <cell r="Q11" t="str">
            <v>H</v>
          </cell>
        </row>
        <row r="12">
          <cell r="A12">
            <v>73</v>
          </cell>
          <cell r="B12">
            <v>21</v>
          </cell>
          <cell r="C12" t="str">
            <v>Pacific Int'l Mktg</v>
          </cell>
          <cell r="D12">
            <v>3</v>
          </cell>
          <cell r="E12" t="str">
            <v>3. Give volume incentives</v>
          </cell>
          <cell r="G12" t="str">
            <v>Yes</v>
          </cell>
          <cell r="H12" t="str">
            <v>No</v>
          </cell>
          <cell r="I12" t="str">
            <v>R</v>
          </cell>
          <cell r="J12" t="str">
            <v>Yes</v>
          </cell>
          <cell r="K12" t="str">
            <v>A</v>
          </cell>
          <cell r="L12">
            <v>50000</v>
          </cell>
          <cell r="M12" t="str">
            <v>/C</v>
          </cell>
          <cell r="N12">
            <v>0.1</v>
          </cell>
          <cell r="O12" t="str">
            <v>Yes</v>
          </cell>
          <cell r="Q12" t="str">
            <v>H</v>
          </cell>
        </row>
        <row r="13">
          <cell r="A13">
            <v>74</v>
          </cell>
          <cell r="B13">
            <v>21</v>
          </cell>
          <cell r="C13" t="str">
            <v>Pacific Int'l Mktg</v>
          </cell>
          <cell r="D13">
            <v>4</v>
          </cell>
          <cell r="E13" t="str">
            <v>4. Pay promotional allowances or co-op ads</v>
          </cell>
          <cell r="G13" t="str">
            <v>Yes</v>
          </cell>
          <cell r="H13" t="str">
            <v>No</v>
          </cell>
          <cell r="I13" t="str">
            <v>R</v>
          </cell>
          <cell r="J13" t="str">
            <v>Yes</v>
          </cell>
          <cell r="L13">
            <v>50000</v>
          </cell>
          <cell r="M13" t="str">
            <v>/S</v>
          </cell>
          <cell r="N13">
            <v>0.05</v>
          </cell>
          <cell r="O13" t="str">
            <v>No</v>
          </cell>
          <cell r="Q13" t="str">
            <v>H</v>
          </cell>
        </row>
        <row r="14">
          <cell r="A14">
            <v>75</v>
          </cell>
          <cell r="B14">
            <v>21</v>
          </cell>
          <cell r="C14" t="str">
            <v>Pacific Int'l Mktg</v>
          </cell>
          <cell r="D14">
            <v>5</v>
          </cell>
          <cell r="E14" t="str">
            <v>5. Pay other rebates</v>
          </cell>
          <cell r="G14" t="str">
            <v>Yes</v>
          </cell>
          <cell r="H14" t="str">
            <v>No</v>
          </cell>
          <cell r="I14" t="str">
            <v>R</v>
          </cell>
          <cell r="J14" t="str">
            <v>Yes</v>
          </cell>
          <cell r="L14">
            <v>100000</v>
          </cell>
          <cell r="M14" t="str">
            <v>/C</v>
          </cell>
          <cell r="N14">
            <v>0.1</v>
          </cell>
          <cell r="O14" t="str">
            <v>No</v>
          </cell>
          <cell r="Q14" t="str">
            <v>H</v>
          </cell>
        </row>
        <row r="15">
          <cell r="A15">
            <v>76</v>
          </cell>
          <cell r="B15">
            <v>21</v>
          </cell>
          <cell r="C15" t="str">
            <v>Pacific Int'l Mktg</v>
          </cell>
          <cell r="D15">
            <v>6</v>
          </cell>
          <cell r="E15" t="str">
            <v>6. Pay free-product discounts</v>
          </cell>
          <cell r="G15" t="str">
            <v>Yes</v>
          </cell>
          <cell r="H15" t="str">
            <v>No</v>
          </cell>
          <cell r="I15" t="str">
            <v>R</v>
          </cell>
          <cell r="J15" t="str">
            <v>Yes</v>
          </cell>
          <cell r="L15">
            <v>20000</v>
          </cell>
          <cell r="M15" t="str">
            <v>/S</v>
          </cell>
          <cell r="N15">
            <v>0.03</v>
          </cell>
          <cell r="O15" t="str">
            <v>No</v>
          </cell>
          <cell r="Q15" t="str">
            <v>H</v>
          </cell>
        </row>
        <row r="16">
          <cell r="A16">
            <v>77</v>
          </cell>
          <cell r="B16">
            <v>21</v>
          </cell>
          <cell r="C16" t="str">
            <v>Pacific Int'l Mktg</v>
          </cell>
          <cell r="D16">
            <v>7</v>
          </cell>
          <cell r="E16" t="str">
            <v>7. Buy-back unsold products or failure fees</v>
          </cell>
          <cell r="G16" t="str">
            <v>No</v>
          </cell>
        </row>
        <row r="17">
          <cell r="A17">
            <v>78</v>
          </cell>
          <cell r="B17">
            <v>21</v>
          </cell>
          <cell r="C17" t="str">
            <v>Pacific Int'l Mktg</v>
          </cell>
          <cell r="D17">
            <v>8</v>
          </cell>
          <cell r="E17" t="str">
            <v>8. Contribute to retail capital improvements</v>
          </cell>
          <cell r="G17" t="str">
            <v>No</v>
          </cell>
        </row>
        <row r="18">
          <cell r="A18">
            <v>79</v>
          </cell>
          <cell r="B18">
            <v>21</v>
          </cell>
          <cell r="C18" t="str">
            <v>Pacific Int'l Mktg</v>
          </cell>
          <cell r="D18">
            <v>9</v>
          </cell>
          <cell r="E18" t="str">
            <v>9. Pay e-commerce fees</v>
          </cell>
          <cell r="G18" t="str">
            <v>No</v>
          </cell>
        </row>
        <row r="19">
          <cell r="A19">
            <v>80</v>
          </cell>
          <cell r="B19">
            <v>22</v>
          </cell>
          <cell r="C19" t="str">
            <v>T &amp; A</v>
          </cell>
          <cell r="D19">
            <v>1</v>
          </cell>
          <cell r="E19" t="str">
            <v>1. Pay fixed up-front s/l/w fee, new product</v>
          </cell>
          <cell r="F19" t="str">
            <v>Fixed up-front here includes all types of fees, including rebates, add allowances, etc.  Everything is negotiated jointly.  This can cover both new and existing products.  The total amount of fees
come up to roughly 8% of the value of the product.</v>
          </cell>
          <cell r="G19" t="str">
            <v>Yes</v>
          </cell>
          <cell r="H19" t="str">
            <v>Yes</v>
          </cell>
          <cell r="I19" t="str">
            <v>C</v>
          </cell>
          <cell r="K19" t="str">
            <v>A</v>
          </cell>
          <cell r="L19">
            <v>6000000</v>
          </cell>
          <cell r="Q19" t="str">
            <v>H</v>
          </cell>
        </row>
        <row r="20">
          <cell r="A20">
            <v>81</v>
          </cell>
          <cell r="B20">
            <v>22</v>
          </cell>
          <cell r="C20" t="str">
            <v>T &amp; A</v>
          </cell>
          <cell r="D20">
            <v>2</v>
          </cell>
          <cell r="E20" t="str">
            <v>2. Pay fixed up-front s/l/w fee, existing product</v>
          </cell>
          <cell r="G20" t="str">
            <v>Yes</v>
          </cell>
          <cell r="I20" t="str">
            <v>C</v>
          </cell>
          <cell r="Q20" t="str">
            <v>H</v>
          </cell>
        </row>
        <row r="21">
          <cell r="A21">
            <v>82</v>
          </cell>
          <cell r="B21">
            <v>22</v>
          </cell>
          <cell r="C21" t="str">
            <v>T &amp; A</v>
          </cell>
          <cell r="D21">
            <v>3</v>
          </cell>
          <cell r="E21" t="str">
            <v>3. Give volume incentives</v>
          </cell>
          <cell r="G21" t="str">
            <v>Yes</v>
          </cell>
          <cell r="I21" t="str">
            <v>C</v>
          </cell>
          <cell r="Q21" t="str">
            <v>B</v>
          </cell>
        </row>
        <row r="22">
          <cell r="A22">
            <v>83</v>
          </cell>
          <cell r="B22">
            <v>22</v>
          </cell>
          <cell r="C22" t="str">
            <v>T &amp; A</v>
          </cell>
          <cell r="D22">
            <v>5</v>
          </cell>
          <cell r="E22" t="str">
            <v>5. Pay other rebates</v>
          </cell>
          <cell r="G22" t="str">
            <v>Yes</v>
          </cell>
          <cell r="Q22" t="str">
            <v>H</v>
          </cell>
        </row>
        <row r="23">
          <cell r="A23">
            <v>84</v>
          </cell>
          <cell r="B23">
            <v>22</v>
          </cell>
          <cell r="C23" t="str">
            <v>T &amp; A</v>
          </cell>
          <cell r="D23">
            <v>6</v>
          </cell>
          <cell r="E23" t="str">
            <v>6. Pay free-product discounts</v>
          </cell>
          <cell r="G23" t="str">
            <v>Yes</v>
          </cell>
          <cell r="Q23" t="str">
            <v>H</v>
          </cell>
        </row>
        <row r="24">
          <cell r="A24">
            <v>85</v>
          </cell>
          <cell r="B24">
            <v>22</v>
          </cell>
          <cell r="C24" t="str">
            <v>T &amp; A</v>
          </cell>
          <cell r="D24">
            <v>7</v>
          </cell>
          <cell r="E24" t="str">
            <v>7. Buy-back unsold products or failure fees</v>
          </cell>
          <cell r="G24" t="str">
            <v>Yes</v>
          </cell>
          <cell r="I24" t="str">
            <v>R</v>
          </cell>
          <cell r="J24" t="str">
            <v>No</v>
          </cell>
          <cell r="Q24" t="str">
            <v>N</v>
          </cell>
        </row>
        <row r="25">
          <cell r="A25">
            <v>86</v>
          </cell>
          <cell r="B25">
            <v>22</v>
          </cell>
          <cell r="C25" t="str">
            <v>T &amp; A</v>
          </cell>
          <cell r="D25">
            <v>8</v>
          </cell>
          <cell r="E25" t="str">
            <v>8. Contribute to retail capital improvements</v>
          </cell>
          <cell r="G25" t="str">
            <v>Yes</v>
          </cell>
          <cell r="I25" t="str">
            <v>R</v>
          </cell>
          <cell r="J25" t="str">
            <v>Yes</v>
          </cell>
          <cell r="Q25" t="str">
            <v>H</v>
          </cell>
        </row>
        <row r="26">
          <cell r="A26">
            <v>87</v>
          </cell>
          <cell r="B26">
            <v>22</v>
          </cell>
          <cell r="C26" t="str">
            <v>T &amp; A</v>
          </cell>
          <cell r="D26">
            <v>9</v>
          </cell>
          <cell r="E26" t="str">
            <v>9. Pay e-commerce fees</v>
          </cell>
          <cell r="G26" t="str">
            <v>No</v>
          </cell>
        </row>
        <row r="27">
          <cell r="A27">
            <v>94</v>
          </cell>
          <cell r="B27">
            <v>24</v>
          </cell>
          <cell r="C27" t="str">
            <v>NewStar Fresh Foods, LLC</v>
          </cell>
          <cell r="D27">
            <v>1</v>
          </cell>
          <cell r="E27" t="str">
            <v>1. Pay fixed up-front s/l/w fee, new product</v>
          </cell>
          <cell r="G27" t="str">
            <v>Yes</v>
          </cell>
          <cell r="H27" t="str">
            <v>Yes</v>
          </cell>
          <cell r="I27" t="str">
            <v>C</v>
          </cell>
          <cell r="J27" t="str">
            <v>No</v>
          </cell>
          <cell r="K27" t="str">
            <v>L</v>
          </cell>
          <cell r="N27">
            <v>0</v>
          </cell>
          <cell r="Q27" t="str">
            <v>H</v>
          </cell>
        </row>
        <row r="28">
          <cell r="A28">
            <v>95</v>
          </cell>
          <cell r="B28">
            <v>24</v>
          </cell>
          <cell r="C28" t="str">
            <v>NewStar Fresh Foods, LLC</v>
          </cell>
          <cell r="D28">
            <v>2</v>
          </cell>
          <cell r="E28" t="str">
            <v>2. Pay fixed up-front s/l/w fee, existing product</v>
          </cell>
          <cell r="G28" t="str">
            <v>Yes</v>
          </cell>
          <cell r="H28" t="str">
            <v>Yes</v>
          </cell>
          <cell r="I28" t="str">
            <v>C</v>
          </cell>
          <cell r="J28" t="str">
            <v>No</v>
          </cell>
          <cell r="K28" t="str">
            <v>L</v>
          </cell>
          <cell r="Q28" t="str">
            <v>H</v>
          </cell>
        </row>
        <row r="29">
          <cell r="A29">
            <v>96</v>
          </cell>
          <cell r="B29">
            <v>24</v>
          </cell>
          <cell r="C29" t="str">
            <v>NewStar Fresh Foods, LLC</v>
          </cell>
          <cell r="D29">
            <v>3</v>
          </cell>
          <cell r="E29" t="str">
            <v>3. Give volume incentives</v>
          </cell>
          <cell r="G29" t="str">
            <v>Yes</v>
          </cell>
          <cell r="I29" t="str">
            <v>R</v>
          </cell>
          <cell r="J29" t="str">
            <v>Yes</v>
          </cell>
          <cell r="K29" t="str">
            <v>A</v>
          </cell>
          <cell r="M29" t="str">
            <v>/C</v>
          </cell>
          <cell r="O29" t="str">
            <v>Yes</v>
          </cell>
          <cell r="P29" t="str">
            <v>volume</v>
          </cell>
          <cell r="Q29" t="str">
            <v>N</v>
          </cell>
        </row>
        <row r="30">
          <cell r="A30">
            <v>97</v>
          </cell>
          <cell r="B30">
            <v>24</v>
          </cell>
          <cell r="C30" t="str">
            <v>NewStar Fresh Foods, LLC</v>
          </cell>
          <cell r="D30">
            <v>4</v>
          </cell>
          <cell r="E30" t="str">
            <v>4. Pay promotional allowances or co-op ads</v>
          </cell>
          <cell r="G30" t="str">
            <v>Yes</v>
          </cell>
          <cell r="H30" t="str">
            <v>No</v>
          </cell>
          <cell r="I30" t="str">
            <v>R</v>
          </cell>
          <cell r="J30" t="str">
            <v>Yes</v>
          </cell>
          <cell r="M30" t="str">
            <v>/C</v>
          </cell>
          <cell r="O30" t="str">
            <v>Yes</v>
          </cell>
          <cell r="P30" t="str">
            <v>volume</v>
          </cell>
          <cell r="Q30" t="str">
            <v>B</v>
          </cell>
        </row>
        <row r="31">
          <cell r="A31">
            <v>98</v>
          </cell>
          <cell r="B31">
            <v>24</v>
          </cell>
          <cell r="C31" t="str">
            <v>NewStar Fresh Foods, LLC</v>
          </cell>
          <cell r="D31">
            <v>6</v>
          </cell>
          <cell r="E31" t="str">
            <v>6. Pay free-product discounts</v>
          </cell>
          <cell r="G31" t="str">
            <v>No</v>
          </cell>
        </row>
        <row r="32">
          <cell r="A32">
            <v>99</v>
          </cell>
          <cell r="B32">
            <v>24</v>
          </cell>
          <cell r="C32" t="str">
            <v>NewStar Fresh Foods, LLC</v>
          </cell>
          <cell r="D32">
            <v>7</v>
          </cell>
          <cell r="E32" t="str">
            <v>7. Buy-back unsold products or failure fees</v>
          </cell>
          <cell r="G32" t="str">
            <v>No</v>
          </cell>
        </row>
        <row r="33">
          <cell r="A33">
            <v>100</v>
          </cell>
          <cell r="B33">
            <v>24</v>
          </cell>
          <cell r="C33" t="str">
            <v>NewStar Fresh Foods, LLC</v>
          </cell>
          <cell r="D33">
            <v>8</v>
          </cell>
          <cell r="E33" t="str">
            <v>8. Contribute to retail capital improvements</v>
          </cell>
          <cell r="G33" t="str">
            <v>No</v>
          </cell>
        </row>
        <row r="34">
          <cell r="A34">
            <v>101</v>
          </cell>
          <cell r="B34">
            <v>25</v>
          </cell>
          <cell r="C34" t="str">
            <v>Fresh Express</v>
          </cell>
          <cell r="D34">
            <v>1</v>
          </cell>
          <cell r="E34" t="str">
            <v>1. Pay fixed up-front s/l/w fee, new product</v>
          </cell>
          <cell r="G34" t="str">
            <v>Yes</v>
          </cell>
          <cell r="I34" t="str">
            <v>C</v>
          </cell>
          <cell r="J34" t="str">
            <v>No</v>
          </cell>
          <cell r="K34" t="str">
            <v>A</v>
          </cell>
          <cell r="O34" t="str">
            <v>Yes</v>
          </cell>
          <cell r="Q34" t="str">
            <v>H</v>
          </cell>
        </row>
        <row r="35">
          <cell r="A35">
            <v>102</v>
          </cell>
          <cell r="B35">
            <v>25</v>
          </cell>
          <cell r="C35" t="str">
            <v>Fresh Express</v>
          </cell>
          <cell r="D35">
            <v>2</v>
          </cell>
          <cell r="E35" t="str">
            <v>2. Pay fixed up-front s/l/w fee, existing product</v>
          </cell>
          <cell r="F35" t="str">
            <v>Fees range from $20-40K for small accounts, to $500K for a retail chain division, up to $6M for an entire large chain such as Safeway.  Not clear if anyone actually paid $6M.</v>
          </cell>
          <cell r="G35" t="str">
            <v>Yes</v>
          </cell>
          <cell r="I35" t="str">
            <v>C</v>
          </cell>
          <cell r="J35" t="str">
            <v>Yes</v>
          </cell>
          <cell r="K35" t="str">
            <v>A</v>
          </cell>
          <cell r="O35" t="str">
            <v>Yes</v>
          </cell>
          <cell r="Q35" t="str">
            <v>H</v>
          </cell>
        </row>
        <row r="36">
          <cell r="A36">
            <v>103</v>
          </cell>
          <cell r="B36">
            <v>25</v>
          </cell>
          <cell r="C36" t="str">
            <v>Fresh Express</v>
          </cell>
          <cell r="D36">
            <v>3</v>
          </cell>
          <cell r="E36" t="str">
            <v>3. Give volume incentives</v>
          </cell>
          <cell r="G36" t="str">
            <v>Yes</v>
          </cell>
          <cell r="I36" t="str">
            <v>R</v>
          </cell>
          <cell r="J36" t="str">
            <v>Yes</v>
          </cell>
          <cell r="M36" t="str">
            <v>/C</v>
          </cell>
        </row>
        <row r="37">
          <cell r="A37">
            <v>104</v>
          </cell>
          <cell r="B37">
            <v>25</v>
          </cell>
          <cell r="C37" t="str">
            <v>Fresh Express</v>
          </cell>
          <cell r="D37">
            <v>4</v>
          </cell>
          <cell r="E37" t="str">
            <v>4. Pay promotional allowances or co-op ads</v>
          </cell>
          <cell r="G37" t="str">
            <v>Yes</v>
          </cell>
          <cell r="I37" t="str">
            <v>R</v>
          </cell>
          <cell r="J37" t="str">
            <v>Yes</v>
          </cell>
        </row>
        <row r="38">
          <cell r="A38">
            <v>105</v>
          </cell>
          <cell r="B38">
            <v>25</v>
          </cell>
          <cell r="C38" t="str">
            <v>Fresh Express</v>
          </cell>
          <cell r="D38">
            <v>5</v>
          </cell>
          <cell r="E38" t="str">
            <v>5. Pay other rebates</v>
          </cell>
          <cell r="F38" t="str">
            <v>Pay a per/case rebate if buyer grows the category at more than some agreed %.</v>
          </cell>
          <cell r="G38" t="str">
            <v>Yes</v>
          </cell>
          <cell r="I38" t="str">
            <v>R</v>
          </cell>
          <cell r="J38" t="str">
            <v>Yes</v>
          </cell>
        </row>
        <row r="39">
          <cell r="A39">
            <v>106</v>
          </cell>
          <cell r="B39">
            <v>25</v>
          </cell>
          <cell r="C39" t="str">
            <v>Fresh Express</v>
          </cell>
          <cell r="D39">
            <v>8</v>
          </cell>
          <cell r="E39" t="str">
            <v>8. Contribute to retail capital improvements</v>
          </cell>
          <cell r="G39" t="str">
            <v>Yes</v>
          </cell>
          <cell r="I39" t="str">
            <v>R</v>
          </cell>
          <cell r="J39" t="str">
            <v>Yes</v>
          </cell>
        </row>
      </sheetData>
      <sheetData sheetId="3">
        <row r="1">
          <cell r="A1" t="str">
            <v>ID</v>
          </cell>
          <cell r="B1" t="str">
            <v>FirmID</v>
          </cell>
          <cell r="C1" t="str">
            <v>FirmName</v>
          </cell>
          <cell r="D1" t="str">
            <v>FeeID</v>
          </cell>
          <cell r="E1" t="str">
            <v>FeeType</v>
          </cell>
          <cell r="F1" t="str">
            <v>FeeComment</v>
          </cell>
          <cell r="G1" t="str">
            <v>Requested</v>
          </cell>
          <cell r="H1" t="str">
            <v>New</v>
          </cell>
          <cell r="I1" t="str">
            <v>Initiated</v>
          </cell>
          <cell r="J1" t="str">
            <v>Comply</v>
          </cell>
          <cell r="K1" t="str">
            <v>Arrangements</v>
          </cell>
          <cell r="L1" t="str">
            <v>Cost</v>
          </cell>
          <cell r="M1" t="str">
            <v>FeeUnit</v>
          </cell>
          <cell r="N1" t="str">
            <v>%sold</v>
          </cell>
          <cell r="O1" t="str">
            <v>Commitment</v>
          </cell>
          <cell r="P1" t="str">
            <v>TypeCommitment</v>
          </cell>
          <cell r="Q1" t="str">
            <v>Impact</v>
          </cell>
        </row>
        <row r="2">
          <cell r="A2">
            <v>18</v>
          </cell>
          <cell r="B2">
            <v>5</v>
          </cell>
          <cell r="C2" t="str">
            <v>Boggiatto Produce, Inc.</v>
          </cell>
          <cell r="D2">
            <v>1</v>
          </cell>
          <cell r="E2" t="str">
            <v>1. Pay fixed up-front s/l/w fee, new product</v>
          </cell>
          <cell r="G2" t="str">
            <v>No</v>
          </cell>
        </row>
        <row r="3">
          <cell r="A3">
            <v>19</v>
          </cell>
          <cell r="B3">
            <v>5</v>
          </cell>
          <cell r="C3" t="str">
            <v>Boggiatto Produce, Inc.</v>
          </cell>
          <cell r="D3">
            <v>2</v>
          </cell>
          <cell r="E3" t="str">
            <v>2. Pay fixed up-front s/l/w fee, existing product</v>
          </cell>
          <cell r="G3" t="str">
            <v>No</v>
          </cell>
        </row>
        <row r="4">
          <cell r="A4">
            <v>20</v>
          </cell>
          <cell r="B4">
            <v>5</v>
          </cell>
          <cell r="C4" t="str">
            <v>Boggiatto Produce, Inc.</v>
          </cell>
          <cell r="D4">
            <v>3</v>
          </cell>
          <cell r="E4" t="str">
            <v>3. Give volume incentives</v>
          </cell>
          <cell r="F4" t="str">
            <v>Estimated by Cook based on an average of 15cents/carton. ($155,000/.15) = # of cartons paid fees on, divided by total shipments</v>
          </cell>
          <cell r="G4" t="str">
            <v>Yes</v>
          </cell>
          <cell r="H4" t="str">
            <v>No</v>
          </cell>
          <cell r="I4" t="str">
            <v>R</v>
          </cell>
          <cell r="J4" t="str">
            <v>Yes</v>
          </cell>
          <cell r="K4" t="str">
            <v>No</v>
          </cell>
          <cell r="L4">
            <v>155000</v>
          </cell>
          <cell r="M4" t="str">
            <v>/C</v>
          </cell>
          <cell r="N4">
            <v>0.45</v>
          </cell>
          <cell r="O4" t="str">
            <v>Yes</v>
          </cell>
          <cell r="P4" t="str">
            <v>volume</v>
          </cell>
          <cell r="Q4" t="str">
            <v>H</v>
          </cell>
        </row>
        <row r="5">
          <cell r="A5">
            <v>21</v>
          </cell>
          <cell r="B5">
            <v>5</v>
          </cell>
          <cell r="C5" t="str">
            <v>Boggiatto Produce, Inc.</v>
          </cell>
          <cell r="D5">
            <v>4</v>
          </cell>
          <cell r="E5" t="str">
            <v>4. Pay promotional allowances or co-op ads</v>
          </cell>
          <cell r="G5" t="str">
            <v>No</v>
          </cell>
        </row>
        <row r="6">
          <cell r="A6">
            <v>22</v>
          </cell>
          <cell r="B6">
            <v>5</v>
          </cell>
          <cell r="C6" t="str">
            <v>Boggiatto Produce, Inc.</v>
          </cell>
          <cell r="D6">
            <v>5</v>
          </cell>
          <cell r="E6" t="str">
            <v>5. Pay other rebates</v>
          </cell>
          <cell r="G6" t="str">
            <v>No</v>
          </cell>
        </row>
        <row r="7">
          <cell r="A7">
            <v>23</v>
          </cell>
          <cell r="B7">
            <v>5</v>
          </cell>
          <cell r="C7" t="str">
            <v>Boggiatto Produce, Inc.</v>
          </cell>
          <cell r="D7">
            <v>6</v>
          </cell>
          <cell r="E7" t="str">
            <v>6. Pay free-product discounts</v>
          </cell>
          <cell r="G7" t="str">
            <v>No</v>
          </cell>
        </row>
        <row r="8">
          <cell r="A8">
            <v>24</v>
          </cell>
          <cell r="B8">
            <v>5</v>
          </cell>
          <cell r="C8" t="str">
            <v>Boggiatto Produce, Inc.</v>
          </cell>
          <cell r="D8">
            <v>7</v>
          </cell>
          <cell r="E8" t="str">
            <v>7. Buy-back unsold products or failure fees</v>
          </cell>
          <cell r="G8" t="str">
            <v>No</v>
          </cell>
        </row>
        <row r="9">
          <cell r="A9">
            <v>25</v>
          </cell>
          <cell r="B9">
            <v>5</v>
          </cell>
          <cell r="C9" t="str">
            <v>Boggiatto Produce, Inc.</v>
          </cell>
          <cell r="D9">
            <v>8</v>
          </cell>
          <cell r="E9" t="str">
            <v>8. Contribute to retail capital improvements</v>
          </cell>
          <cell r="G9" t="str">
            <v>No</v>
          </cell>
        </row>
        <row r="10">
          <cell r="A10">
            <v>26</v>
          </cell>
          <cell r="B10">
            <v>5</v>
          </cell>
          <cell r="C10" t="str">
            <v>Boggiatto Produce, Inc.</v>
          </cell>
          <cell r="D10">
            <v>9</v>
          </cell>
          <cell r="E10" t="str">
            <v>9. Pay e-commerce fees</v>
          </cell>
          <cell r="G10" t="str">
            <v>No</v>
          </cell>
        </row>
        <row r="11">
          <cell r="A11">
            <v>27</v>
          </cell>
          <cell r="B11">
            <v>15</v>
          </cell>
          <cell r="C11" t="str">
            <v>Frank Capurro &amp; Son</v>
          </cell>
          <cell r="D11">
            <v>1</v>
          </cell>
          <cell r="E11" t="str">
            <v>1. Pay fixed up-front s/l/w fee, new product</v>
          </cell>
          <cell r="G11" t="str">
            <v>Yes</v>
          </cell>
          <cell r="I11" t="str">
            <v>R</v>
          </cell>
          <cell r="J11" t="str">
            <v>No</v>
          </cell>
          <cell r="K11" t="str">
            <v>L</v>
          </cell>
          <cell r="Q11" t="str">
            <v>H</v>
          </cell>
        </row>
        <row r="12">
          <cell r="A12">
            <v>28</v>
          </cell>
          <cell r="B12">
            <v>15</v>
          </cell>
          <cell r="C12" t="str">
            <v>Frank Capurro &amp; Son</v>
          </cell>
          <cell r="D12">
            <v>3</v>
          </cell>
          <cell r="E12" t="str">
            <v>3. Give volume incentives</v>
          </cell>
          <cell r="G12" t="str">
            <v>Yes</v>
          </cell>
          <cell r="H12" t="str">
            <v>No</v>
          </cell>
          <cell r="I12" t="str">
            <v>S</v>
          </cell>
          <cell r="L12">
            <v>0</v>
          </cell>
          <cell r="Q12" t="str">
            <v>N</v>
          </cell>
        </row>
        <row r="13">
          <cell r="A13">
            <v>29</v>
          </cell>
          <cell r="B13">
            <v>15</v>
          </cell>
          <cell r="C13" t="str">
            <v>Frank Capurro &amp; Son</v>
          </cell>
          <cell r="D13">
            <v>5</v>
          </cell>
          <cell r="E13" t="str">
            <v>5. Pay other rebates</v>
          </cell>
          <cell r="G13" t="str">
            <v>Yes</v>
          </cell>
          <cell r="I13" t="str">
            <v>R</v>
          </cell>
          <cell r="Q13" t="str">
            <v>H</v>
          </cell>
        </row>
        <row r="14">
          <cell r="A14">
            <v>30</v>
          </cell>
          <cell r="B14">
            <v>15</v>
          </cell>
          <cell r="C14" t="str">
            <v>Frank Capurro &amp; Son</v>
          </cell>
          <cell r="D14">
            <v>7</v>
          </cell>
          <cell r="E14" t="str">
            <v>7. Buy-back unsold products or failure fees</v>
          </cell>
          <cell r="F14" t="str">
            <v>buy-back requests only accepted from good customers</v>
          </cell>
          <cell r="G14" t="str">
            <v>Yes</v>
          </cell>
          <cell r="I14" t="str">
            <v>R</v>
          </cell>
        </row>
        <row r="15">
          <cell r="A15">
            <v>31</v>
          </cell>
          <cell r="B15">
            <v>15</v>
          </cell>
          <cell r="C15" t="str">
            <v>Frank Capurro &amp; Son</v>
          </cell>
          <cell r="D15">
            <v>8</v>
          </cell>
          <cell r="E15" t="str">
            <v>8. Contribute to retail capital improvements</v>
          </cell>
          <cell r="F15" t="str">
            <v>items = racks</v>
          </cell>
          <cell r="I15" t="str">
            <v>R</v>
          </cell>
          <cell r="J15" t="str">
            <v>No</v>
          </cell>
          <cell r="K15" t="str">
            <v>A</v>
          </cell>
          <cell r="Q15" t="str">
            <v>N</v>
          </cell>
        </row>
        <row r="16">
          <cell r="A16">
            <v>32</v>
          </cell>
          <cell r="B16">
            <v>16</v>
          </cell>
          <cell r="C16" t="str">
            <v>The Nunes Company, Inc.</v>
          </cell>
          <cell r="D16">
            <v>1</v>
          </cell>
          <cell r="E16" t="str">
            <v>1. Pay fixed up-front s/l/w fee, new product</v>
          </cell>
          <cell r="G16" t="str">
            <v>No</v>
          </cell>
        </row>
        <row r="17">
          <cell r="A17">
            <v>33</v>
          </cell>
          <cell r="B17">
            <v>16</v>
          </cell>
          <cell r="C17" t="str">
            <v>The Nunes Company, Inc.</v>
          </cell>
          <cell r="D17">
            <v>2</v>
          </cell>
          <cell r="E17" t="str">
            <v>2. Pay fixed up-front s/l/w fee, existing product</v>
          </cell>
          <cell r="G17" t="str">
            <v>No</v>
          </cell>
        </row>
        <row r="18">
          <cell r="A18">
            <v>34</v>
          </cell>
          <cell r="B18">
            <v>16</v>
          </cell>
          <cell r="C18" t="str">
            <v>The Nunes Company, Inc.</v>
          </cell>
          <cell r="D18">
            <v>5</v>
          </cell>
          <cell r="E18" t="str">
            <v>5. Pay other rebates</v>
          </cell>
          <cell r="F18" t="str">
            <v>% sales under fee = 1-2% of sales value for the 1/4-1/3 of the retailers that charge rebates; rebates typically range from 10-25 cents/carton; impact = N/H</v>
          </cell>
          <cell r="G18" t="str">
            <v>Yes</v>
          </cell>
          <cell r="I18" t="str">
            <v>R</v>
          </cell>
          <cell r="J18" t="str">
            <v>Yes</v>
          </cell>
          <cell r="M18" t="str">
            <v>/C</v>
          </cell>
          <cell r="O18" t="str">
            <v>Yes</v>
          </cell>
          <cell r="P18" t="str">
            <v>volume</v>
          </cell>
          <cell r="Q18" t="str">
            <v>N</v>
          </cell>
        </row>
        <row r="19">
          <cell r="A19">
            <v>35</v>
          </cell>
          <cell r="B19">
            <v>16</v>
          </cell>
          <cell r="C19" t="str">
            <v>The Nunes Company, Inc.</v>
          </cell>
          <cell r="D19">
            <v>6</v>
          </cell>
          <cell r="E19" t="str">
            <v>6. Pay free-product discounts</v>
          </cell>
          <cell r="G19" t="str">
            <v>Yes</v>
          </cell>
          <cell r="I19" t="str">
            <v>R</v>
          </cell>
          <cell r="J19" t="str">
            <v>Yes</v>
          </cell>
          <cell r="Q19" t="str">
            <v>N</v>
          </cell>
        </row>
        <row r="20">
          <cell r="A20">
            <v>36</v>
          </cell>
          <cell r="B20">
            <v>16</v>
          </cell>
          <cell r="C20" t="str">
            <v>The Nunes Company, Inc.</v>
          </cell>
          <cell r="D20">
            <v>7</v>
          </cell>
          <cell r="E20" t="str">
            <v>7. Buy-back unsold products or failure fees</v>
          </cell>
          <cell r="F20" t="str">
            <v>comply with request = depends on relationship with the retailer</v>
          </cell>
          <cell r="G20" t="str">
            <v>Yes</v>
          </cell>
          <cell r="I20" t="str">
            <v>R</v>
          </cell>
        </row>
        <row r="21">
          <cell r="A21">
            <v>37</v>
          </cell>
          <cell r="B21">
            <v>16</v>
          </cell>
          <cell r="C21" t="str">
            <v>The Nunes Company, Inc.</v>
          </cell>
          <cell r="D21">
            <v>8</v>
          </cell>
          <cell r="E21" t="str">
            <v>8. Contribute to retail capital improvements</v>
          </cell>
          <cell r="G21" t="str">
            <v>Yes</v>
          </cell>
          <cell r="I21" t="str">
            <v>R</v>
          </cell>
          <cell r="J21" t="str">
            <v>No</v>
          </cell>
        </row>
        <row r="22">
          <cell r="A22">
            <v>38</v>
          </cell>
          <cell r="B22">
            <v>17</v>
          </cell>
          <cell r="C22" t="str">
            <v>Ocean Mist Farms</v>
          </cell>
          <cell r="D22">
            <v>1</v>
          </cell>
          <cell r="E22" t="str">
            <v>1. Pay fixed up-front s/l/w fee, new product</v>
          </cell>
          <cell r="F22" t="str">
            <v>complied = once &amp; lost account = once, decided it wasn't worth it; cost = $200/store</v>
          </cell>
          <cell r="G22" t="str">
            <v>Yes</v>
          </cell>
          <cell r="H22" t="str">
            <v>Yes</v>
          </cell>
          <cell r="I22" t="str">
            <v>R</v>
          </cell>
          <cell r="O22" t="str">
            <v>Yes</v>
          </cell>
          <cell r="P22" t="str">
            <v>loose volume</v>
          </cell>
          <cell r="Q22" t="str">
            <v>H</v>
          </cell>
        </row>
        <row r="23">
          <cell r="A23">
            <v>39</v>
          </cell>
          <cell r="B23">
            <v>17</v>
          </cell>
          <cell r="C23" t="str">
            <v>Ocean Mist Farms</v>
          </cell>
          <cell r="D23">
            <v>5</v>
          </cell>
          <cell r="E23" t="str">
            <v>5. Pay other rebates</v>
          </cell>
          <cell r="F23" t="str">
            <v>cost = $0.15/carton at only 1 account (A&amp;P)  C&amp;S Wholesalers take 1% of total sales.</v>
          </cell>
          <cell r="G23" t="str">
            <v>Yes</v>
          </cell>
          <cell r="H23" t="str">
            <v>Yes</v>
          </cell>
          <cell r="I23" t="str">
            <v>R</v>
          </cell>
          <cell r="J23" t="str">
            <v>Yes</v>
          </cell>
          <cell r="K23" t="str">
            <v>A</v>
          </cell>
          <cell r="M23" t="str">
            <v>/C</v>
          </cell>
          <cell r="O23" t="str">
            <v>Yes</v>
          </cell>
          <cell r="P23" t="str">
            <v>loose volume</v>
          </cell>
          <cell r="Q23" t="str">
            <v>H</v>
          </cell>
        </row>
        <row r="24">
          <cell r="A24">
            <v>40</v>
          </cell>
          <cell r="B24">
            <v>17</v>
          </cell>
          <cell r="C24" t="str">
            <v>Ocean Mist Farms</v>
          </cell>
          <cell r="D24">
            <v>3</v>
          </cell>
          <cell r="E24" t="str">
            <v>3. Give volume incentives</v>
          </cell>
          <cell r="G24" t="str">
            <v>No</v>
          </cell>
        </row>
        <row r="25">
          <cell r="A25">
            <v>41</v>
          </cell>
          <cell r="B25">
            <v>17</v>
          </cell>
          <cell r="C25" t="str">
            <v>Ocean Mist Farms</v>
          </cell>
          <cell r="D25">
            <v>4</v>
          </cell>
          <cell r="E25" t="str">
            <v>4. Pay promotional allowances or co-op ads</v>
          </cell>
          <cell r="G25" t="str">
            <v>No</v>
          </cell>
        </row>
        <row r="26">
          <cell r="A26">
            <v>42</v>
          </cell>
          <cell r="B26">
            <v>17</v>
          </cell>
          <cell r="C26" t="str">
            <v>Ocean Mist Farms</v>
          </cell>
          <cell r="D26">
            <v>7</v>
          </cell>
          <cell r="E26" t="str">
            <v>7. Buy-back unsold products or failure fees</v>
          </cell>
          <cell r="F26" t="str">
            <v>% of accounts = &lt;20%, amt actually bought back varies</v>
          </cell>
          <cell r="G26" t="str">
            <v>Yes</v>
          </cell>
          <cell r="I26" t="str">
            <v>R</v>
          </cell>
          <cell r="J26" t="str">
            <v>Yes</v>
          </cell>
          <cell r="Q26" t="str">
            <v>H</v>
          </cell>
        </row>
        <row r="27">
          <cell r="A27">
            <v>43</v>
          </cell>
          <cell r="B27">
            <v>17</v>
          </cell>
          <cell r="C27" t="str">
            <v>Ocean Mist Farms</v>
          </cell>
          <cell r="D27">
            <v>8</v>
          </cell>
          <cell r="E27" t="str">
            <v>8. Contribute to retail capital improvements</v>
          </cell>
          <cell r="G27" t="str">
            <v>No</v>
          </cell>
        </row>
        <row r="28">
          <cell r="A28">
            <v>44</v>
          </cell>
          <cell r="B28">
            <v>17</v>
          </cell>
          <cell r="C28" t="str">
            <v>Ocean Mist Farms</v>
          </cell>
          <cell r="D28">
            <v>9</v>
          </cell>
          <cell r="E28" t="str">
            <v>9. Pay e-commerce fees</v>
          </cell>
          <cell r="G28" t="str">
            <v>No</v>
          </cell>
        </row>
        <row r="29">
          <cell r="A29">
            <v>45</v>
          </cell>
          <cell r="B29">
            <v>18</v>
          </cell>
          <cell r="C29" t="str">
            <v>Ready Pac Produce, Inc.</v>
          </cell>
          <cell r="D29">
            <v>1</v>
          </cell>
          <cell r="E29" t="str">
            <v>1. Pay fixed up-front s/l/w fee, new product</v>
          </cell>
          <cell r="F29" t="str">
            <v>C = Dole; impact = H/N?</v>
          </cell>
          <cell r="I29" t="str">
            <v>C</v>
          </cell>
        </row>
        <row r="30">
          <cell r="A30">
            <v>46</v>
          </cell>
          <cell r="B30">
            <v>18</v>
          </cell>
          <cell r="C30" t="str">
            <v>Ready Pac Produce, Inc.</v>
          </cell>
          <cell r="D30">
            <v>2</v>
          </cell>
          <cell r="E30" t="str">
            <v>2. Pay fixed up-front s/l/w fee, existing product</v>
          </cell>
          <cell r="F30" t="str">
            <v>C = Dole</v>
          </cell>
          <cell r="I30" t="str">
            <v>C</v>
          </cell>
          <cell r="Q30" t="str">
            <v>H</v>
          </cell>
        </row>
        <row r="31">
          <cell r="A31">
            <v>47</v>
          </cell>
          <cell r="B31">
            <v>18</v>
          </cell>
          <cell r="C31" t="str">
            <v>Ready Pac Produce, Inc.</v>
          </cell>
          <cell r="D31">
            <v>3</v>
          </cell>
          <cell r="E31" t="str">
            <v>3. Give volume incentives</v>
          </cell>
          <cell r="F31" t="str">
            <v>Zinke wasn't sure if Ready Pac has any volume-based incentives</v>
          </cell>
        </row>
        <row r="32">
          <cell r="A32">
            <v>48</v>
          </cell>
          <cell r="B32">
            <v>18</v>
          </cell>
          <cell r="C32" t="str">
            <v>Ready Pac Produce, Inc.</v>
          </cell>
          <cell r="D32">
            <v>4</v>
          </cell>
          <cell r="E32" t="str">
            <v>4. Pay promotional allowances or co-op ads</v>
          </cell>
          <cell r="G32" t="str">
            <v>Yes</v>
          </cell>
          <cell r="I32" t="str">
            <v>S</v>
          </cell>
        </row>
        <row r="33">
          <cell r="A33">
            <v>49</v>
          </cell>
          <cell r="B33">
            <v>18</v>
          </cell>
          <cell r="C33" t="str">
            <v>Ready Pac Produce, Inc.</v>
          </cell>
          <cell r="D33">
            <v>6</v>
          </cell>
          <cell r="E33" t="str">
            <v>6. Pay free-product discounts</v>
          </cell>
          <cell r="F33" t="str">
            <v>Unclear whether R or S initiated the discounts</v>
          </cell>
          <cell r="G33" t="str">
            <v>Yes</v>
          </cell>
          <cell r="P33" t="str">
            <v>"good faith" commitment on volume</v>
          </cell>
          <cell r="Q33" t="str">
            <v>N</v>
          </cell>
        </row>
        <row r="34">
          <cell r="A34">
            <v>50</v>
          </cell>
          <cell r="B34">
            <v>18</v>
          </cell>
          <cell r="C34" t="str">
            <v>Ready Pac Produce, Inc.</v>
          </cell>
          <cell r="D34">
            <v>7</v>
          </cell>
          <cell r="E34" t="str">
            <v>7. Buy-back unsold products or failure fees</v>
          </cell>
          <cell r="G34" t="str">
            <v>Yes</v>
          </cell>
        </row>
        <row r="35">
          <cell r="A35">
            <v>51</v>
          </cell>
          <cell r="B35">
            <v>18</v>
          </cell>
          <cell r="C35" t="str">
            <v>Ready Pac Produce, Inc.</v>
          </cell>
          <cell r="D35">
            <v>8</v>
          </cell>
          <cell r="E35" t="str">
            <v>8. Contribute to retail capital improvements</v>
          </cell>
          <cell r="G35" t="str">
            <v>No</v>
          </cell>
        </row>
        <row r="36">
          <cell r="A36">
            <v>52</v>
          </cell>
          <cell r="B36">
            <v>18</v>
          </cell>
          <cell r="C36" t="str">
            <v>Ready Pac Produce, Inc.</v>
          </cell>
          <cell r="D36">
            <v>9</v>
          </cell>
          <cell r="E36" t="str">
            <v>9. Pay e-commerce fees</v>
          </cell>
          <cell r="G36" t="str">
            <v>No</v>
          </cell>
        </row>
        <row r="37">
          <cell r="A37">
            <v>53</v>
          </cell>
          <cell r="B37">
            <v>19</v>
          </cell>
          <cell r="C37" t="str">
            <v>Growers Vegetable Express</v>
          </cell>
          <cell r="D37">
            <v>1</v>
          </cell>
          <cell r="E37" t="str">
            <v>1. Pay fixed up-front s/l/w fee, new product</v>
          </cell>
          <cell r="G37" t="str">
            <v>No</v>
          </cell>
        </row>
        <row r="38">
          <cell r="A38">
            <v>54</v>
          </cell>
          <cell r="B38">
            <v>19</v>
          </cell>
          <cell r="C38" t="str">
            <v>Growers Vegetable Express</v>
          </cell>
          <cell r="D38">
            <v>2</v>
          </cell>
          <cell r="E38" t="str">
            <v>2. Pay fixed up-front s/l/w fee, existing product</v>
          </cell>
          <cell r="G38" t="str">
            <v>No</v>
          </cell>
        </row>
        <row r="39">
          <cell r="A39">
            <v>55</v>
          </cell>
          <cell r="B39">
            <v>19</v>
          </cell>
          <cell r="C39" t="str">
            <v>Growers Vegetable Express</v>
          </cell>
          <cell r="D39">
            <v>3</v>
          </cell>
          <cell r="E39" t="str">
            <v>3. Give volume incentives</v>
          </cell>
          <cell r="F39" t="str">
            <v>impact = N to H</v>
          </cell>
          <cell r="G39" t="str">
            <v>Yes</v>
          </cell>
          <cell r="I39" t="str">
            <v>R</v>
          </cell>
          <cell r="J39" t="str">
            <v>Yes</v>
          </cell>
          <cell r="M39" t="str">
            <v>/C</v>
          </cell>
          <cell r="Q39" t="str">
            <v>N</v>
          </cell>
        </row>
        <row r="40">
          <cell r="A40">
            <v>56</v>
          </cell>
          <cell r="B40">
            <v>19</v>
          </cell>
          <cell r="C40" t="str">
            <v>Growers Vegetable Express</v>
          </cell>
          <cell r="D40">
            <v>4</v>
          </cell>
          <cell r="E40" t="str">
            <v>4. Pay promotional allowances or co-op ads</v>
          </cell>
          <cell r="F40" t="str">
            <v>e.g., with $10 fixed price, ad price might be $8/ctn with a 150% volume commitment; impact = N to H</v>
          </cell>
          <cell r="G40" t="str">
            <v>Yes</v>
          </cell>
          <cell r="I40" t="str">
            <v>R</v>
          </cell>
          <cell r="J40" t="str">
            <v>Yes</v>
          </cell>
          <cell r="M40" t="str">
            <v>/C</v>
          </cell>
          <cell r="O40" t="str">
            <v>Yes</v>
          </cell>
          <cell r="P40" t="str">
            <v>higher volume commitment with lower ad price</v>
          </cell>
          <cell r="Q40" t="str">
            <v>H</v>
          </cell>
        </row>
        <row r="41">
          <cell r="A41">
            <v>57</v>
          </cell>
          <cell r="B41">
            <v>19</v>
          </cell>
          <cell r="C41" t="str">
            <v>Growers Vegetable Express</v>
          </cell>
          <cell r="D41">
            <v>5</v>
          </cell>
          <cell r="E41" t="str">
            <v>5. Pay other rebates</v>
          </cell>
          <cell r="F41" t="str">
            <v>rebates at retail range from 10-25 cents/ctn; impact = N to H</v>
          </cell>
          <cell r="G41" t="str">
            <v>Yes</v>
          </cell>
          <cell r="I41" t="str">
            <v>R</v>
          </cell>
          <cell r="J41" t="str">
            <v>Yes</v>
          </cell>
          <cell r="M41" t="str">
            <v>/C</v>
          </cell>
        </row>
        <row r="42">
          <cell r="A42">
            <v>58</v>
          </cell>
          <cell r="B42">
            <v>19</v>
          </cell>
          <cell r="C42" t="str">
            <v>Growers Vegetable Express</v>
          </cell>
          <cell r="D42">
            <v>6</v>
          </cell>
          <cell r="E42" t="str">
            <v>6. Pay free-product discounts</v>
          </cell>
          <cell r="F42" t="str">
            <v>sometimes send free samples to new accounts</v>
          </cell>
          <cell r="G42" t="str">
            <v>No</v>
          </cell>
        </row>
        <row r="43">
          <cell r="A43">
            <v>59</v>
          </cell>
          <cell r="B43">
            <v>19</v>
          </cell>
          <cell r="C43" t="str">
            <v>Growers Vegetable Express</v>
          </cell>
          <cell r="D43">
            <v>7</v>
          </cell>
          <cell r="E43" t="str">
            <v>7. Buy-back unsold products or failure fees</v>
          </cell>
          <cell r="G43" t="str">
            <v>No</v>
          </cell>
        </row>
        <row r="44">
          <cell r="A44">
            <v>60</v>
          </cell>
          <cell r="B44">
            <v>19</v>
          </cell>
          <cell r="C44" t="str">
            <v>Growers Vegetable Express</v>
          </cell>
          <cell r="D44">
            <v>8</v>
          </cell>
          <cell r="E44" t="str">
            <v>8. Contribute to retail capital improvements</v>
          </cell>
          <cell r="G44" t="str">
            <v>No</v>
          </cell>
        </row>
        <row r="45">
          <cell r="A45">
            <v>61</v>
          </cell>
          <cell r="B45">
            <v>19</v>
          </cell>
          <cell r="C45" t="str">
            <v>Growers Vegetable Express</v>
          </cell>
          <cell r="D45">
            <v>9</v>
          </cell>
          <cell r="E45" t="str">
            <v>9. Pay e-commerce fees</v>
          </cell>
          <cell r="G45" t="str">
            <v>No</v>
          </cell>
        </row>
        <row r="46">
          <cell r="A46">
            <v>62</v>
          </cell>
          <cell r="B46">
            <v>20</v>
          </cell>
          <cell r="C46" t="str">
            <v>D'Arrigo Brothers of CA</v>
          </cell>
          <cell r="D46">
            <v>1</v>
          </cell>
          <cell r="E46" t="str">
            <v>1. Pay fixed up-front s/l/w fee, new product</v>
          </cell>
          <cell r="F46" t="str">
            <v>Tried slotting fees on fresh-cut business only once--to Wakefern Food Corp. Will never do it again. Paid $2,000 per item for 6 items = $12,000; % sales = &lt;1%</v>
          </cell>
          <cell r="G46" t="str">
            <v>Yes</v>
          </cell>
          <cell r="H46" t="str">
            <v>Yes</v>
          </cell>
          <cell r="I46" t="str">
            <v>R</v>
          </cell>
          <cell r="J46" t="str">
            <v>No</v>
          </cell>
          <cell r="K46" t="str">
            <v>A</v>
          </cell>
          <cell r="L46">
            <v>12000</v>
          </cell>
          <cell r="M46" t="str">
            <v>1T</v>
          </cell>
          <cell r="O46" t="str">
            <v>No</v>
          </cell>
          <cell r="Q46" t="str">
            <v>H</v>
          </cell>
        </row>
        <row r="47">
          <cell r="A47">
            <v>63</v>
          </cell>
          <cell r="B47">
            <v>20</v>
          </cell>
          <cell r="C47" t="str">
            <v>D'Arrigo Brothers of CA</v>
          </cell>
          <cell r="D47">
            <v>2</v>
          </cell>
          <cell r="E47" t="str">
            <v>2. Pay fixed up-front s/l/w fee, existing product</v>
          </cell>
          <cell r="G47" t="str">
            <v>No</v>
          </cell>
        </row>
        <row r="48">
          <cell r="A48">
            <v>64</v>
          </cell>
          <cell r="B48">
            <v>20</v>
          </cell>
          <cell r="C48" t="str">
            <v>D'Arrigo Brothers of CA</v>
          </cell>
          <cell r="D48">
            <v>3</v>
          </cell>
          <cell r="E48" t="str">
            <v>3. Give volume incentives</v>
          </cell>
          <cell r="G48" t="str">
            <v>No</v>
          </cell>
        </row>
        <row r="49">
          <cell r="A49">
            <v>65</v>
          </cell>
          <cell r="B49">
            <v>20</v>
          </cell>
          <cell r="C49" t="str">
            <v>D'Arrigo Brothers of CA</v>
          </cell>
          <cell r="D49">
            <v>4</v>
          </cell>
          <cell r="E49" t="str">
            <v>4. Pay promotional allowances or co-op ads</v>
          </cell>
          <cell r="F49" t="str">
            <v>They pay A&amp;P 10 cents/carton (negotiated down from 15 cents as a promotional rebate) but it is essentially paid by the retailer through a 10 cents higher wholesale price.</v>
          </cell>
          <cell r="G49" t="str">
            <v>Yes</v>
          </cell>
          <cell r="I49" t="str">
            <v>R</v>
          </cell>
          <cell r="J49" t="str">
            <v>No</v>
          </cell>
          <cell r="K49" t="str">
            <v>A</v>
          </cell>
          <cell r="L49">
            <v>0</v>
          </cell>
          <cell r="M49" t="str">
            <v>/C</v>
          </cell>
          <cell r="N49">
            <v>0.13</v>
          </cell>
          <cell r="O49" t="str">
            <v>No</v>
          </cell>
          <cell r="Q49" t="str">
            <v>N</v>
          </cell>
        </row>
        <row r="50">
          <cell r="A50">
            <v>66</v>
          </cell>
          <cell r="B50">
            <v>20</v>
          </cell>
          <cell r="C50" t="str">
            <v>D'Arrigo Brothers of CA</v>
          </cell>
          <cell r="D50">
            <v>5</v>
          </cell>
          <cell r="E50" t="str">
            <v>5. Pay other rebates</v>
          </cell>
          <cell r="F50" t="str">
            <v>Rebates do occur, ranging from 10-40 cents/ctn.</v>
          </cell>
          <cell r="G50" t="str">
            <v>Yes</v>
          </cell>
          <cell r="M50" t="str">
            <v>/C</v>
          </cell>
        </row>
        <row r="51">
          <cell r="A51">
            <v>67</v>
          </cell>
          <cell r="B51">
            <v>20</v>
          </cell>
          <cell r="C51" t="str">
            <v>D'Arrigo Brothers of CA</v>
          </cell>
          <cell r="D51">
            <v>6</v>
          </cell>
          <cell r="E51" t="str">
            <v>6. Pay free-product discounts</v>
          </cell>
          <cell r="G51" t="str">
            <v>No</v>
          </cell>
        </row>
        <row r="52">
          <cell r="A52">
            <v>68</v>
          </cell>
          <cell r="B52">
            <v>20</v>
          </cell>
          <cell r="C52" t="str">
            <v>D'Arrigo Brothers of CA</v>
          </cell>
          <cell r="D52">
            <v>7</v>
          </cell>
          <cell r="E52" t="str">
            <v>7. Buy-back unsold products or failure fees</v>
          </cell>
          <cell r="G52" t="str">
            <v>No</v>
          </cell>
        </row>
        <row r="53">
          <cell r="A53">
            <v>69</v>
          </cell>
          <cell r="B53">
            <v>20</v>
          </cell>
          <cell r="C53" t="str">
            <v>D'Arrigo Brothers of CA</v>
          </cell>
          <cell r="D53">
            <v>8</v>
          </cell>
          <cell r="E53" t="str">
            <v>8. Contribute to retail capital improvements</v>
          </cell>
          <cell r="G53" t="str">
            <v>No</v>
          </cell>
        </row>
        <row r="54">
          <cell r="A54">
            <v>70</v>
          </cell>
          <cell r="B54">
            <v>20</v>
          </cell>
          <cell r="C54" t="str">
            <v>D'Arrigo Brothers of CA</v>
          </cell>
          <cell r="D54">
            <v>9</v>
          </cell>
          <cell r="E54" t="str">
            <v>9. Pay e-commerce fees</v>
          </cell>
        </row>
        <row r="55">
          <cell r="A55">
            <v>71</v>
          </cell>
          <cell r="B55">
            <v>21</v>
          </cell>
          <cell r="C55" t="str">
            <v>Pacific Int'l Mktg</v>
          </cell>
          <cell r="D55">
            <v>1</v>
          </cell>
          <cell r="E55" t="str">
            <v>1. Pay fixed up-front s/l/w fee, new product</v>
          </cell>
          <cell r="G55" t="str">
            <v>Yes</v>
          </cell>
          <cell r="H55" t="str">
            <v>Yes</v>
          </cell>
          <cell r="I55" t="str">
            <v>R</v>
          </cell>
          <cell r="J55" t="str">
            <v>Yes</v>
          </cell>
          <cell r="L55">
            <v>40000</v>
          </cell>
          <cell r="M55" t="str">
            <v>1T</v>
          </cell>
          <cell r="N55">
            <v>0.05</v>
          </cell>
          <cell r="O55" t="str">
            <v>No</v>
          </cell>
          <cell r="Q55" t="str">
            <v>H</v>
          </cell>
        </row>
        <row r="56">
          <cell r="A56">
            <v>72</v>
          </cell>
          <cell r="B56">
            <v>21</v>
          </cell>
          <cell r="C56" t="str">
            <v>Pacific Int'l Mktg</v>
          </cell>
          <cell r="D56">
            <v>2</v>
          </cell>
          <cell r="E56" t="str">
            <v>2. Pay fixed up-front s/l/w fee, existing product</v>
          </cell>
          <cell r="G56" t="str">
            <v>Yes</v>
          </cell>
          <cell r="H56" t="str">
            <v>Yes</v>
          </cell>
          <cell r="I56" t="str">
            <v>R</v>
          </cell>
          <cell r="J56" t="str">
            <v>No</v>
          </cell>
          <cell r="K56" t="str">
            <v>A</v>
          </cell>
          <cell r="L56">
            <v>20000</v>
          </cell>
          <cell r="M56" t="str">
            <v>/C</v>
          </cell>
          <cell r="N56">
            <v>0.1</v>
          </cell>
          <cell r="O56" t="str">
            <v>Yes</v>
          </cell>
          <cell r="Q56" t="str">
            <v>H</v>
          </cell>
        </row>
        <row r="57">
          <cell r="A57">
            <v>73</v>
          </cell>
          <cell r="B57">
            <v>21</v>
          </cell>
          <cell r="C57" t="str">
            <v>Pacific Int'l Mktg</v>
          </cell>
          <cell r="D57">
            <v>3</v>
          </cell>
          <cell r="E57" t="str">
            <v>3. Give volume incentives</v>
          </cell>
          <cell r="G57" t="str">
            <v>Yes</v>
          </cell>
          <cell r="H57" t="str">
            <v>No</v>
          </cell>
          <cell r="I57" t="str">
            <v>R</v>
          </cell>
          <cell r="J57" t="str">
            <v>Yes</v>
          </cell>
          <cell r="K57" t="str">
            <v>A</v>
          </cell>
          <cell r="L57">
            <v>50000</v>
          </cell>
          <cell r="M57" t="str">
            <v>/C</v>
          </cell>
          <cell r="N57">
            <v>0.1</v>
          </cell>
          <cell r="O57" t="str">
            <v>Yes</v>
          </cell>
          <cell r="Q57" t="str">
            <v>H</v>
          </cell>
        </row>
        <row r="58">
          <cell r="A58">
            <v>74</v>
          </cell>
          <cell r="B58">
            <v>21</v>
          </cell>
          <cell r="C58" t="str">
            <v>Pacific Int'l Mktg</v>
          </cell>
          <cell r="D58">
            <v>4</v>
          </cell>
          <cell r="E58" t="str">
            <v>4. Pay promotional allowances or co-op ads</v>
          </cell>
          <cell r="G58" t="str">
            <v>Yes</v>
          </cell>
          <cell r="H58" t="str">
            <v>No</v>
          </cell>
          <cell r="I58" t="str">
            <v>R</v>
          </cell>
          <cell r="J58" t="str">
            <v>Yes</v>
          </cell>
          <cell r="L58">
            <v>50000</v>
          </cell>
          <cell r="M58" t="str">
            <v>/S</v>
          </cell>
          <cell r="N58">
            <v>0.05</v>
          </cell>
          <cell r="O58" t="str">
            <v>No</v>
          </cell>
          <cell r="Q58" t="str">
            <v>H</v>
          </cell>
        </row>
        <row r="59">
          <cell r="A59">
            <v>75</v>
          </cell>
          <cell r="B59">
            <v>21</v>
          </cell>
          <cell r="C59" t="str">
            <v>Pacific Int'l Mktg</v>
          </cell>
          <cell r="D59">
            <v>5</v>
          </cell>
          <cell r="E59" t="str">
            <v>5. Pay other rebates</v>
          </cell>
          <cell r="G59" t="str">
            <v>Yes</v>
          </cell>
          <cell r="H59" t="str">
            <v>No</v>
          </cell>
          <cell r="I59" t="str">
            <v>R</v>
          </cell>
          <cell r="J59" t="str">
            <v>Yes</v>
          </cell>
          <cell r="L59">
            <v>100000</v>
          </cell>
          <cell r="M59" t="str">
            <v>/C</v>
          </cell>
          <cell r="N59">
            <v>0.1</v>
          </cell>
          <cell r="O59" t="str">
            <v>No</v>
          </cell>
          <cell r="Q59" t="str">
            <v>H</v>
          </cell>
        </row>
        <row r="60">
          <cell r="A60">
            <v>76</v>
          </cell>
          <cell r="B60">
            <v>21</v>
          </cell>
          <cell r="C60" t="str">
            <v>Pacific Int'l Mktg</v>
          </cell>
          <cell r="D60">
            <v>6</v>
          </cell>
          <cell r="E60" t="str">
            <v>6. Pay free-product discounts</v>
          </cell>
          <cell r="G60" t="str">
            <v>Yes</v>
          </cell>
          <cell r="H60" t="str">
            <v>No</v>
          </cell>
          <cell r="I60" t="str">
            <v>R</v>
          </cell>
          <cell r="J60" t="str">
            <v>Yes</v>
          </cell>
          <cell r="L60">
            <v>20000</v>
          </cell>
          <cell r="M60" t="str">
            <v>/S</v>
          </cell>
          <cell r="N60">
            <v>0.03</v>
          </cell>
          <cell r="O60" t="str">
            <v>No</v>
          </cell>
          <cell r="Q60" t="str">
            <v>H</v>
          </cell>
        </row>
        <row r="61">
          <cell r="A61">
            <v>77</v>
          </cell>
          <cell r="B61">
            <v>21</v>
          </cell>
          <cell r="C61" t="str">
            <v>Pacific Int'l Mktg</v>
          </cell>
          <cell r="D61">
            <v>7</v>
          </cell>
          <cell r="E61" t="str">
            <v>7. Buy-back unsold products or failure fees</v>
          </cell>
          <cell r="G61" t="str">
            <v>No</v>
          </cell>
        </row>
        <row r="62">
          <cell r="A62">
            <v>78</v>
          </cell>
          <cell r="B62">
            <v>21</v>
          </cell>
          <cell r="C62" t="str">
            <v>Pacific Int'l Mktg</v>
          </cell>
          <cell r="D62">
            <v>8</v>
          </cell>
          <cell r="E62" t="str">
            <v>8. Contribute to retail capital improvements</v>
          </cell>
          <cell r="G62" t="str">
            <v>No</v>
          </cell>
        </row>
        <row r="63">
          <cell r="A63">
            <v>79</v>
          </cell>
          <cell r="B63">
            <v>21</v>
          </cell>
          <cell r="C63" t="str">
            <v>Pacific Int'l Mktg</v>
          </cell>
          <cell r="D63">
            <v>9</v>
          </cell>
          <cell r="E63" t="str">
            <v>9. Pay e-commerce fees</v>
          </cell>
          <cell r="G63" t="str">
            <v>No</v>
          </cell>
        </row>
        <row r="64">
          <cell r="A64">
            <v>80</v>
          </cell>
          <cell r="B64">
            <v>22</v>
          </cell>
          <cell r="C64" t="str">
            <v>T &amp; A</v>
          </cell>
          <cell r="D64">
            <v>1</v>
          </cell>
          <cell r="E64" t="str">
            <v>1. Pay fixed up-front s/l/w fee, new product</v>
          </cell>
          <cell r="F64" t="str">
            <v>Fixed up-front here includes all types of fees, including rebates, add allowances, etc.  Everything is negotiated jointly.  This can cover both new and existing products.  The total amount of fees
come up to roughly 8% of the value of the product.</v>
          </cell>
          <cell r="G64" t="str">
            <v>Yes</v>
          </cell>
          <cell r="H64" t="str">
            <v>Yes</v>
          </cell>
          <cell r="I64" t="str">
            <v>C</v>
          </cell>
          <cell r="K64" t="str">
            <v>A</v>
          </cell>
          <cell r="L64">
            <v>6000000</v>
          </cell>
          <cell r="Q64" t="str">
            <v>H</v>
          </cell>
        </row>
        <row r="65">
          <cell r="A65">
            <v>81</v>
          </cell>
          <cell r="B65">
            <v>22</v>
          </cell>
          <cell r="C65" t="str">
            <v>T &amp; A</v>
          </cell>
          <cell r="D65">
            <v>2</v>
          </cell>
          <cell r="E65" t="str">
            <v>2. Pay fixed up-front s/l/w fee, existing product</v>
          </cell>
          <cell r="G65" t="str">
            <v>Yes</v>
          </cell>
          <cell r="I65" t="str">
            <v>C</v>
          </cell>
          <cell r="Q65" t="str">
            <v>H</v>
          </cell>
        </row>
        <row r="66">
          <cell r="A66">
            <v>82</v>
          </cell>
          <cell r="B66">
            <v>22</v>
          </cell>
          <cell r="C66" t="str">
            <v>T &amp; A</v>
          </cell>
          <cell r="D66">
            <v>3</v>
          </cell>
          <cell r="E66" t="str">
            <v>3. Give volume incentives</v>
          </cell>
          <cell r="G66" t="str">
            <v>Yes</v>
          </cell>
          <cell r="I66" t="str">
            <v>C</v>
          </cell>
          <cell r="Q66" t="str">
            <v>B</v>
          </cell>
        </row>
        <row r="67">
          <cell r="A67">
            <v>83</v>
          </cell>
          <cell r="B67">
            <v>22</v>
          </cell>
          <cell r="C67" t="str">
            <v>T &amp; A</v>
          </cell>
          <cell r="D67">
            <v>5</v>
          </cell>
          <cell r="E67" t="str">
            <v>5. Pay other rebates</v>
          </cell>
          <cell r="G67" t="str">
            <v>Yes</v>
          </cell>
          <cell r="Q67" t="str">
            <v>H</v>
          </cell>
        </row>
        <row r="68">
          <cell r="A68">
            <v>84</v>
          </cell>
          <cell r="B68">
            <v>22</v>
          </cell>
          <cell r="C68" t="str">
            <v>T &amp; A</v>
          </cell>
          <cell r="D68">
            <v>6</v>
          </cell>
          <cell r="E68" t="str">
            <v>6. Pay free-product discounts</v>
          </cell>
          <cell r="G68" t="str">
            <v>Yes</v>
          </cell>
          <cell r="Q68" t="str">
            <v>H</v>
          </cell>
        </row>
        <row r="69">
          <cell r="A69">
            <v>85</v>
          </cell>
          <cell r="B69">
            <v>22</v>
          </cell>
          <cell r="C69" t="str">
            <v>T &amp; A</v>
          </cell>
          <cell r="D69">
            <v>7</v>
          </cell>
          <cell r="E69" t="str">
            <v>7. Buy-back unsold products or failure fees</v>
          </cell>
          <cell r="G69" t="str">
            <v>Yes</v>
          </cell>
          <cell r="I69" t="str">
            <v>R</v>
          </cell>
          <cell r="J69" t="str">
            <v>No</v>
          </cell>
          <cell r="Q69" t="str">
            <v>N</v>
          </cell>
        </row>
        <row r="70">
          <cell r="A70">
            <v>86</v>
          </cell>
          <cell r="B70">
            <v>22</v>
          </cell>
          <cell r="C70" t="str">
            <v>T &amp; A</v>
          </cell>
          <cell r="D70">
            <v>8</v>
          </cell>
          <cell r="E70" t="str">
            <v>8. Contribute to retail capital improvements</v>
          </cell>
          <cell r="G70" t="str">
            <v>Yes</v>
          </cell>
          <cell r="I70" t="str">
            <v>R</v>
          </cell>
          <cell r="J70" t="str">
            <v>Yes</v>
          </cell>
          <cell r="Q70" t="str">
            <v>H</v>
          </cell>
        </row>
        <row r="71">
          <cell r="A71">
            <v>87</v>
          </cell>
          <cell r="B71">
            <v>22</v>
          </cell>
          <cell r="C71" t="str">
            <v>T &amp; A</v>
          </cell>
          <cell r="D71">
            <v>9</v>
          </cell>
          <cell r="E71" t="str">
            <v>9. Pay e-commerce fees</v>
          </cell>
          <cell r="G71" t="str">
            <v>No</v>
          </cell>
        </row>
        <row r="72">
          <cell r="A72">
            <v>88</v>
          </cell>
          <cell r="B72">
            <v>23</v>
          </cell>
          <cell r="C72" t="str">
            <v>Steinbeck Country Produce</v>
          </cell>
          <cell r="D72">
            <v>1</v>
          </cell>
          <cell r="E72" t="str">
            <v>1. Pay fixed up-front s/l/w fee, new product</v>
          </cell>
          <cell r="G72" t="str">
            <v>No</v>
          </cell>
        </row>
        <row r="73">
          <cell r="A73">
            <v>89</v>
          </cell>
          <cell r="B73">
            <v>23</v>
          </cell>
          <cell r="C73" t="str">
            <v>Steinbeck Country Produce</v>
          </cell>
          <cell r="D73">
            <v>2</v>
          </cell>
          <cell r="E73" t="str">
            <v>2. Pay fixed up-front s/l/w fee, existing product</v>
          </cell>
          <cell r="G73" t="str">
            <v>No</v>
          </cell>
        </row>
        <row r="74">
          <cell r="A74">
            <v>90</v>
          </cell>
          <cell r="B74">
            <v>23</v>
          </cell>
          <cell r="C74" t="str">
            <v>Steinbeck Country Produce</v>
          </cell>
          <cell r="D74">
            <v>3</v>
          </cell>
          <cell r="E74" t="str">
            <v>3. Give volume incentives</v>
          </cell>
          <cell r="G74" t="str">
            <v>No</v>
          </cell>
        </row>
        <row r="75">
          <cell r="A75">
            <v>91</v>
          </cell>
          <cell r="B75">
            <v>23</v>
          </cell>
          <cell r="C75" t="str">
            <v>Steinbeck Country Produce</v>
          </cell>
          <cell r="D75">
            <v>4</v>
          </cell>
          <cell r="E75" t="str">
            <v>4. Pay promotional allowances or co-op ads</v>
          </cell>
          <cell r="G75" t="str">
            <v>No</v>
          </cell>
        </row>
        <row r="76">
          <cell r="A76">
            <v>92</v>
          </cell>
          <cell r="B76">
            <v>23</v>
          </cell>
          <cell r="C76" t="str">
            <v>Steinbeck Country Produce</v>
          </cell>
          <cell r="D76">
            <v>5</v>
          </cell>
          <cell r="E76" t="str">
            <v>5. Pay other rebates</v>
          </cell>
          <cell r="G76" t="str">
            <v>Yes</v>
          </cell>
          <cell r="I76" t="str">
            <v>R</v>
          </cell>
        </row>
        <row r="77">
          <cell r="A77">
            <v>93</v>
          </cell>
          <cell r="B77">
            <v>23</v>
          </cell>
          <cell r="C77" t="str">
            <v>Steinbeck Country Produce</v>
          </cell>
          <cell r="D77">
            <v>6</v>
          </cell>
          <cell r="E77" t="str">
            <v>6. Pay free-product discounts</v>
          </cell>
          <cell r="G77" t="str">
            <v>Yes</v>
          </cell>
          <cell r="I77" t="str">
            <v>R</v>
          </cell>
          <cell r="N77">
            <v>0.01</v>
          </cell>
        </row>
        <row r="78">
          <cell r="A78">
            <v>94</v>
          </cell>
          <cell r="B78">
            <v>24</v>
          </cell>
          <cell r="C78" t="str">
            <v>NewStar Fresh Foods, LLC</v>
          </cell>
          <cell r="D78">
            <v>1</v>
          </cell>
          <cell r="E78" t="str">
            <v>1. Pay fixed up-front s/l/w fee, new product</v>
          </cell>
          <cell r="G78" t="str">
            <v>Yes</v>
          </cell>
          <cell r="H78" t="str">
            <v>Yes</v>
          </cell>
          <cell r="I78" t="str">
            <v>C</v>
          </cell>
          <cell r="J78" t="str">
            <v>No</v>
          </cell>
          <cell r="K78" t="str">
            <v>L</v>
          </cell>
          <cell r="N78">
            <v>0</v>
          </cell>
          <cell r="Q78" t="str">
            <v>H</v>
          </cell>
        </row>
        <row r="79">
          <cell r="A79">
            <v>95</v>
          </cell>
          <cell r="B79">
            <v>24</v>
          </cell>
          <cell r="C79" t="str">
            <v>NewStar Fresh Foods, LLC</v>
          </cell>
          <cell r="D79">
            <v>2</v>
          </cell>
          <cell r="E79" t="str">
            <v>2. Pay fixed up-front s/l/w fee, existing product</v>
          </cell>
          <cell r="G79" t="str">
            <v>Yes</v>
          </cell>
          <cell r="H79" t="str">
            <v>Yes</v>
          </cell>
          <cell r="I79" t="str">
            <v>C</v>
          </cell>
          <cell r="J79" t="str">
            <v>No</v>
          </cell>
          <cell r="K79" t="str">
            <v>L</v>
          </cell>
          <cell r="Q79" t="str">
            <v>H</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lettuce Firms"/>
      <sheetName val="lettuce FirmProfile"/>
      <sheetName val="total firms sales"/>
      <sheetName val="firm sales &amp; top commod"/>
      <sheetName val="products mix"/>
      <sheetName val="top products"/>
      <sheetName val="ProductList"/>
      <sheetName val="lettuce BuyerTypes check"/>
      <sheetName val="VA BuyerTypes check"/>
      <sheetName val="lettuce Buyer Types"/>
      <sheetName val="VA BuyerTypes"/>
      <sheetName val="lettuce&amp;VA Buyer Types"/>
      <sheetName val="Buyer Types"/>
      <sheetName val="sales arrangements 1994"/>
      <sheetName val="sales arrangements 1999"/>
      <sheetName val="sales arrgmts 99 calc"/>
      <sheetName val="sales arrgmts $ calc"/>
      <sheetName val="S&amp;MArrgmts"/>
      <sheetName val="Sales&amp;Mkting Factors"/>
      <sheetName val="Mkt changes"/>
      <sheetName val="Experience Typ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J25"/>
  <sheetViews>
    <sheetView tabSelected="1" workbookViewId="0" topLeftCell="A1">
      <selection activeCell="A1" sqref="A1"/>
    </sheetView>
  </sheetViews>
  <sheetFormatPr defaultColWidth="9.7109375" defaultRowHeight="12.75"/>
  <cols>
    <col min="1" max="1" width="19.28125" style="5" customWidth="1"/>
    <col min="2" max="6" width="14.7109375" style="5" customWidth="1"/>
    <col min="7" max="16384" width="9.7109375" style="5" customWidth="1"/>
  </cols>
  <sheetData>
    <row r="1" spans="1:10" ht="12.75" customHeight="1">
      <c r="A1" s="1" t="s">
        <v>174</v>
      </c>
      <c r="B1" s="2"/>
      <c r="C1" s="2"/>
      <c r="D1" s="2"/>
      <c r="E1" s="2"/>
      <c r="F1" s="2"/>
      <c r="G1" s="3"/>
      <c r="H1" s="4"/>
      <c r="I1" s="4"/>
      <c r="J1" s="4"/>
    </row>
    <row r="2" spans="1:10" ht="12.75" customHeight="1">
      <c r="A2" s="6"/>
      <c r="B2" s="7"/>
      <c r="C2" s="6"/>
      <c r="D2" s="6"/>
      <c r="E2" s="6"/>
      <c r="F2" s="8" t="s">
        <v>0</v>
      </c>
      <c r="G2" s="3"/>
      <c r="H2" s="4"/>
      <c r="I2" s="4"/>
      <c r="J2" s="4"/>
    </row>
    <row r="3" spans="1:10" ht="12.75" customHeight="1">
      <c r="A3" s="9" t="s">
        <v>1</v>
      </c>
      <c r="B3" s="10" t="s">
        <v>171</v>
      </c>
      <c r="C3" s="10">
        <v>1999</v>
      </c>
      <c r="D3" s="11">
        <v>2000</v>
      </c>
      <c r="E3" s="11">
        <v>2001</v>
      </c>
      <c r="F3" s="10" t="s">
        <v>172</v>
      </c>
      <c r="G3" s="3"/>
      <c r="H3" s="4"/>
      <c r="I3" s="4"/>
      <c r="J3" s="4"/>
    </row>
    <row r="4" spans="1:10" ht="12.75" customHeight="1">
      <c r="A4" s="6"/>
      <c r="B4" s="12" t="s">
        <v>2</v>
      </c>
      <c r="C4" s="13"/>
      <c r="D4" s="14"/>
      <c r="E4" s="14"/>
      <c r="F4" s="8" t="s">
        <v>3</v>
      </c>
      <c r="G4" s="3"/>
      <c r="H4" s="4"/>
      <c r="I4" s="4"/>
      <c r="J4" s="4"/>
    </row>
    <row r="5" spans="1:10" ht="4.5" customHeight="1">
      <c r="A5" s="15"/>
      <c r="B5" s="15"/>
      <c r="C5" s="15"/>
      <c r="D5" s="15"/>
      <c r="E5" s="15"/>
      <c r="F5" s="15"/>
      <c r="G5" s="3"/>
      <c r="H5" s="4"/>
      <c r="I5" s="4"/>
      <c r="J5" s="4"/>
    </row>
    <row r="6" spans="1:10" ht="10.5" customHeight="1">
      <c r="A6" s="16" t="s">
        <v>4</v>
      </c>
      <c r="B6" s="17">
        <v>571</v>
      </c>
      <c r="C6" s="17">
        <v>570</v>
      </c>
      <c r="D6" s="17">
        <v>525</v>
      </c>
      <c r="E6" s="17">
        <v>440</v>
      </c>
      <c r="F6" s="18">
        <f aca="true" t="shared" si="0" ref="F6:F13">((E6/D6)-1)*100</f>
        <v>-16.19047619047619</v>
      </c>
      <c r="G6" s="3"/>
      <c r="H6" s="4"/>
      <c r="I6" s="4"/>
      <c r="J6" s="4"/>
    </row>
    <row r="7" spans="1:10" ht="10.5" customHeight="1">
      <c r="A7" s="16" t="s">
        <v>5</v>
      </c>
      <c r="B7" s="17">
        <v>333</v>
      </c>
      <c r="C7" s="17">
        <v>350</v>
      </c>
      <c r="D7" s="17">
        <v>275</v>
      </c>
      <c r="E7" s="17">
        <v>205</v>
      </c>
      <c r="F7" s="18">
        <f t="shared" si="0"/>
        <v>-25.454545454545453</v>
      </c>
      <c r="G7" s="3"/>
      <c r="H7" s="4"/>
      <c r="I7" s="4"/>
      <c r="J7" s="4"/>
    </row>
    <row r="8" spans="1:10" ht="10.5" customHeight="1">
      <c r="A8" s="16" t="s">
        <v>6</v>
      </c>
      <c r="B8" s="17">
        <v>191.6</v>
      </c>
      <c r="C8" s="17">
        <v>187</v>
      </c>
      <c r="D8" s="17">
        <v>156</v>
      </c>
      <c r="E8" s="17">
        <v>143</v>
      </c>
      <c r="F8" s="18">
        <f t="shared" si="0"/>
        <v>-8.333333333333337</v>
      </c>
      <c r="G8" s="3"/>
      <c r="H8" s="4"/>
      <c r="I8" s="4"/>
      <c r="J8" s="4"/>
    </row>
    <row r="9" spans="1:10" ht="10.5" customHeight="1">
      <c r="A9" s="16" t="s">
        <v>7</v>
      </c>
      <c r="B9" s="17">
        <v>152</v>
      </c>
      <c r="C9" s="17">
        <v>145</v>
      </c>
      <c r="D9" s="17">
        <v>110</v>
      </c>
      <c r="E9" s="17">
        <v>105</v>
      </c>
      <c r="F9" s="18">
        <f t="shared" si="0"/>
        <v>-4.545454545454541</v>
      </c>
      <c r="G9" s="3"/>
      <c r="H9" s="4"/>
      <c r="I9" s="4"/>
      <c r="J9" s="4"/>
    </row>
    <row r="10" spans="1:10" ht="10.5" customHeight="1">
      <c r="A10" s="16" t="s">
        <v>9</v>
      </c>
      <c r="B10" s="17">
        <v>153.32</v>
      </c>
      <c r="C10" s="17">
        <v>165</v>
      </c>
      <c r="D10" s="17">
        <v>150</v>
      </c>
      <c r="E10" s="17">
        <v>100</v>
      </c>
      <c r="F10" s="18">
        <f>((E10/D10)-1)*100</f>
        <v>-33.333333333333336</v>
      </c>
      <c r="G10" s="3"/>
      <c r="H10" s="4"/>
      <c r="I10" s="4"/>
      <c r="J10" s="4"/>
    </row>
    <row r="11" spans="1:10" ht="10.5" customHeight="1">
      <c r="A11" s="16" t="s">
        <v>8</v>
      </c>
      <c r="B11" s="17">
        <v>125.6</v>
      </c>
      <c r="C11" s="17">
        <v>132</v>
      </c>
      <c r="D11" s="17">
        <v>112</v>
      </c>
      <c r="E11" s="17">
        <v>89</v>
      </c>
      <c r="F11" s="18">
        <f t="shared" si="0"/>
        <v>-20.535714285714292</v>
      </c>
      <c r="G11" s="3"/>
      <c r="H11" s="4"/>
      <c r="I11" s="4"/>
      <c r="J11" s="4"/>
    </row>
    <row r="12" spans="1:10" ht="10.5" customHeight="1">
      <c r="A12" s="16" t="s">
        <v>10</v>
      </c>
      <c r="B12" s="17">
        <v>108</v>
      </c>
      <c r="C12" s="17">
        <v>103</v>
      </c>
      <c r="D12" s="17">
        <v>88</v>
      </c>
      <c r="E12" s="17">
        <v>73</v>
      </c>
      <c r="F12" s="18">
        <f t="shared" si="0"/>
        <v>-17.04545454545454</v>
      </c>
      <c r="G12" s="3"/>
      <c r="H12" s="4"/>
      <c r="I12" s="4"/>
      <c r="J12" s="4"/>
    </row>
    <row r="13" spans="1:10" ht="10.5" customHeight="1">
      <c r="A13" s="16" t="s">
        <v>11</v>
      </c>
      <c r="B13" s="17">
        <v>191.12</v>
      </c>
      <c r="C13" s="17">
        <f>C15-SUM(C6:C12)</f>
        <v>225</v>
      </c>
      <c r="D13" s="17">
        <f>D15-SUM(D6:D12)</f>
        <v>190.4000000000001</v>
      </c>
      <c r="E13" s="17">
        <f>E15-SUM(E6:E12)</f>
        <v>182.29999999999995</v>
      </c>
      <c r="F13" s="18">
        <f t="shared" si="0"/>
        <v>-4.254201680672343</v>
      </c>
      <c r="G13" s="3"/>
      <c r="H13" s="4"/>
      <c r="I13" s="4"/>
      <c r="J13" s="4"/>
    </row>
    <row r="14" spans="1:10" ht="4.5" customHeight="1">
      <c r="A14" s="15"/>
      <c r="B14" s="17"/>
      <c r="C14" s="17"/>
      <c r="D14" s="17"/>
      <c r="E14" s="17"/>
      <c r="F14" s="18"/>
      <c r="G14" s="3"/>
      <c r="H14" s="4"/>
      <c r="I14" s="4"/>
      <c r="J14" s="4"/>
    </row>
    <row r="15" spans="1:10" ht="10.5" customHeight="1">
      <c r="A15" s="19" t="s">
        <v>12</v>
      </c>
      <c r="B15" s="20">
        <v>1825.64</v>
      </c>
      <c r="C15" s="20">
        <v>1877</v>
      </c>
      <c r="D15" s="20">
        <v>1606.4</v>
      </c>
      <c r="E15" s="20">
        <v>1337.3</v>
      </c>
      <c r="F15" s="21">
        <f>((E15/D15)-1)*100</f>
        <v>-16.751743027888455</v>
      </c>
      <c r="G15" s="22"/>
      <c r="H15" s="23"/>
      <c r="I15" s="23"/>
      <c r="J15" s="23"/>
    </row>
    <row r="16" spans="1:7" ht="12.75" customHeight="1">
      <c r="A16" s="24" t="s">
        <v>13</v>
      </c>
      <c r="B16" s="15"/>
      <c r="C16" s="15"/>
      <c r="D16" s="15"/>
      <c r="E16" s="15"/>
      <c r="F16" s="25"/>
      <c r="G16" s="26"/>
    </row>
    <row r="17" spans="1:7" ht="12.75" customHeight="1">
      <c r="A17" s="24" t="s">
        <v>14</v>
      </c>
      <c r="B17" s="15"/>
      <c r="C17" s="15"/>
      <c r="D17" s="15"/>
      <c r="E17" s="15"/>
      <c r="F17" s="25"/>
      <c r="G17" s="26"/>
    </row>
    <row r="25" spans="2:9" ht="12.75">
      <c r="B25" s="27"/>
      <c r="C25" s="27"/>
      <c r="D25" s="27"/>
      <c r="F25" s="27"/>
      <c r="G25" s="27"/>
      <c r="H25" s="27"/>
      <c r="I25" s="27"/>
    </row>
  </sheetData>
  <printOptions/>
  <pageMargins left="0.667" right="0.667" top="0" bottom="0"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dimension ref="A1:R33"/>
  <sheetViews>
    <sheetView workbookViewId="0" topLeftCell="A1">
      <selection activeCell="A1" sqref="A1"/>
    </sheetView>
  </sheetViews>
  <sheetFormatPr defaultColWidth="9.7109375" defaultRowHeight="12.75"/>
  <cols>
    <col min="1" max="1" width="19.28125" style="5" customWidth="1"/>
    <col min="2" max="6" width="14.7109375" style="5" customWidth="1"/>
    <col min="7" max="16" width="9.7109375" style="5" customWidth="1"/>
    <col min="17" max="17" width="10.421875" style="5" customWidth="1"/>
    <col min="18" max="16384" width="9.7109375" style="5" customWidth="1"/>
  </cols>
  <sheetData>
    <row r="1" spans="1:6" ht="12.75" customHeight="1">
      <c r="A1" s="1" t="s">
        <v>173</v>
      </c>
      <c r="B1" s="2"/>
      <c r="C1" s="2"/>
      <c r="D1" s="2"/>
      <c r="E1" s="2"/>
      <c r="F1" s="2"/>
    </row>
    <row r="2" spans="1:6" ht="12.75" customHeight="1">
      <c r="A2" s="29"/>
      <c r="B2" s="7"/>
      <c r="C2" s="6"/>
      <c r="D2" s="6"/>
      <c r="E2" s="6"/>
      <c r="F2" s="8" t="s">
        <v>0</v>
      </c>
    </row>
    <row r="3" spans="1:6" ht="12.75" customHeight="1">
      <c r="A3" s="19" t="s">
        <v>1</v>
      </c>
      <c r="B3" s="10" t="s">
        <v>171</v>
      </c>
      <c r="C3" s="10">
        <v>1999</v>
      </c>
      <c r="D3" s="10">
        <v>2000</v>
      </c>
      <c r="E3" s="11">
        <v>2001</v>
      </c>
      <c r="F3" s="10" t="s">
        <v>172</v>
      </c>
    </row>
    <row r="4" spans="1:17" ht="12.75" customHeight="1">
      <c r="A4" s="30"/>
      <c r="B4" s="12" t="s">
        <v>15</v>
      </c>
      <c r="C4" s="13"/>
      <c r="D4" s="14"/>
      <c r="E4" s="14"/>
      <c r="F4" s="8" t="s">
        <v>3</v>
      </c>
      <c r="K4" s="5">
        <v>1992</v>
      </c>
      <c r="L4" s="5">
        <v>1993</v>
      </c>
      <c r="M4" s="5">
        <v>1994</v>
      </c>
      <c r="N4" s="5">
        <v>1995</v>
      </c>
      <c r="O4" s="5">
        <v>1996</v>
      </c>
      <c r="P4" s="5">
        <v>1997</v>
      </c>
      <c r="Q4" s="5">
        <v>1998</v>
      </c>
    </row>
    <row r="5" spans="1:6" ht="4.5" customHeight="1">
      <c r="A5" s="15"/>
      <c r="B5" s="15"/>
      <c r="C5" s="16"/>
      <c r="D5" s="15"/>
      <c r="E5" s="15"/>
      <c r="F5" s="31"/>
    </row>
    <row r="6" spans="1:18" ht="10.5" customHeight="1">
      <c r="A6" s="16" t="s">
        <v>4</v>
      </c>
      <c r="B6" s="32">
        <v>7546.6</v>
      </c>
      <c r="C6" s="32">
        <v>8265</v>
      </c>
      <c r="D6" s="32">
        <v>7613</v>
      </c>
      <c r="E6" s="32">
        <v>6380</v>
      </c>
      <c r="F6" s="18">
        <f aca="true" t="shared" si="0" ref="F6:F13">((E6/D6)-1)*100</f>
        <v>-16.195980559569158</v>
      </c>
      <c r="J6" s="33" t="s">
        <v>4</v>
      </c>
      <c r="K6" s="183">
        <v>4680</v>
      </c>
      <c r="L6" s="183">
        <v>2964</v>
      </c>
      <c r="M6" s="183">
        <v>6110</v>
      </c>
      <c r="N6" s="183">
        <v>7182</v>
      </c>
      <c r="O6" s="184">
        <v>7524</v>
      </c>
      <c r="P6" s="185">
        <v>7119</v>
      </c>
      <c r="Q6" s="185">
        <v>9798</v>
      </c>
      <c r="R6" s="184"/>
    </row>
    <row r="7" spans="1:18" ht="10.5" customHeight="1">
      <c r="A7" s="16" t="s">
        <v>5</v>
      </c>
      <c r="B7" s="32">
        <v>5123.2</v>
      </c>
      <c r="C7" s="32">
        <v>7350</v>
      </c>
      <c r="D7" s="32">
        <v>4125</v>
      </c>
      <c r="E7" s="32">
        <v>3075</v>
      </c>
      <c r="F7" s="18">
        <f t="shared" si="0"/>
        <v>-25.454545454545453</v>
      </c>
      <c r="J7" s="33" t="s">
        <v>5</v>
      </c>
      <c r="K7" s="183">
        <v>4290</v>
      </c>
      <c r="L7" s="183">
        <v>6080</v>
      </c>
      <c r="M7" s="183">
        <v>4680</v>
      </c>
      <c r="N7" s="183">
        <v>6930</v>
      </c>
      <c r="O7" s="184">
        <v>4640</v>
      </c>
      <c r="P7" s="185">
        <v>4941</v>
      </c>
      <c r="Q7" s="185">
        <v>4425</v>
      </c>
      <c r="R7" s="184"/>
    </row>
    <row r="8" spans="1:18" ht="10.5" customHeight="1">
      <c r="A8" s="16" t="s">
        <v>6</v>
      </c>
      <c r="B8" s="32">
        <v>3647.8</v>
      </c>
      <c r="C8" s="32">
        <v>3740</v>
      </c>
      <c r="D8" s="32">
        <v>3230</v>
      </c>
      <c r="E8" s="32">
        <v>3003</v>
      </c>
      <c r="F8" s="18">
        <f t="shared" si="0"/>
        <v>-7.027863777089783</v>
      </c>
      <c r="J8" s="33" t="s">
        <v>6</v>
      </c>
      <c r="K8" s="183">
        <v>2525</v>
      </c>
      <c r="L8" s="183">
        <v>2100</v>
      </c>
      <c r="M8" s="183">
        <v>3572</v>
      </c>
      <c r="N8" s="183">
        <v>3588</v>
      </c>
      <c r="O8" s="184">
        <v>3705</v>
      </c>
      <c r="P8" s="185">
        <v>3708</v>
      </c>
      <c r="Q8" s="185">
        <v>3666</v>
      </c>
      <c r="R8" s="184"/>
    </row>
    <row r="9" spans="1:18" ht="10.5" customHeight="1">
      <c r="A9" s="16" t="s">
        <v>8</v>
      </c>
      <c r="B9" s="32">
        <v>2478</v>
      </c>
      <c r="C9" s="32">
        <v>2455</v>
      </c>
      <c r="D9" s="32">
        <v>2100</v>
      </c>
      <c r="E9" s="32">
        <v>1513</v>
      </c>
      <c r="F9" s="18">
        <f t="shared" si="0"/>
        <v>-27.95238095238095</v>
      </c>
      <c r="J9" s="33" t="s">
        <v>8</v>
      </c>
      <c r="K9" s="186">
        <v>2445</v>
      </c>
      <c r="L9" s="186">
        <v>2210</v>
      </c>
      <c r="M9" s="186">
        <v>2771</v>
      </c>
      <c r="N9" s="186">
        <v>2740</v>
      </c>
      <c r="O9" s="184">
        <v>2325</v>
      </c>
      <c r="P9" s="185">
        <v>3000</v>
      </c>
      <c r="Q9" s="185">
        <v>1554</v>
      </c>
      <c r="R9" s="184"/>
    </row>
    <row r="10" spans="1:18" ht="10.5" customHeight="1">
      <c r="A10" s="16" t="s">
        <v>7</v>
      </c>
      <c r="B10" s="32">
        <v>2619.2</v>
      </c>
      <c r="C10" s="32">
        <v>2755</v>
      </c>
      <c r="D10" s="32">
        <v>1980</v>
      </c>
      <c r="E10" s="32">
        <v>1890</v>
      </c>
      <c r="F10" s="18">
        <f t="shared" si="0"/>
        <v>-4.545454545454541</v>
      </c>
      <c r="J10" s="33" t="s">
        <v>7</v>
      </c>
      <c r="K10" s="183">
        <v>2608</v>
      </c>
      <c r="L10" s="183">
        <v>2609</v>
      </c>
      <c r="M10" s="183">
        <v>3140</v>
      </c>
      <c r="N10" s="183">
        <v>2558</v>
      </c>
      <c r="O10" s="184">
        <v>2250</v>
      </c>
      <c r="P10" s="185">
        <v>2280</v>
      </c>
      <c r="Q10" s="185">
        <v>2868</v>
      </c>
      <c r="R10" s="184"/>
    </row>
    <row r="11" spans="1:18" ht="10.5" customHeight="1">
      <c r="A11" s="16" t="s">
        <v>10</v>
      </c>
      <c r="B11" s="32">
        <v>2205.2</v>
      </c>
      <c r="C11" s="32">
        <v>2112</v>
      </c>
      <c r="D11" s="32">
        <v>1716</v>
      </c>
      <c r="E11" s="32">
        <v>1387</v>
      </c>
      <c r="F11" s="18">
        <f t="shared" si="0"/>
        <v>-19.17249417249417</v>
      </c>
      <c r="J11" s="33" t="s">
        <v>10</v>
      </c>
      <c r="K11" s="183">
        <v>1584</v>
      </c>
      <c r="L11" s="183">
        <v>2091</v>
      </c>
      <c r="M11" s="183">
        <v>2691</v>
      </c>
      <c r="N11" s="183">
        <v>2160</v>
      </c>
      <c r="O11" s="184">
        <v>1907</v>
      </c>
      <c r="P11" s="185">
        <v>2156</v>
      </c>
      <c r="Q11" s="185">
        <v>2112</v>
      </c>
      <c r="R11" s="184"/>
    </row>
    <row r="12" spans="1:18" ht="10.5" customHeight="1">
      <c r="A12" s="16" t="s">
        <v>9</v>
      </c>
      <c r="B12" s="32">
        <v>2329.6</v>
      </c>
      <c r="C12" s="32">
        <v>2558</v>
      </c>
      <c r="D12" s="32">
        <v>2400</v>
      </c>
      <c r="E12" s="32">
        <v>1650</v>
      </c>
      <c r="F12" s="18">
        <f t="shared" si="0"/>
        <v>-31.25</v>
      </c>
      <c r="J12" s="33" t="s">
        <v>9</v>
      </c>
      <c r="K12" s="183">
        <v>1416</v>
      </c>
      <c r="L12" s="183">
        <v>836</v>
      </c>
      <c r="M12" s="183">
        <v>2079</v>
      </c>
      <c r="N12" s="183">
        <v>2055</v>
      </c>
      <c r="O12" s="184">
        <v>2418</v>
      </c>
      <c r="P12" s="185">
        <v>2558</v>
      </c>
      <c r="Q12" s="185">
        <v>2538</v>
      </c>
      <c r="R12" s="184"/>
    </row>
    <row r="13" spans="1:18" ht="10.5" customHeight="1">
      <c r="A13" s="16" t="s">
        <v>11</v>
      </c>
      <c r="B13" s="32">
        <v>3518.2</v>
      </c>
      <c r="C13" s="32">
        <f>+C15-SUM(C6:C12)</f>
        <v>3850</v>
      </c>
      <c r="D13" s="32">
        <f>+D15-SUM(D6:D12)</f>
        <v>3276</v>
      </c>
      <c r="E13" s="32">
        <f>+E15-SUM(E6:E12)</f>
        <v>3004</v>
      </c>
      <c r="F13" s="18">
        <f t="shared" si="0"/>
        <v>-8.302808302808307</v>
      </c>
      <c r="J13" s="33" t="s">
        <v>11</v>
      </c>
      <c r="K13" s="184"/>
      <c r="L13" s="184"/>
      <c r="M13" s="184"/>
      <c r="N13" s="184"/>
      <c r="O13" s="184">
        <v>3191</v>
      </c>
      <c r="P13" s="185">
        <f>+P15-SUM(P6:P12)</f>
        <v>3608</v>
      </c>
      <c r="Q13" s="185">
        <f>+Q15-SUM(Q6:Q12)</f>
        <v>3457</v>
      </c>
      <c r="R13" s="184"/>
    </row>
    <row r="14" spans="1:18" ht="4.5" customHeight="1">
      <c r="A14" s="15"/>
      <c r="B14" s="32"/>
      <c r="C14" s="32"/>
      <c r="D14" s="32"/>
      <c r="E14" s="32"/>
      <c r="F14" s="18"/>
      <c r="J14" s="34"/>
      <c r="K14" s="184"/>
      <c r="L14" s="184"/>
      <c r="M14" s="184"/>
      <c r="N14" s="184"/>
      <c r="O14" s="184"/>
      <c r="P14" s="185"/>
      <c r="Q14" s="185"/>
      <c r="R14" s="184"/>
    </row>
    <row r="15" spans="1:18" ht="10.5" customHeight="1">
      <c r="A15" s="19" t="s">
        <v>12</v>
      </c>
      <c r="B15" s="35">
        <v>29467.8</v>
      </c>
      <c r="C15" s="35">
        <v>33085</v>
      </c>
      <c r="D15" s="35">
        <v>26440</v>
      </c>
      <c r="E15" s="35">
        <v>21902</v>
      </c>
      <c r="F15" s="21">
        <f>((E15/D15)-1)*100</f>
        <v>-17.16338880484115</v>
      </c>
      <c r="J15" s="36" t="s">
        <v>12</v>
      </c>
      <c r="K15" s="183">
        <v>22615</v>
      </c>
      <c r="L15" s="183">
        <v>21862</v>
      </c>
      <c r="M15" s="183">
        <v>28950</v>
      </c>
      <c r="N15" s="183">
        <v>30689</v>
      </c>
      <c r="O15" s="184">
        <v>27912</v>
      </c>
      <c r="P15" s="187">
        <v>29370</v>
      </c>
      <c r="Q15" s="187">
        <v>30418</v>
      </c>
      <c r="R15" s="184"/>
    </row>
    <row r="16" spans="1:18" ht="12.75" customHeight="1">
      <c r="A16" s="24" t="s">
        <v>13</v>
      </c>
      <c r="B16" s="15"/>
      <c r="C16" s="15"/>
      <c r="D16" s="15"/>
      <c r="E16" s="15"/>
      <c r="F16" s="37"/>
      <c r="K16" s="184"/>
      <c r="L16" s="184"/>
      <c r="M16" s="184"/>
      <c r="N16" s="184"/>
      <c r="O16" s="184"/>
      <c r="P16" s="184"/>
      <c r="Q16" s="184"/>
      <c r="R16" s="184"/>
    </row>
    <row r="17" spans="1:6" ht="12.75" customHeight="1">
      <c r="A17" s="24" t="s">
        <v>14</v>
      </c>
      <c r="B17" s="15"/>
      <c r="C17" s="15"/>
      <c r="D17" s="15"/>
      <c r="E17" s="15"/>
      <c r="F17" s="25"/>
    </row>
    <row r="18" spans="1:6" ht="12.75">
      <c r="A18" s="38" t="s">
        <v>16</v>
      </c>
      <c r="B18" s="39"/>
      <c r="C18" s="39"/>
      <c r="D18" s="39"/>
      <c r="E18" s="39"/>
      <c r="F18" s="40"/>
    </row>
    <row r="19" ht="21.75" customHeight="1"/>
    <row r="24" ht="12.75">
      <c r="I24" s="28"/>
    </row>
    <row r="26" ht="12.75">
      <c r="A26" s="41"/>
    </row>
    <row r="27" ht="12.75">
      <c r="A27" s="41"/>
    </row>
    <row r="28" ht="12.75">
      <c r="A28" s="41"/>
    </row>
    <row r="29" ht="12.75">
      <c r="A29" s="41"/>
    </row>
    <row r="30" ht="12.75">
      <c r="A30" s="41"/>
    </row>
    <row r="31" ht="12.75">
      <c r="A31" s="41"/>
    </row>
    <row r="32" ht="12.75">
      <c r="A32" s="41"/>
    </row>
    <row r="33" ht="12.75">
      <c r="A33" s="41"/>
    </row>
  </sheetData>
  <printOptions/>
  <pageMargins left="0.667" right="0.667" top="0" bottom="0" header="0" footer="0"/>
  <pageSetup horizontalDpi="200" verticalDpi="200" orientation="portrait" scale="95" r:id="rId1"/>
</worksheet>
</file>

<file path=xl/worksheets/sheet3.xml><?xml version="1.0" encoding="utf-8"?>
<worksheet xmlns="http://schemas.openxmlformats.org/spreadsheetml/2006/main" xmlns:r="http://schemas.openxmlformats.org/officeDocument/2006/relationships">
  <sheetPr>
    <pageSetUpPr fitToPage="1"/>
  </sheetPr>
  <dimension ref="A1:AW69"/>
  <sheetViews>
    <sheetView workbookViewId="0" topLeftCell="A1">
      <selection activeCell="A1" sqref="A1"/>
    </sheetView>
  </sheetViews>
  <sheetFormatPr defaultColWidth="9.140625" defaultRowHeight="12.75"/>
  <cols>
    <col min="1" max="1" width="14.8515625" style="0" customWidth="1"/>
    <col min="2" max="2" width="6.57421875" style="0" customWidth="1"/>
    <col min="3" max="14" width="6.00390625" style="0" customWidth="1"/>
    <col min="16" max="27" width="7.140625" style="0" customWidth="1"/>
  </cols>
  <sheetData>
    <row r="1" spans="1:14" ht="14.25" customHeight="1">
      <c r="A1" s="101" t="s">
        <v>178</v>
      </c>
      <c r="B1" s="102"/>
      <c r="C1" s="102"/>
      <c r="D1" s="102"/>
      <c r="E1" s="102"/>
      <c r="F1" s="102"/>
      <c r="G1" s="102"/>
      <c r="H1" s="102"/>
      <c r="I1" s="102"/>
      <c r="J1" s="102"/>
      <c r="K1" s="102"/>
      <c r="L1" s="102"/>
      <c r="M1" s="102"/>
      <c r="N1" s="102"/>
    </row>
    <row r="2" spans="1:49" ht="9" customHeight="1">
      <c r="A2" s="103"/>
      <c r="B2" s="103"/>
      <c r="C2" s="103"/>
      <c r="D2" s="103"/>
      <c r="E2" s="103"/>
      <c r="F2" s="103"/>
      <c r="G2" s="103"/>
      <c r="H2" s="103"/>
      <c r="I2" s="103"/>
      <c r="J2" s="103"/>
      <c r="K2" s="103"/>
      <c r="L2" s="103"/>
      <c r="M2" s="103"/>
      <c r="N2" s="103"/>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row>
    <row r="3" spans="1:49" ht="12.75">
      <c r="A3" s="105" t="s">
        <v>76</v>
      </c>
      <c r="B3" s="105" t="s">
        <v>77</v>
      </c>
      <c r="C3" s="105" t="s">
        <v>78</v>
      </c>
      <c r="D3" s="105" t="s">
        <v>79</v>
      </c>
      <c r="E3" s="105" t="s">
        <v>80</v>
      </c>
      <c r="F3" s="105" t="s">
        <v>81</v>
      </c>
      <c r="G3" s="105" t="s">
        <v>82</v>
      </c>
      <c r="H3" s="105" t="s">
        <v>83</v>
      </c>
      <c r="I3" s="105" t="s">
        <v>84</v>
      </c>
      <c r="J3" s="105" t="s">
        <v>85</v>
      </c>
      <c r="K3" s="105" t="s">
        <v>86</v>
      </c>
      <c r="L3" s="105" t="s">
        <v>87</v>
      </c>
      <c r="M3" s="105" t="s">
        <v>88</v>
      </c>
      <c r="N3" s="105" t="s">
        <v>89</v>
      </c>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row>
    <row r="4" spans="1:49" ht="10.5" customHeight="1">
      <c r="A4" s="106"/>
      <c r="B4" s="107" t="s">
        <v>90</v>
      </c>
      <c r="C4" s="106"/>
      <c r="D4" s="106"/>
      <c r="E4" s="106"/>
      <c r="F4" s="106"/>
      <c r="G4" s="106"/>
      <c r="H4" s="106"/>
      <c r="I4" s="106"/>
      <c r="J4" s="106"/>
      <c r="K4" s="106"/>
      <c r="L4" s="106"/>
      <c r="M4" s="106"/>
      <c r="N4" s="106"/>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row>
    <row r="5" spans="1:49" ht="15" customHeight="1">
      <c r="A5" s="108"/>
      <c r="C5" s="109" t="s">
        <v>91</v>
      </c>
      <c r="D5" s="109"/>
      <c r="E5" s="109"/>
      <c r="F5" s="109"/>
      <c r="G5" s="109"/>
      <c r="H5" s="110"/>
      <c r="I5" s="109"/>
      <c r="J5" s="109"/>
      <c r="K5" s="109"/>
      <c r="L5" s="109"/>
      <c r="M5" s="109"/>
      <c r="N5" s="109"/>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row>
    <row r="6" spans="1:49" ht="8.25" customHeight="1">
      <c r="A6" s="111"/>
      <c r="B6" s="111"/>
      <c r="C6" s="111"/>
      <c r="D6" s="111"/>
      <c r="E6" s="111"/>
      <c r="F6" s="111"/>
      <c r="G6" s="111"/>
      <c r="H6" s="111"/>
      <c r="I6" s="111"/>
      <c r="J6" s="111"/>
      <c r="K6" s="111"/>
      <c r="L6" s="111"/>
      <c r="M6" s="111"/>
      <c r="N6" s="111"/>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row>
    <row r="7" spans="1:49" ht="11.25" customHeight="1">
      <c r="A7" s="111" t="s">
        <v>92</v>
      </c>
      <c r="B7" s="111" t="s">
        <v>93</v>
      </c>
      <c r="C7" s="112">
        <v>19</v>
      </c>
      <c r="D7" s="112">
        <v>19.4</v>
      </c>
      <c r="E7" s="112">
        <v>20.3</v>
      </c>
      <c r="F7" s="112">
        <v>19.9</v>
      </c>
      <c r="G7" s="112">
        <v>19.7</v>
      </c>
      <c r="H7" s="112">
        <v>18.3</v>
      </c>
      <c r="I7" s="112">
        <v>17</v>
      </c>
      <c r="J7" s="112">
        <v>16.6</v>
      </c>
      <c r="K7" s="112">
        <v>19.9</v>
      </c>
      <c r="L7" s="112">
        <v>18.9</v>
      </c>
      <c r="M7" s="112">
        <v>18.5</v>
      </c>
      <c r="N7" s="112">
        <v>18</v>
      </c>
      <c r="O7" s="104"/>
      <c r="P7" s="113"/>
      <c r="Q7" s="113"/>
      <c r="R7" s="113"/>
      <c r="S7" s="113"/>
      <c r="T7" s="113"/>
      <c r="U7" s="113"/>
      <c r="V7" s="113"/>
      <c r="W7" s="113"/>
      <c r="X7" s="113"/>
      <c r="Y7" s="113"/>
      <c r="Z7" s="113"/>
      <c r="AA7" s="113"/>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ht="11.25" customHeight="1">
      <c r="A8" s="111"/>
      <c r="B8" s="101" t="s">
        <v>94</v>
      </c>
      <c r="C8" s="112">
        <v>18</v>
      </c>
      <c r="D8" s="112">
        <v>17.1</v>
      </c>
      <c r="E8" s="112">
        <v>17.2</v>
      </c>
      <c r="F8" s="112">
        <v>16.1</v>
      </c>
      <c r="G8" s="112">
        <v>15.8</v>
      </c>
      <c r="H8" s="112">
        <v>15.6</v>
      </c>
      <c r="I8" s="112">
        <v>14.5</v>
      </c>
      <c r="J8" s="112">
        <v>15.7</v>
      </c>
      <c r="K8" s="112">
        <v>16.2</v>
      </c>
      <c r="L8" s="112">
        <v>14.7</v>
      </c>
      <c r="M8" s="112">
        <v>14.2</v>
      </c>
      <c r="N8" s="112">
        <v>13.8</v>
      </c>
      <c r="O8" s="104"/>
      <c r="P8" s="113"/>
      <c r="Q8" s="113"/>
      <c r="R8" s="113"/>
      <c r="S8" s="113"/>
      <c r="T8" s="113"/>
      <c r="U8" s="113"/>
      <c r="V8" s="113"/>
      <c r="W8" s="113"/>
      <c r="X8" s="113"/>
      <c r="Y8" s="113"/>
      <c r="Z8" s="113"/>
      <c r="AA8" s="113"/>
      <c r="AB8" s="104"/>
      <c r="AC8" s="104"/>
      <c r="AD8" s="104"/>
      <c r="AE8" s="104"/>
      <c r="AF8" s="104"/>
      <c r="AG8" s="104"/>
      <c r="AH8" s="104"/>
      <c r="AI8" s="104"/>
      <c r="AJ8" s="104"/>
      <c r="AK8" s="104"/>
      <c r="AL8" s="104"/>
      <c r="AM8" s="104"/>
      <c r="AN8" s="104"/>
      <c r="AO8" s="104"/>
      <c r="AP8" s="104"/>
      <c r="AQ8" s="104"/>
      <c r="AR8" s="104"/>
      <c r="AS8" s="104"/>
      <c r="AT8" s="104"/>
      <c r="AU8" s="104"/>
      <c r="AV8" s="104"/>
      <c r="AW8" s="104"/>
    </row>
    <row r="9" spans="1:49" ht="11.25" customHeight="1">
      <c r="A9" s="111"/>
      <c r="B9" s="101" t="s">
        <v>95</v>
      </c>
      <c r="C9" s="112">
        <v>15.6</v>
      </c>
      <c r="D9" s="112">
        <v>15.6</v>
      </c>
      <c r="E9" s="112">
        <v>15.4</v>
      </c>
      <c r="F9" s="112">
        <v>14.4</v>
      </c>
      <c r="G9" s="112">
        <v>15</v>
      </c>
      <c r="H9" s="112">
        <v>15.2</v>
      </c>
      <c r="I9" s="112">
        <v>15</v>
      </c>
      <c r="J9" s="112">
        <v>15.5</v>
      </c>
      <c r="K9" s="112">
        <v>16.6</v>
      </c>
      <c r="L9" s="112">
        <v>16.3</v>
      </c>
      <c r="M9" s="112">
        <v>16.3</v>
      </c>
      <c r="N9" s="112"/>
      <c r="O9" s="104"/>
      <c r="P9" s="113"/>
      <c r="Q9" s="113"/>
      <c r="R9" s="113"/>
      <c r="S9" s="113"/>
      <c r="T9" s="113"/>
      <c r="U9" s="113"/>
      <c r="V9" s="113"/>
      <c r="W9" s="113"/>
      <c r="X9" s="113"/>
      <c r="Y9" s="113"/>
      <c r="Z9" s="113"/>
      <c r="AA9" s="113"/>
      <c r="AB9" s="104"/>
      <c r="AC9" s="104"/>
      <c r="AD9" s="104"/>
      <c r="AE9" s="104"/>
      <c r="AF9" s="104"/>
      <c r="AG9" s="104"/>
      <c r="AH9" s="104"/>
      <c r="AI9" s="104"/>
      <c r="AJ9" s="104"/>
      <c r="AK9" s="104"/>
      <c r="AL9" s="104"/>
      <c r="AM9" s="104"/>
      <c r="AN9" s="104"/>
      <c r="AO9" s="104"/>
      <c r="AP9" s="104"/>
      <c r="AQ9" s="104"/>
      <c r="AR9" s="104"/>
      <c r="AS9" s="104"/>
      <c r="AT9" s="104"/>
      <c r="AU9" s="104"/>
      <c r="AV9" s="104"/>
      <c r="AW9" s="104"/>
    </row>
    <row r="10" spans="1:49" ht="3.75" customHeight="1">
      <c r="A10" s="111"/>
      <c r="B10" s="111"/>
      <c r="C10" s="112"/>
      <c r="D10" s="112"/>
      <c r="E10" s="112"/>
      <c r="F10" s="112"/>
      <c r="G10" s="112"/>
      <c r="H10" s="112"/>
      <c r="I10" s="112"/>
      <c r="J10" s="112"/>
      <c r="K10" s="112"/>
      <c r="L10" s="112"/>
      <c r="M10" s="112"/>
      <c r="N10" s="112"/>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ht="11.25" customHeight="1">
      <c r="A11" s="111" t="s">
        <v>96</v>
      </c>
      <c r="B11" s="111" t="s">
        <v>93</v>
      </c>
      <c r="C11" s="112">
        <v>14.5</v>
      </c>
      <c r="D11" s="112">
        <v>13.88</v>
      </c>
      <c r="E11" s="112">
        <v>14.88</v>
      </c>
      <c r="F11" s="112">
        <v>14.63</v>
      </c>
      <c r="G11" s="112">
        <v>13</v>
      </c>
      <c r="H11" s="112">
        <v>11.94</v>
      </c>
      <c r="I11" s="112">
        <v>11</v>
      </c>
      <c r="J11" s="112">
        <v>10.75</v>
      </c>
      <c r="K11" s="112">
        <v>11</v>
      </c>
      <c r="L11" s="112">
        <v>12.25</v>
      </c>
      <c r="M11" s="112">
        <v>13.06</v>
      </c>
      <c r="N11" s="112">
        <v>12.35</v>
      </c>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row>
    <row r="12" spans="1:49" ht="11.25" customHeight="1">
      <c r="A12" s="111"/>
      <c r="B12" s="101" t="s">
        <v>94</v>
      </c>
      <c r="C12" s="112">
        <v>15</v>
      </c>
      <c r="D12" s="112">
        <v>13.5</v>
      </c>
      <c r="E12" s="112">
        <v>12.5</v>
      </c>
      <c r="F12" s="112">
        <v>11.5</v>
      </c>
      <c r="G12" s="112">
        <v>11</v>
      </c>
      <c r="H12" s="112">
        <v>11</v>
      </c>
      <c r="I12" s="112">
        <v>10.63</v>
      </c>
      <c r="J12" s="112">
        <v>10.5</v>
      </c>
      <c r="K12" s="112">
        <v>10.5</v>
      </c>
      <c r="L12" s="112">
        <v>10.5</v>
      </c>
      <c r="M12" s="112">
        <v>11.5</v>
      </c>
      <c r="N12" s="112">
        <v>11.5</v>
      </c>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row>
    <row r="13" spans="1:49" ht="11.25" customHeight="1">
      <c r="A13" s="111"/>
      <c r="B13" s="101" t="s">
        <v>95</v>
      </c>
      <c r="C13" s="112">
        <v>11.75</v>
      </c>
      <c r="D13" s="112">
        <v>12.3</v>
      </c>
      <c r="E13" s="112">
        <v>11.94</v>
      </c>
      <c r="F13" s="112">
        <v>11.67</v>
      </c>
      <c r="G13" s="112">
        <v>10.38</v>
      </c>
      <c r="H13" s="112">
        <v>10.38</v>
      </c>
      <c r="I13" s="112">
        <v>10.63</v>
      </c>
      <c r="J13" s="112">
        <v>11.19</v>
      </c>
      <c r="K13" s="112">
        <v>11.95</v>
      </c>
      <c r="L13" s="112">
        <v>15.06</v>
      </c>
      <c r="M13" s="112">
        <v>16.6</v>
      </c>
      <c r="N13" s="112">
        <v>17</v>
      </c>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row>
    <row r="14" spans="1:49" ht="3.75" customHeight="1">
      <c r="A14" s="111"/>
      <c r="B14" s="111"/>
      <c r="C14" s="112"/>
      <c r="D14" s="112"/>
      <c r="E14" s="112"/>
      <c r="F14" s="112"/>
      <c r="G14" s="112"/>
      <c r="H14" s="112"/>
      <c r="I14" s="112"/>
      <c r="J14" s="112"/>
      <c r="K14" s="112"/>
      <c r="L14" s="112"/>
      <c r="M14" s="112"/>
      <c r="N14" s="112"/>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row>
    <row r="15" spans="1:49" ht="11.25" customHeight="1">
      <c r="A15" s="111" t="s">
        <v>97</v>
      </c>
      <c r="B15" s="111" t="s">
        <v>93</v>
      </c>
      <c r="C15" s="112">
        <v>16.9</v>
      </c>
      <c r="D15" s="112">
        <v>17.81</v>
      </c>
      <c r="E15" s="112">
        <v>19.38</v>
      </c>
      <c r="F15" s="112">
        <v>19.5</v>
      </c>
      <c r="G15" s="112">
        <v>19.5</v>
      </c>
      <c r="H15" s="112">
        <v>18.75</v>
      </c>
      <c r="I15" s="112">
        <v>17.1</v>
      </c>
      <c r="J15" s="112">
        <v>17.5</v>
      </c>
      <c r="K15" s="112">
        <v>20.25</v>
      </c>
      <c r="L15" s="112">
        <v>21.9</v>
      </c>
      <c r="M15" s="112">
        <v>22</v>
      </c>
      <c r="N15" s="112">
        <v>20</v>
      </c>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row>
    <row r="16" spans="1:49" ht="11.25" customHeight="1">
      <c r="A16" s="111" t="s">
        <v>98</v>
      </c>
      <c r="B16" s="101" t="s">
        <v>94</v>
      </c>
      <c r="C16" s="112">
        <v>19.06</v>
      </c>
      <c r="D16" s="112">
        <v>17.25</v>
      </c>
      <c r="E16" s="112">
        <v>16.3</v>
      </c>
      <c r="F16" s="112">
        <v>13.17</v>
      </c>
      <c r="G16" s="112">
        <v>11.17</v>
      </c>
      <c r="H16" s="112">
        <v>11.1</v>
      </c>
      <c r="I16" s="112">
        <v>11</v>
      </c>
      <c r="J16" s="112">
        <v>11</v>
      </c>
      <c r="K16" s="112">
        <v>10.8</v>
      </c>
      <c r="L16" s="112">
        <v>10.5</v>
      </c>
      <c r="M16" s="112">
        <v>10.5</v>
      </c>
      <c r="N16" s="112">
        <v>10.5</v>
      </c>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row>
    <row r="17" spans="1:49" ht="11.25" customHeight="1">
      <c r="A17" s="111"/>
      <c r="B17" s="101" t="s">
        <v>95</v>
      </c>
      <c r="C17" s="112">
        <v>10.69</v>
      </c>
      <c r="D17" s="112">
        <v>10.9</v>
      </c>
      <c r="E17" s="112">
        <v>10.94</v>
      </c>
      <c r="F17" s="112">
        <v>10.75</v>
      </c>
      <c r="G17" s="112">
        <v>10.5</v>
      </c>
      <c r="H17" s="112">
        <v>10.5</v>
      </c>
      <c r="I17" s="112">
        <v>10.5</v>
      </c>
      <c r="J17" s="112">
        <v>10.5</v>
      </c>
      <c r="K17" s="112">
        <v>10.55</v>
      </c>
      <c r="L17" s="112">
        <v>12</v>
      </c>
      <c r="M17" s="112">
        <v>12.5</v>
      </c>
      <c r="N17" s="112">
        <v>13.5</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row>
    <row r="18" spans="1:49" ht="3.75" customHeight="1">
      <c r="A18" s="111"/>
      <c r="B18" s="111"/>
      <c r="C18" s="112"/>
      <c r="D18" s="112"/>
      <c r="E18" s="112"/>
      <c r="F18" s="112"/>
      <c r="G18" s="112"/>
      <c r="H18" s="112"/>
      <c r="I18" s="112"/>
      <c r="J18" s="112"/>
      <c r="K18" s="112"/>
      <c r="L18" s="112"/>
      <c r="M18" s="112"/>
      <c r="N18" s="112"/>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row>
    <row r="19" spans="1:49" ht="11.25" customHeight="1">
      <c r="A19" s="111" t="s">
        <v>99</v>
      </c>
      <c r="B19" s="111" t="s">
        <v>93</v>
      </c>
      <c r="C19" s="112">
        <v>18.1</v>
      </c>
      <c r="D19" s="112">
        <v>17</v>
      </c>
      <c r="E19" s="112">
        <v>17.63</v>
      </c>
      <c r="F19" s="112">
        <v>18</v>
      </c>
      <c r="G19" s="112">
        <v>17.5</v>
      </c>
      <c r="H19" s="112">
        <v>16.88</v>
      </c>
      <c r="I19" s="112">
        <v>16</v>
      </c>
      <c r="J19" s="112">
        <v>16</v>
      </c>
      <c r="K19" s="112">
        <v>16.25</v>
      </c>
      <c r="L19" s="112">
        <v>17</v>
      </c>
      <c r="M19" s="112">
        <v>17</v>
      </c>
      <c r="N19" s="112">
        <v>17</v>
      </c>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row>
    <row r="20" spans="1:49" ht="11.25" customHeight="1">
      <c r="A20" s="111"/>
      <c r="B20" s="101" t="s">
        <v>94</v>
      </c>
      <c r="C20" s="112">
        <v>18.44</v>
      </c>
      <c r="D20" s="112">
        <v>16.72</v>
      </c>
      <c r="E20" s="112">
        <v>16.58</v>
      </c>
      <c r="F20" s="112">
        <v>15.5</v>
      </c>
      <c r="G20" s="112">
        <v>14.83</v>
      </c>
      <c r="H20" s="112">
        <v>15</v>
      </c>
      <c r="I20" s="112">
        <v>15</v>
      </c>
      <c r="J20" s="112">
        <v>15</v>
      </c>
      <c r="K20" s="112">
        <v>15.6</v>
      </c>
      <c r="L20" s="112">
        <v>16</v>
      </c>
      <c r="M20" s="112">
        <v>16</v>
      </c>
      <c r="N20" s="112">
        <v>16.1</v>
      </c>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row>
    <row r="21" spans="1:49" ht="11.25" customHeight="1">
      <c r="A21" s="111"/>
      <c r="B21" s="101" t="s">
        <v>95</v>
      </c>
      <c r="C21" s="112">
        <v>16.38</v>
      </c>
      <c r="D21" s="112">
        <v>16</v>
      </c>
      <c r="E21" s="112">
        <v>15.75</v>
      </c>
      <c r="F21" s="112">
        <v>15</v>
      </c>
      <c r="G21" s="112">
        <v>14.5</v>
      </c>
      <c r="H21" s="112">
        <v>14</v>
      </c>
      <c r="I21" s="112">
        <v>14.5</v>
      </c>
      <c r="J21" s="112">
        <v>15</v>
      </c>
      <c r="K21" s="112">
        <v>15</v>
      </c>
      <c r="L21" s="112">
        <v>15</v>
      </c>
      <c r="M21" s="112">
        <v>15.1</v>
      </c>
      <c r="N21" s="112">
        <v>16</v>
      </c>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row>
    <row r="22" spans="1:49" ht="3.75" customHeight="1">
      <c r="A22" s="111"/>
      <c r="B22" s="111"/>
      <c r="C22" s="112"/>
      <c r="D22" s="112"/>
      <c r="E22" s="112"/>
      <c r="F22" s="112"/>
      <c r="G22" s="112"/>
      <c r="H22" s="112"/>
      <c r="I22" s="112"/>
      <c r="J22" s="112"/>
      <c r="K22" s="112"/>
      <c r="L22" s="112"/>
      <c r="M22" s="112"/>
      <c r="N22" s="112"/>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row>
    <row r="23" spans="1:49" ht="11.25" customHeight="1">
      <c r="A23" s="111" t="s">
        <v>100</v>
      </c>
      <c r="B23" s="111" t="s">
        <v>93</v>
      </c>
      <c r="C23" s="112">
        <v>25.3</v>
      </c>
      <c r="D23" s="112">
        <v>27</v>
      </c>
      <c r="E23" s="112">
        <v>27.13</v>
      </c>
      <c r="F23" s="112">
        <v>27.5</v>
      </c>
      <c r="G23" s="112">
        <v>27.67</v>
      </c>
      <c r="H23" s="112">
        <v>26.75</v>
      </c>
      <c r="I23" s="112">
        <v>26</v>
      </c>
      <c r="J23" s="112">
        <v>26</v>
      </c>
      <c r="K23" s="112">
        <v>27</v>
      </c>
      <c r="L23" s="112">
        <v>25</v>
      </c>
      <c r="M23" s="112">
        <v>24.75</v>
      </c>
      <c r="N23" s="112">
        <v>21.6</v>
      </c>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row>
    <row r="24" spans="1:49" ht="11.25" customHeight="1">
      <c r="A24" s="111"/>
      <c r="B24" s="101" t="s">
        <v>94</v>
      </c>
      <c r="C24" s="112">
        <v>21.38</v>
      </c>
      <c r="D24" s="112">
        <v>21.75</v>
      </c>
      <c r="E24" s="112">
        <v>20.9</v>
      </c>
      <c r="F24" s="112">
        <v>20.83</v>
      </c>
      <c r="G24" s="112">
        <v>19.83</v>
      </c>
      <c r="H24" s="112">
        <v>19.7</v>
      </c>
      <c r="I24" s="112">
        <v>19.63</v>
      </c>
      <c r="J24" s="112">
        <v>19.5</v>
      </c>
      <c r="K24" s="112">
        <v>19.5</v>
      </c>
      <c r="L24" s="112">
        <v>19.5</v>
      </c>
      <c r="M24" s="112">
        <v>19.5</v>
      </c>
      <c r="N24" s="112">
        <v>19.5</v>
      </c>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row>
    <row r="25" spans="1:49" ht="11.25" customHeight="1">
      <c r="A25" s="111"/>
      <c r="B25" s="101" t="s">
        <v>95</v>
      </c>
      <c r="C25" s="112">
        <v>19.88</v>
      </c>
      <c r="D25" s="112">
        <v>20.4</v>
      </c>
      <c r="E25" s="112">
        <v>20.25</v>
      </c>
      <c r="F25" s="112">
        <v>19.5</v>
      </c>
      <c r="G25" s="112">
        <v>19.5</v>
      </c>
      <c r="H25" s="112">
        <v>19.13</v>
      </c>
      <c r="I25" s="112">
        <v>19.5</v>
      </c>
      <c r="J25" s="112">
        <v>19.38</v>
      </c>
      <c r="K25" s="112">
        <v>19.5</v>
      </c>
      <c r="L25" s="112">
        <v>19.25</v>
      </c>
      <c r="M25" s="112">
        <v>19</v>
      </c>
      <c r="N25" s="112">
        <v>19</v>
      </c>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row>
    <row r="26" spans="1:49" ht="3.75" customHeight="1">
      <c r="A26" s="111"/>
      <c r="B26" s="111"/>
      <c r="C26" s="112"/>
      <c r="D26" s="112"/>
      <c r="E26" s="112"/>
      <c r="F26" s="112"/>
      <c r="G26" s="112"/>
      <c r="H26" s="112"/>
      <c r="I26" s="112"/>
      <c r="J26" s="112"/>
      <c r="K26" s="112"/>
      <c r="L26" s="112"/>
      <c r="M26" s="112"/>
      <c r="N26" s="112"/>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row>
    <row r="27" spans="1:49" ht="11.25" customHeight="1">
      <c r="A27" s="111" t="s">
        <v>101</v>
      </c>
      <c r="B27" s="111" t="s">
        <v>93</v>
      </c>
      <c r="C27" s="112">
        <v>27.5</v>
      </c>
      <c r="D27" s="112">
        <v>27.94</v>
      </c>
      <c r="E27" s="112">
        <v>28</v>
      </c>
      <c r="F27" s="112">
        <v>28.75</v>
      </c>
      <c r="G27" s="112">
        <v>29</v>
      </c>
      <c r="H27" s="112">
        <v>28.25</v>
      </c>
      <c r="I27" s="112">
        <v>27.2</v>
      </c>
      <c r="J27" s="112">
        <v>26</v>
      </c>
      <c r="K27" s="112">
        <v>26</v>
      </c>
      <c r="L27" s="112">
        <v>25</v>
      </c>
      <c r="M27" s="112">
        <v>24.75</v>
      </c>
      <c r="N27" s="112">
        <v>22.5</v>
      </c>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row>
    <row r="28" spans="1:49" ht="11.25" customHeight="1">
      <c r="A28" s="111"/>
      <c r="B28" s="101" t="s">
        <v>94</v>
      </c>
      <c r="C28" s="112">
        <v>21.38</v>
      </c>
      <c r="D28" s="112">
        <v>23</v>
      </c>
      <c r="E28" s="112">
        <v>21.9</v>
      </c>
      <c r="F28" s="112">
        <v>20.83</v>
      </c>
      <c r="G28" s="112">
        <v>20</v>
      </c>
      <c r="H28" s="112">
        <v>19.2</v>
      </c>
      <c r="I28" s="112">
        <v>19</v>
      </c>
      <c r="J28" s="112">
        <v>19.38</v>
      </c>
      <c r="K28" s="112">
        <v>19.5</v>
      </c>
      <c r="L28" s="112">
        <v>19.5</v>
      </c>
      <c r="M28" s="112">
        <v>19.5</v>
      </c>
      <c r="N28" s="112">
        <v>19.6</v>
      </c>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row>
    <row r="29" spans="1:49" ht="11.25" customHeight="1">
      <c r="A29" s="111"/>
      <c r="B29" s="101" t="s">
        <v>95</v>
      </c>
      <c r="C29" s="112">
        <v>20.63</v>
      </c>
      <c r="D29" s="112">
        <v>19.6</v>
      </c>
      <c r="E29" s="112">
        <v>19.13</v>
      </c>
      <c r="F29" s="112">
        <v>18.83</v>
      </c>
      <c r="G29" s="112">
        <v>18.5</v>
      </c>
      <c r="H29" s="112">
        <v>18.5</v>
      </c>
      <c r="I29" s="112">
        <v>18.63</v>
      </c>
      <c r="J29" s="112">
        <v>19</v>
      </c>
      <c r="K29" s="112">
        <v>18.5</v>
      </c>
      <c r="L29" s="112">
        <v>18.5</v>
      </c>
      <c r="M29" s="112">
        <v>18.8</v>
      </c>
      <c r="N29" s="112">
        <v>19.5</v>
      </c>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row>
    <row r="30" spans="1:49" ht="3.75" customHeight="1">
      <c r="A30" s="111"/>
      <c r="B30" s="111"/>
      <c r="C30" s="112"/>
      <c r="D30" s="112"/>
      <c r="E30" s="112"/>
      <c r="F30" s="112"/>
      <c r="G30" s="112"/>
      <c r="H30" s="112"/>
      <c r="I30" s="112"/>
      <c r="J30" s="112"/>
      <c r="K30" s="112"/>
      <c r="L30" s="112"/>
      <c r="M30" s="112"/>
      <c r="N30" s="112"/>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row>
    <row r="31" spans="1:49" ht="11.25" customHeight="1">
      <c r="A31" s="111" t="s">
        <v>102</v>
      </c>
      <c r="B31" s="111" t="s">
        <v>93</v>
      </c>
      <c r="C31" s="112">
        <v>24.4</v>
      </c>
      <c r="D31" s="112">
        <v>26.38</v>
      </c>
      <c r="E31" s="112">
        <v>27.75</v>
      </c>
      <c r="F31" s="112">
        <v>27.88</v>
      </c>
      <c r="G31" s="112">
        <v>26</v>
      </c>
      <c r="H31" s="112" t="s">
        <v>103</v>
      </c>
      <c r="I31" s="112" t="s">
        <v>103</v>
      </c>
      <c r="J31" s="112">
        <v>20</v>
      </c>
      <c r="K31" s="112">
        <v>19</v>
      </c>
      <c r="L31" s="112">
        <v>18</v>
      </c>
      <c r="M31" s="112">
        <v>17.5</v>
      </c>
      <c r="N31" s="112">
        <v>17.8</v>
      </c>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row>
    <row r="32" spans="1:49" ht="11.25" customHeight="1">
      <c r="A32" s="111"/>
      <c r="B32" s="101" t="s">
        <v>94</v>
      </c>
      <c r="C32" s="112">
        <v>16.38</v>
      </c>
      <c r="D32" s="112">
        <v>14.63</v>
      </c>
      <c r="E32" s="112">
        <v>14.2</v>
      </c>
      <c r="F32" s="112">
        <v>13</v>
      </c>
      <c r="G32" s="112">
        <v>12</v>
      </c>
      <c r="H32" s="112">
        <v>11.3</v>
      </c>
      <c r="I32" s="112">
        <v>11.5</v>
      </c>
      <c r="J32" s="112">
        <v>11.5</v>
      </c>
      <c r="K32" s="112">
        <v>11.2</v>
      </c>
      <c r="L32" s="112">
        <v>10.88</v>
      </c>
      <c r="M32" s="112">
        <v>11</v>
      </c>
      <c r="N32" s="112">
        <v>11</v>
      </c>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row>
    <row r="33" spans="1:49" ht="11.25" customHeight="1">
      <c r="A33" s="111"/>
      <c r="B33" s="101" t="s">
        <v>95</v>
      </c>
      <c r="C33" s="112">
        <v>10.75</v>
      </c>
      <c r="D33" s="112">
        <v>10.6</v>
      </c>
      <c r="E33" s="112">
        <v>10.75</v>
      </c>
      <c r="F33" s="112">
        <v>10.5</v>
      </c>
      <c r="G33" s="112">
        <v>10.5</v>
      </c>
      <c r="H33" s="112">
        <v>10.5</v>
      </c>
      <c r="I33" s="112">
        <v>10.5</v>
      </c>
      <c r="J33" s="112">
        <v>10.5</v>
      </c>
      <c r="K33" s="112">
        <v>11.2</v>
      </c>
      <c r="L33" s="112">
        <v>16.25</v>
      </c>
      <c r="M33" s="112">
        <v>17.2</v>
      </c>
      <c r="N33" s="112">
        <v>17.5</v>
      </c>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row>
    <row r="34" spans="1:49" ht="3.75" customHeight="1">
      <c r="A34" s="111"/>
      <c r="B34" s="111"/>
      <c r="C34" s="112"/>
      <c r="D34" s="112"/>
      <c r="E34" s="112"/>
      <c r="F34" s="112"/>
      <c r="G34" s="112"/>
      <c r="H34" s="112"/>
      <c r="I34" s="112"/>
      <c r="J34" s="112"/>
      <c r="K34" s="112"/>
      <c r="L34" s="112"/>
      <c r="M34" s="112"/>
      <c r="N34" s="112"/>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row>
    <row r="35" spans="1:49" ht="11.25" customHeight="1">
      <c r="A35" s="111" t="s">
        <v>104</v>
      </c>
      <c r="B35" s="111" t="s">
        <v>93</v>
      </c>
      <c r="C35" s="112">
        <v>19.2</v>
      </c>
      <c r="D35" s="112">
        <v>18.88</v>
      </c>
      <c r="E35" s="112">
        <v>19.5</v>
      </c>
      <c r="F35" s="112">
        <v>19.88</v>
      </c>
      <c r="G35" s="112">
        <v>19.83</v>
      </c>
      <c r="H35" s="112">
        <v>20</v>
      </c>
      <c r="I35" s="112">
        <v>20</v>
      </c>
      <c r="J35" s="112">
        <v>20</v>
      </c>
      <c r="K35" s="112">
        <v>19</v>
      </c>
      <c r="L35" s="112">
        <v>18.6</v>
      </c>
      <c r="M35" s="112">
        <v>18.88</v>
      </c>
      <c r="N35" s="112">
        <v>18</v>
      </c>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row>
    <row r="36" spans="1:49" ht="11.25" customHeight="1">
      <c r="A36" s="111"/>
      <c r="B36" s="101" t="s">
        <v>94</v>
      </c>
      <c r="C36" s="112">
        <v>17.25</v>
      </c>
      <c r="D36" s="112">
        <v>17.63</v>
      </c>
      <c r="E36" s="112">
        <v>16.9</v>
      </c>
      <c r="F36" s="112">
        <v>14.67</v>
      </c>
      <c r="G36" s="112">
        <v>14.17</v>
      </c>
      <c r="H36" s="112">
        <v>14</v>
      </c>
      <c r="I36" s="112">
        <v>14</v>
      </c>
      <c r="J36" s="112">
        <v>13.75</v>
      </c>
      <c r="K36" s="112">
        <v>13.2</v>
      </c>
      <c r="L36" s="112">
        <v>13</v>
      </c>
      <c r="M36" s="112">
        <v>13</v>
      </c>
      <c r="N36" s="112">
        <v>13</v>
      </c>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row>
    <row r="37" spans="1:49" ht="11.25" customHeight="1">
      <c r="A37" s="111"/>
      <c r="B37" s="101" t="s">
        <v>95</v>
      </c>
      <c r="C37" s="112">
        <v>15.13</v>
      </c>
      <c r="D37" s="112">
        <v>15.5</v>
      </c>
      <c r="E37" s="112">
        <v>15.5</v>
      </c>
      <c r="F37" s="112">
        <v>15.5</v>
      </c>
      <c r="G37" s="112">
        <v>15.38</v>
      </c>
      <c r="H37" s="112">
        <v>15</v>
      </c>
      <c r="I37" s="112">
        <v>15</v>
      </c>
      <c r="J37" s="112">
        <v>15.38</v>
      </c>
      <c r="K37" s="112">
        <v>15.5</v>
      </c>
      <c r="L37" s="112">
        <v>16</v>
      </c>
      <c r="M37" s="112">
        <v>16.4</v>
      </c>
      <c r="N37" s="112">
        <v>16.5</v>
      </c>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row>
    <row r="38" spans="1:49" ht="3.75" customHeight="1">
      <c r="A38" s="111"/>
      <c r="B38" s="111"/>
      <c r="C38" s="112"/>
      <c r="D38" s="112"/>
      <c r="E38" s="112"/>
      <c r="F38" s="112"/>
      <c r="G38" s="112"/>
      <c r="H38" s="112"/>
      <c r="I38" s="112"/>
      <c r="J38" s="112"/>
      <c r="K38" s="112"/>
      <c r="L38" s="112"/>
      <c r="M38" s="112"/>
      <c r="N38" s="112"/>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row>
    <row r="39" spans="1:49" ht="11.25" customHeight="1">
      <c r="A39" s="111" t="s">
        <v>105</v>
      </c>
      <c r="B39" s="111" t="s">
        <v>93</v>
      </c>
      <c r="C39" s="112">
        <v>28.13</v>
      </c>
      <c r="D39" s="112">
        <v>29</v>
      </c>
      <c r="E39" s="112">
        <v>29.5</v>
      </c>
      <c r="F39" s="112">
        <v>29.5</v>
      </c>
      <c r="G39" s="112">
        <v>29.17</v>
      </c>
      <c r="H39" s="112">
        <v>28.25</v>
      </c>
      <c r="I39" s="112">
        <v>28</v>
      </c>
      <c r="J39" s="114" t="s">
        <v>106</v>
      </c>
      <c r="K39" s="114" t="s">
        <v>106</v>
      </c>
      <c r="L39" s="114" t="s">
        <v>106</v>
      </c>
      <c r="M39" s="114" t="s">
        <v>106</v>
      </c>
      <c r="N39" s="112">
        <v>17</v>
      </c>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row>
    <row r="40" spans="1:49" ht="11.25" customHeight="1">
      <c r="A40" s="111"/>
      <c r="B40" s="101" t="s">
        <v>94</v>
      </c>
      <c r="C40" s="112">
        <v>17.13</v>
      </c>
      <c r="D40" s="112">
        <v>15.75</v>
      </c>
      <c r="E40" s="112">
        <v>16.15</v>
      </c>
      <c r="F40" s="112">
        <v>17</v>
      </c>
      <c r="G40" s="112">
        <v>17.5</v>
      </c>
      <c r="H40" s="112">
        <v>18.2</v>
      </c>
      <c r="I40" s="112">
        <v>18</v>
      </c>
      <c r="J40" s="112">
        <v>18</v>
      </c>
      <c r="K40" s="112">
        <v>18</v>
      </c>
      <c r="L40" s="112">
        <v>16.88</v>
      </c>
      <c r="M40" s="112">
        <v>16.5</v>
      </c>
      <c r="N40" s="112">
        <v>19.5</v>
      </c>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row>
    <row r="41" spans="1:49" ht="11.25" customHeight="1">
      <c r="A41" s="111"/>
      <c r="B41" s="101" t="s">
        <v>95</v>
      </c>
      <c r="C41" s="112">
        <v>22.25</v>
      </c>
      <c r="D41" s="112">
        <v>21.7</v>
      </c>
      <c r="E41" s="112">
        <v>21.5</v>
      </c>
      <c r="F41" s="112">
        <v>21.5</v>
      </c>
      <c r="G41" s="112">
        <v>21</v>
      </c>
      <c r="H41" s="112">
        <v>20</v>
      </c>
      <c r="I41" s="112">
        <v>18.5</v>
      </c>
      <c r="J41" s="112">
        <v>18.88</v>
      </c>
      <c r="K41" s="112">
        <v>19</v>
      </c>
      <c r="L41" s="112">
        <v>19</v>
      </c>
      <c r="M41" s="112">
        <v>19.3</v>
      </c>
      <c r="N41" s="112">
        <v>20.5</v>
      </c>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row>
    <row r="42" spans="1:49" ht="3.75" customHeight="1">
      <c r="A42" s="111"/>
      <c r="B42" s="111"/>
      <c r="C42" s="112"/>
      <c r="D42" s="112"/>
      <c r="E42" s="112"/>
      <c r="F42" s="112"/>
      <c r="G42" s="112"/>
      <c r="H42" s="112"/>
      <c r="I42" s="112"/>
      <c r="J42" s="112"/>
      <c r="K42" s="112"/>
      <c r="L42" s="112"/>
      <c r="M42" s="112"/>
      <c r="N42" s="112"/>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row>
    <row r="43" spans="1:49" ht="11.25" customHeight="1">
      <c r="A43" s="111" t="s">
        <v>107</v>
      </c>
      <c r="B43" s="111" t="s">
        <v>93</v>
      </c>
      <c r="C43" s="112">
        <v>19.63</v>
      </c>
      <c r="D43" s="112">
        <v>18.38</v>
      </c>
      <c r="E43" s="112">
        <v>18.38</v>
      </c>
      <c r="F43" s="112">
        <v>19</v>
      </c>
      <c r="G43" s="112">
        <v>19</v>
      </c>
      <c r="H43" s="112">
        <v>18.13</v>
      </c>
      <c r="I43" s="112">
        <v>18.5</v>
      </c>
      <c r="J43" s="112">
        <v>18.5</v>
      </c>
      <c r="K43" s="112">
        <v>18.63</v>
      </c>
      <c r="L43" s="112">
        <v>18</v>
      </c>
      <c r="M43" s="112">
        <v>18.5</v>
      </c>
      <c r="N43" s="112">
        <v>18.3</v>
      </c>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row>
    <row r="44" spans="1:49" ht="11.25" customHeight="1">
      <c r="A44" s="111"/>
      <c r="B44" s="101" t="s">
        <v>94</v>
      </c>
      <c r="C44" s="112">
        <v>16.25</v>
      </c>
      <c r="D44" s="112">
        <v>16.13</v>
      </c>
      <c r="E44" s="112">
        <v>15.5</v>
      </c>
      <c r="F44" s="112">
        <v>14.83</v>
      </c>
      <c r="G44" s="112">
        <v>13.83</v>
      </c>
      <c r="H44" s="112">
        <v>13.5</v>
      </c>
      <c r="I44" s="112">
        <v>13.5</v>
      </c>
      <c r="J44" s="112">
        <v>13.5</v>
      </c>
      <c r="K44" s="112">
        <v>13.5</v>
      </c>
      <c r="L44" s="112">
        <v>13.13</v>
      </c>
      <c r="M44" s="112">
        <v>13</v>
      </c>
      <c r="N44" s="112">
        <v>13</v>
      </c>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row>
    <row r="45" spans="1:49" ht="11.25" customHeight="1">
      <c r="A45" s="111"/>
      <c r="B45" s="101" t="s">
        <v>95</v>
      </c>
      <c r="C45" s="112">
        <v>14.5</v>
      </c>
      <c r="D45" s="112">
        <v>14.9</v>
      </c>
      <c r="E45" s="112">
        <v>15.5</v>
      </c>
      <c r="F45" s="112">
        <v>15.5</v>
      </c>
      <c r="G45" s="112">
        <v>15.5</v>
      </c>
      <c r="H45" s="112">
        <v>15.25</v>
      </c>
      <c r="I45" s="112">
        <v>15</v>
      </c>
      <c r="J45" s="112">
        <v>15.38</v>
      </c>
      <c r="K45" s="112">
        <v>15.7</v>
      </c>
      <c r="L45" s="112">
        <v>16.25</v>
      </c>
      <c r="M45" s="112">
        <v>16.5</v>
      </c>
      <c r="N45" s="112">
        <v>16.5</v>
      </c>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row>
    <row r="46" spans="1:49" ht="3.75" customHeight="1">
      <c r="A46" s="111"/>
      <c r="B46" s="111"/>
      <c r="C46" s="112"/>
      <c r="D46" s="112"/>
      <c r="E46" s="112"/>
      <c r="F46" s="112"/>
      <c r="G46" s="112"/>
      <c r="H46" s="112"/>
      <c r="I46" s="112"/>
      <c r="J46" s="112"/>
      <c r="K46" s="112"/>
      <c r="L46" s="112"/>
      <c r="M46" s="112"/>
      <c r="N46" s="112"/>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row>
    <row r="47" spans="1:49" ht="11.25" customHeight="1">
      <c r="A47" s="111" t="s">
        <v>108</v>
      </c>
      <c r="B47" s="111" t="s">
        <v>93</v>
      </c>
      <c r="C47" s="112">
        <v>28.7</v>
      </c>
      <c r="D47" s="112">
        <v>32.25</v>
      </c>
      <c r="E47" s="112">
        <v>36.5</v>
      </c>
      <c r="F47" s="112">
        <v>43.63</v>
      </c>
      <c r="G47" s="112">
        <v>45</v>
      </c>
      <c r="H47" s="112">
        <v>44.75</v>
      </c>
      <c r="I47" s="112">
        <v>44.75</v>
      </c>
      <c r="J47" s="112">
        <v>41</v>
      </c>
      <c r="K47" s="112">
        <v>39.13</v>
      </c>
      <c r="L47" s="112">
        <v>37.4</v>
      </c>
      <c r="M47" s="112">
        <v>36.13</v>
      </c>
      <c r="N47" s="112">
        <v>33.8</v>
      </c>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row>
    <row r="48" spans="1:49" ht="11.25" customHeight="1">
      <c r="A48" s="111"/>
      <c r="B48" s="101" t="s">
        <v>94</v>
      </c>
      <c r="C48" s="112">
        <v>29.13</v>
      </c>
      <c r="D48" s="112">
        <v>28.19</v>
      </c>
      <c r="E48" s="112">
        <v>27.8</v>
      </c>
      <c r="F48" s="112">
        <v>27.5</v>
      </c>
      <c r="G48" s="112">
        <v>27</v>
      </c>
      <c r="H48" s="112">
        <v>27</v>
      </c>
      <c r="I48" s="112">
        <v>26.63</v>
      </c>
      <c r="J48" s="112">
        <v>26.13</v>
      </c>
      <c r="K48" s="112">
        <v>26</v>
      </c>
      <c r="L48" s="112">
        <v>26</v>
      </c>
      <c r="M48" s="112">
        <v>26</v>
      </c>
      <c r="N48" s="112">
        <v>26.05</v>
      </c>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row>
    <row r="49" spans="1:49" ht="11.25" customHeight="1">
      <c r="A49" s="111"/>
      <c r="B49" s="101" t="s">
        <v>95</v>
      </c>
      <c r="C49" s="112">
        <v>26.13</v>
      </c>
      <c r="D49" s="112">
        <v>26.5</v>
      </c>
      <c r="E49" s="112">
        <v>25.88</v>
      </c>
      <c r="F49" s="112">
        <v>25.83</v>
      </c>
      <c r="G49" s="112">
        <v>25.5</v>
      </c>
      <c r="H49" s="112">
        <v>24.88</v>
      </c>
      <c r="I49" s="112">
        <v>24.19</v>
      </c>
      <c r="J49" s="112">
        <v>23.63</v>
      </c>
      <c r="K49" s="112">
        <v>23.5</v>
      </c>
      <c r="L49" s="112">
        <v>22.88</v>
      </c>
      <c r="M49" s="112">
        <v>22.6</v>
      </c>
      <c r="N49" s="112">
        <v>23</v>
      </c>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row>
    <row r="50" spans="1:49" ht="3.75" customHeight="1">
      <c r="A50" s="111"/>
      <c r="B50" s="111"/>
      <c r="C50" s="112"/>
      <c r="D50" s="112"/>
      <c r="E50" s="112"/>
      <c r="F50" s="112"/>
      <c r="G50" s="112"/>
      <c r="H50" s="112"/>
      <c r="I50" s="112"/>
      <c r="J50" s="112"/>
      <c r="K50" s="112"/>
      <c r="L50" s="112"/>
      <c r="M50" s="112"/>
      <c r="N50" s="112"/>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row>
    <row r="51" spans="1:49" ht="11.25" customHeight="1">
      <c r="A51" s="111" t="s">
        <v>109</v>
      </c>
      <c r="B51" s="111" t="s">
        <v>93</v>
      </c>
      <c r="C51" s="112">
        <v>38</v>
      </c>
      <c r="D51" s="112">
        <v>38.25</v>
      </c>
      <c r="E51" s="112">
        <v>41.38</v>
      </c>
      <c r="F51" s="112">
        <v>48.13</v>
      </c>
      <c r="G51" s="112">
        <v>50</v>
      </c>
      <c r="H51" s="112">
        <v>50</v>
      </c>
      <c r="I51" s="112">
        <v>50</v>
      </c>
      <c r="J51" s="112">
        <v>48.13</v>
      </c>
      <c r="K51" s="112">
        <v>46.25</v>
      </c>
      <c r="L51" s="114">
        <v>43</v>
      </c>
      <c r="M51" s="112">
        <v>41.75</v>
      </c>
      <c r="N51" s="112">
        <v>37.9</v>
      </c>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row>
    <row r="52" spans="1:49" ht="11.25" customHeight="1">
      <c r="A52" s="111"/>
      <c r="B52" s="101" t="s">
        <v>94</v>
      </c>
      <c r="C52" s="112">
        <v>35.75</v>
      </c>
      <c r="D52" s="112">
        <v>34.94</v>
      </c>
      <c r="E52" s="112">
        <v>35</v>
      </c>
      <c r="F52" s="112">
        <v>35</v>
      </c>
      <c r="G52" s="112">
        <v>35</v>
      </c>
      <c r="H52" s="112">
        <v>34.7</v>
      </c>
      <c r="I52" s="112">
        <v>35</v>
      </c>
      <c r="J52" s="112">
        <v>34.75</v>
      </c>
      <c r="K52" s="112">
        <v>34.4</v>
      </c>
      <c r="L52" s="112">
        <v>34.25</v>
      </c>
      <c r="M52" s="112">
        <v>34</v>
      </c>
      <c r="N52" s="112">
        <v>33.7</v>
      </c>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row>
    <row r="53" spans="1:49" ht="11.25" customHeight="1">
      <c r="A53" s="111"/>
      <c r="B53" s="101" t="s">
        <v>95</v>
      </c>
      <c r="C53" s="112">
        <v>33.5</v>
      </c>
      <c r="D53" s="112">
        <v>33.3</v>
      </c>
      <c r="E53" s="112">
        <v>33.25</v>
      </c>
      <c r="F53" s="112">
        <v>33.42</v>
      </c>
      <c r="G53" s="112">
        <v>33.5</v>
      </c>
      <c r="H53" s="112">
        <v>33</v>
      </c>
      <c r="I53" s="112">
        <v>33</v>
      </c>
      <c r="J53" s="112">
        <v>32.88</v>
      </c>
      <c r="K53" s="112">
        <v>32.8</v>
      </c>
      <c r="L53" s="112">
        <v>32.5</v>
      </c>
      <c r="M53" s="112">
        <v>32.7</v>
      </c>
      <c r="N53" s="112">
        <v>33</v>
      </c>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row>
    <row r="54" spans="1:49" ht="3.75" customHeight="1">
      <c r="A54" s="111"/>
      <c r="B54" s="111"/>
      <c r="C54" s="112"/>
      <c r="D54" s="112"/>
      <c r="E54" s="112"/>
      <c r="F54" s="112"/>
      <c r="G54" s="112"/>
      <c r="H54" s="112"/>
      <c r="I54" s="112"/>
      <c r="J54" s="112"/>
      <c r="K54" s="112"/>
      <c r="L54" s="112"/>
      <c r="M54" s="112"/>
      <c r="N54" s="112"/>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row>
    <row r="55" spans="1:49" ht="10.5" customHeight="1">
      <c r="A55" s="101" t="s">
        <v>110</v>
      </c>
      <c r="B55" s="111" t="s">
        <v>93</v>
      </c>
      <c r="C55" s="112">
        <v>32</v>
      </c>
      <c r="D55" s="112">
        <v>32</v>
      </c>
      <c r="E55" s="112">
        <v>32</v>
      </c>
      <c r="F55" s="112">
        <v>32</v>
      </c>
      <c r="G55" s="112">
        <v>32</v>
      </c>
      <c r="H55" s="112">
        <v>32</v>
      </c>
      <c r="I55" s="112">
        <v>30</v>
      </c>
      <c r="J55" s="112">
        <v>30</v>
      </c>
      <c r="K55" s="114" t="s">
        <v>106</v>
      </c>
      <c r="L55" s="114" t="s">
        <v>106</v>
      </c>
      <c r="M55" s="112">
        <v>25.5</v>
      </c>
      <c r="N55" s="112">
        <v>26</v>
      </c>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row>
    <row r="56" spans="1:49" ht="10.5" customHeight="1">
      <c r="A56" s="111"/>
      <c r="B56" s="101" t="s">
        <v>94</v>
      </c>
      <c r="C56" s="112">
        <v>24.17</v>
      </c>
      <c r="D56" s="112">
        <v>25</v>
      </c>
      <c r="E56" s="112">
        <v>26.6</v>
      </c>
      <c r="F56" s="112">
        <v>28.5</v>
      </c>
      <c r="G56" s="112">
        <v>27.5</v>
      </c>
      <c r="H56" s="112">
        <v>24.5</v>
      </c>
      <c r="I56" s="112">
        <v>22.5</v>
      </c>
      <c r="J56" s="114" t="s">
        <v>106</v>
      </c>
      <c r="K56" s="112">
        <v>28</v>
      </c>
      <c r="L56" s="112">
        <v>28</v>
      </c>
      <c r="M56" s="112">
        <v>28</v>
      </c>
      <c r="N56" s="112">
        <v>28.63</v>
      </c>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row>
    <row r="57" spans="1:49" ht="10.5" customHeight="1">
      <c r="A57" s="111"/>
      <c r="B57" s="101" t="s">
        <v>95</v>
      </c>
      <c r="C57" s="112">
        <v>29.75</v>
      </c>
      <c r="D57" s="112">
        <v>29.63</v>
      </c>
      <c r="E57" s="112">
        <v>26.83</v>
      </c>
      <c r="F57" s="112">
        <v>25.5</v>
      </c>
      <c r="G57" s="112">
        <v>25.5</v>
      </c>
      <c r="H57" s="112">
        <v>29</v>
      </c>
      <c r="I57" s="114" t="s">
        <v>106</v>
      </c>
      <c r="J57" s="112">
        <v>25</v>
      </c>
      <c r="K57" s="112">
        <v>26.5</v>
      </c>
      <c r="L57" s="114" t="s">
        <v>106</v>
      </c>
      <c r="M57" s="112">
        <v>24</v>
      </c>
      <c r="N57" s="114" t="s">
        <v>106</v>
      </c>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row>
    <row r="58" spans="1:49" ht="3.75" customHeight="1">
      <c r="A58" s="111"/>
      <c r="B58" s="111"/>
      <c r="C58" s="112"/>
      <c r="D58" s="112"/>
      <c r="E58" s="112"/>
      <c r="F58" s="112"/>
      <c r="G58" s="112"/>
      <c r="H58" s="112"/>
      <c r="I58" s="112"/>
      <c r="J58" s="112"/>
      <c r="K58" s="112"/>
      <c r="L58" s="112"/>
      <c r="M58" s="112"/>
      <c r="N58" s="112"/>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row>
    <row r="59" spans="1:49" ht="11.25" customHeight="1">
      <c r="A59" s="111" t="s">
        <v>111</v>
      </c>
      <c r="B59" s="111" t="s">
        <v>93</v>
      </c>
      <c r="C59" s="112">
        <v>31.17</v>
      </c>
      <c r="D59" s="112">
        <v>30</v>
      </c>
      <c r="E59" s="112">
        <v>30.75</v>
      </c>
      <c r="F59" s="112">
        <v>32.38</v>
      </c>
      <c r="G59" s="112">
        <v>36</v>
      </c>
      <c r="H59" s="112">
        <v>39</v>
      </c>
      <c r="I59" s="112">
        <v>39.2</v>
      </c>
      <c r="J59" s="112">
        <v>39.5</v>
      </c>
      <c r="K59" s="112">
        <v>39.63</v>
      </c>
      <c r="L59" s="112">
        <v>40</v>
      </c>
      <c r="M59" s="112">
        <v>35.5</v>
      </c>
      <c r="N59" s="114" t="s">
        <v>106</v>
      </c>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row>
    <row r="60" spans="1:49" ht="11.25" customHeight="1">
      <c r="A60" s="111"/>
      <c r="B60" s="101" t="s">
        <v>94</v>
      </c>
      <c r="C60" s="112">
        <v>26.5</v>
      </c>
      <c r="D60" s="112">
        <v>24.25</v>
      </c>
      <c r="E60" s="112">
        <v>22</v>
      </c>
      <c r="F60" s="112">
        <v>22</v>
      </c>
      <c r="G60" s="112">
        <v>21.83</v>
      </c>
      <c r="H60" s="112">
        <v>20.05</v>
      </c>
      <c r="I60" s="112">
        <v>20</v>
      </c>
      <c r="J60" s="112">
        <v>20</v>
      </c>
      <c r="K60" s="112">
        <v>20.3</v>
      </c>
      <c r="L60" s="112">
        <v>21</v>
      </c>
      <c r="M60" s="112">
        <v>21</v>
      </c>
      <c r="N60" s="112">
        <v>21</v>
      </c>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row>
    <row r="61" spans="1:49" ht="11.25" customHeight="1">
      <c r="A61" s="106"/>
      <c r="B61" s="115" t="s">
        <v>95</v>
      </c>
      <c r="C61" s="116">
        <v>21.25</v>
      </c>
      <c r="D61" s="116">
        <v>23.45</v>
      </c>
      <c r="E61" s="116">
        <v>24.25</v>
      </c>
      <c r="F61" s="116">
        <v>25</v>
      </c>
      <c r="G61" s="116">
        <v>24.5</v>
      </c>
      <c r="H61" s="116">
        <v>24.5</v>
      </c>
      <c r="I61" s="116">
        <v>24.63</v>
      </c>
      <c r="J61" s="116">
        <v>24.63</v>
      </c>
      <c r="K61" s="116">
        <v>24.5</v>
      </c>
      <c r="L61" s="116">
        <v>24.5</v>
      </c>
      <c r="M61" s="116">
        <v>24</v>
      </c>
      <c r="N61" s="116">
        <v>23.5</v>
      </c>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row>
    <row r="62" spans="1:49" ht="12.75" customHeight="1">
      <c r="A62" s="117" t="s">
        <v>112</v>
      </c>
      <c r="B62" s="117"/>
      <c r="C62" s="117"/>
      <c r="D62" s="117"/>
      <c r="E62" s="117"/>
      <c r="F62" s="117"/>
      <c r="G62" s="117"/>
      <c r="H62" s="117"/>
      <c r="I62" s="117"/>
      <c r="J62" s="117"/>
      <c r="K62" s="117"/>
      <c r="L62" s="117"/>
      <c r="M62" s="117"/>
      <c r="N62" s="117"/>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row>
    <row r="63" spans="1:49" ht="9.75" customHeight="1">
      <c r="A63" s="118" t="s">
        <v>113</v>
      </c>
      <c r="B63" s="117"/>
      <c r="C63" s="117"/>
      <c r="D63" s="117"/>
      <c r="E63" s="117"/>
      <c r="F63" s="117"/>
      <c r="G63" s="117"/>
      <c r="H63" s="117"/>
      <c r="I63" s="117"/>
      <c r="J63" s="117"/>
      <c r="K63" s="117"/>
      <c r="L63" s="117"/>
      <c r="M63" s="117"/>
      <c r="N63" s="117"/>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row>
    <row r="64" spans="1:49" ht="9.75" customHeight="1">
      <c r="A64" s="117" t="s">
        <v>114</v>
      </c>
      <c r="B64" s="117"/>
      <c r="C64" s="117"/>
      <c r="D64" s="117"/>
      <c r="E64" s="117"/>
      <c r="F64" s="117"/>
      <c r="G64" s="117"/>
      <c r="H64" s="117"/>
      <c r="I64" s="117"/>
      <c r="J64" s="117"/>
      <c r="K64" s="117"/>
      <c r="L64" s="117"/>
      <c r="M64" s="117"/>
      <c r="N64" s="117"/>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row>
    <row r="65" spans="1:49" ht="9.75" customHeight="1">
      <c r="A65" s="117" t="s">
        <v>115</v>
      </c>
      <c r="B65" s="117"/>
      <c r="C65" s="117"/>
      <c r="D65" s="117"/>
      <c r="E65" s="117"/>
      <c r="F65" s="117"/>
      <c r="G65" s="117"/>
      <c r="H65" s="117"/>
      <c r="I65" s="117"/>
      <c r="J65" s="117"/>
      <c r="K65" s="117"/>
      <c r="L65" s="117"/>
      <c r="M65" s="117"/>
      <c r="N65" s="117"/>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row>
    <row r="66" spans="1:49" ht="9.75" customHeight="1">
      <c r="A66" s="117" t="s">
        <v>116</v>
      </c>
      <c r="B66" s="117"/>
      <c r="C66" s="117"/>
      <c r="D66" s="117"/>
      <c r="E66" s="117"/>
      <c r="F66" s="117"/>
      <c r="G66" s="117"/>
      <c r="H66" s="117"/>
      <c r="I66" s="117"/>
      <c r="J66" s="117"/>
      <c r="K66" s="117"/>
      <c r="L66" s="117"/>
      <c r="M66" s="117"/>
      <c r="N66" s="117"/>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row>
    <row r="67" spans="1:49" ht="12.75" customHeight="1">
      <c r="A67" s="118" t="s">
        <v>117</v>
      </c>
      <c r="B67" s="117"/>
      <c r="C67" s="117"/>
      <c r="D67" s="117"/>
      <c r="E67" s="117"/>
      <c r="F67" s="117"/>
      <c r="G67" s="117"/>
      <c r="H67" s="117"/>
      <c r="I67" s="117"/>
      <c r="J67" s="117"/>
      <c r="K67" s="117"/>
      <c r="L67" s="117"/>
      <c r="M67" s="117"/>
      <c r="N67" s="117"/>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row>
    <row r="68" spans="1:49" ht="12.75">
      <c r="A68" s="119"/>
      <c r="B68" s="119"/>
      <c r="C68" s="119"/>
      <c r="D68" s="119"/>
      <c r="E68" s="119"/>
      <c r="F68" s="119"/>
      <c r="G68" s="119"/>
      <c r="H68" s="119"/>
      <c r="I68" s="119"/>
      <c r="J68" s="119"/>
      <c r="K68" s="119"/>
      <c r="L68" s="119"/>
      <c r="M68" s="119"/>
      <c r="N68" s="119"/>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row>
    <row r="69" spans="1:49" ht="12.7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row>
  </sheetData>
  <printOptions/>
  <pageMargins left="0.667" right="0.667" top="0.5" bottom="0.5" header="0" footer="0"/>
  <pageSetup fitToHeight="1" fitToWidth="1" horizontalDpi="600" verticalDpi="600" orientation="portrait" scale="97" r:id="rId1"/>
</worksheet>
</file>

<file path=xl/worksheets/sheet4.xml><?xml version="1.0" encoding="utf-8"?>
<worksheet xmlns="http://schemas.openxmlformats.org/spreadsheetml/2006/main" xmlns:r="http://schemas.openxmlformats.org/officeDocument/2006/relationships">
  <sheetPr transitionEvaluation="1"/>
  <dimension ref="A1:J23"/>
  <sheetViews>
    <sheetView workbookViewId="0" topLeftCell="A1">
      <selection activeCell="A1" sqref="A1"/>
    </sheetView>
  </sheetViews>
  <sheetFormatPr defaultColWidth="9.7109375" defaultRowHeight="12.75"/>
  <cols>
    <col min="1" max="1" width="15.57421875" style="44" customWidth="1"/>
    <col min="2" max="5" width="8.7109375" style="44" customWidth="1"/>
    <col min="6" max="6" width="2.8515625" style="44" customWidth="1"/>
    <col min="7" max="239" width="9.7109375" style="44" customWidth="1"/>
    <col min="240" max="240" width="20.7109375" style="44" customWidth="1"/>
    <col min="241" max="16384" width="9.7109375" style="44" customWidth="1"/>
  </cols>
  <sheetData>
    <row r="1" spans="1:10" ht="12.75" customHeight="1">
      <c r="A1" s="42" t="s">
        <v>175</v>
      </c>
      <c r="B1" s="43"/>
      <c r="C1" s="43"/>
      <c r="D1" s="43"/>
      <c r="E1" s="43"/>
      <c r="F1" s="43"/>
      <c r="G1" s="43"/>
      <c r="H1" s="43"/>
      <c r="I1" s="43"/>
      <c r="J1" s="43"/>
    </row>
    <row r="2" spans="1:10" ht="12.75" customHeight="1">
      <c r="A2" s="45"/>
      <c r="B2" s="46">
        <v>2000</v>
      </c>
      <c r="C2" s="47"/>
      <c r="D2" s="47"/>
      <c r="E2" s="47"/>
      <c r="F2" s="45"/>
      <c r="G2" s="46">
        <v>2001</v>
      </c>
      <c r="H2" s="48"/>
      <c r="I2" s="47"/>
      <c r="J2" s="47"/>
    </row>
    <row r="3" spans="1:10" ht="12.75" customHeight="1">
      <c r="A3" s="49" t="s">
        <v>17</v>
      </c>
      <c r="B3" s="50" t="s">
        <v>18</v>
      </c>
      <c r="C3" s="50" t="s">
        <v>19</v>
      </c>
      <c r="D3" s="50" t="s">
        <v>20</v>
      </c>
      <c r="E3" s="50" t="s">
        <v>21</v>
      </c>
      <c r="F3" s="43"/>
      <c r="G3" s="50" t="s">
        <v>18</v>
      </c>
      <c r="H3" s="50" t="s">
        <v>19</v>
      </c>
      <c r="I3" s="51" t="s">
        <v>176</v>
      </c>
      <c r="J3" s="51" t="s">
        <v>22</v>
      </c>
    </row>
    <row r="4" spans="1:10" ht="12.75" customHeight="1">
      <c r="A4" s="45"/>
      <c r="B4" s="52" t="s">
        <v>23</v>
      </c>
      <c r="C4" s="52"/>
      <c r="D4" s="52"/>
      <c r="E4" s="53"/>
      <c r="F4" s="52"/>
      <c r="G4" s="52"/>
      <c r="H4" s="52"/>
      <c r="I4" s="52"/>
      <c r="J4" s="53"/>
    </row>
    <row r="5" spans="1:10" ht="4.5" customHeight="1">
      <c r="A5" s="45"/>
      <c r="B5" s="45"/>
      <c r="C5" s="45"/>
      <c r="D5" s="45"/>
      <c r="E5" s="45"/>
      <c r="F5" s="45"/>
      <c r="G5" s="45"/>
      <c r="H5" s="45"/>
      <c r="I5" s="45"/>
      <c r="J5" s="45"/>
    </row>
    <row r="6" spans="1:10" ht="10.5" customHeight="1">
      <c r="A6" s="54" t="s">
        <v>24</v>
      </c>
      <c r="B6" s="45">
        <v>18.95</v>
      </c>
      <c r="C6" s="45">
        <v>18.84</v>
      </c>
      <c r="D6" s="45">
        <v>19.84</v>
      </c>
      <c r="E6" s="45">
        <v>21.13</v>
      </c>
      <c r="F6" s="45"/>
      <c r="G6" s="45">
        <v>20.15</v>
      </c>
      <c r="H6" s="45">
        <v>20.9</v>
      </c>
      <c r="I6" s="45">
        <v>22.5</v>
      </c>
      <c r="J6" s="45">
        <v>25</v>
      </c>
    </row>
    <row r="7" spans="1:10" ht="10.5" customHeight="1">
      <c r="A7" s="54" t="s">
        <v>25</v>
      </c>
      <c r="B7" s="45">
        <v>22.68</v>
      </c>
      <c r="C7" s="45">
        <v>22.93</v>
      </c>
      <c r="D7" s="45">
        <v>25.46</v>
      </c>
      <c r="E7" s="45">
        <v>24.57</v>
      </c>
      <c r="F7" s="45"/>
      <c r="G7" s="45">
        <v>22.19</v>
      </c>
      <c r="H7" s="45">
        <v>22.07</v>
      </c>
      <c r="I7" s="45">
        <v>22.75</v>
      </c>
      <c r="J7" s="45">
        <v>23</v>
      </c>
    </row>
    <row r="8" spans="1:10" ht="10.5" customHeight="1">
      <c r="A8" s="54" t="s">
        <v>26</v>
      </c>
      <c r="B8" s="45">
        <v>21.58</v>
      </c>
      <c r="C8" s="45">
        <v>20.11</v>
      </c>
      <c r="D8" s="45">
        <v>21.29</v>
      </c>
      <c r="E8" s="45">
        <v>23.52</v>
      </c>
      <c r="F8" s="45"/>
      <c r="G8" s="45">
        <v>23.31</v>
      </c>
      <c r="H8" s="45">
        <v>23.58</v>
      </c>
      <c r="I8" s="45">
        <v>24.6</v>
      </c>
      <c r="J8" s="45">
        <v>27</v>
      </c>
    </row>
    <row r="9" spans="1:10" ht="10.5" customHeight="1">
      <c r="A9" s="54" t="s">
        <v>27</v>
      </c>
      <c r="B9" s="45">
        <v>21.97</v>
      </c>
      <c r="C9" s="45">
        <v>19.43</v>
      </c>
      <c r="D9" s="45">
        <v>21.73</v>
      </c>
      <c r="E9" s="45">
        <v>24.08</v>
      </c>
      <c r="F9" s="45"/>
      <c r="G9" s="45">
        <v>24.19</v>
      </c>
      <c r="H9" s="45">
        <v>23.85</v>
      </c>
      <c r="I9" s="45">
        <v>25.73</v>
      </c>
      <c r="J9" s="45">
        <v>28</v>
      </c>
    </row>
    <row r="10" spans="1:10" ht="10.5" customHeight="1">
      <c r="A10" s="54" t="s">
        <v>28</v>
      </c>
      <c r="B10" s="45">
        <v>18.36</v>
      </c>
      <c r="C10" s="45">
        <v>17</v>
      </c>
      <c r="D10" s="45">
        <v>16.87</v>
      </c>
      <c r="E10" s="45">
        <v>16.14</v>
      </c>
      <c r="F10" s="45"/>
      <c r="G10" s="45">
        <v>15.9</v>
      </c>
      <c r="H10" s="45">
        <v>16.33</v>
      </c>
      <c r="I10" s="45">
        <v>17.75</v>
      </c>
      <c r="J10" s="45">
        <v>24</v>
      </c>
    </row>
    <row r="11" spans="1:10" ht="4.5" customHeight="1">
      <c r="A11" s="55"/>
      <c r="B11" s="45"/>
      <c r="C11" s="45"/>
      <c r="D11" s="45"/>
      <c r="E11" s="45"/>
      <c r="F11" s="45"/>
      <c r="G11" s="45"/>
      <c r="H11" s="45"/>
      <c r="I11" s="45"/>
      <c r="J11" s="45"/>
    </row>
    <row r="12" spans="1:10" ht="10.5" customHeight="1">
      <c r="A12" s="54" t="s">
        <v>29</v>
      </c>
      <c r="B12" s="45">
        <v>28.43</v>
      </c>
      <c r="C12" s="45">
        <v>27.54</v>
      </c>
      <c r="D12" s="45">
        <v>28.2</v>
      </c>
      <c r="E12" s="45">
        <v>27.5</v>
      </c>
      <c r="F12" s="45"/>
      <c r="G12" s="45">
        <v>26.88</v>
      </c>
      <c r="H12" s="45">
        <v>24.77</v>
      </c>
      <c r="I12" s="45">
        <v>24.43</v>
      </c>
      <c r="J12" s="45">
        <v>27</v>
      </c>
    </row>
    <row r="13" spans="1:10" ht="10.5" customHeight="1">
      <c r="A13" s="54" t="s">
        <v>30</v>
      </c>
      <c r="B13" s="45">
        <v>36.61</v>
      </c>
      <c r="C13" s="45">
        <v>36.03</v>
      </c>
      <c r="D13" s="45">
        <v>32.22</v>
      </c>
      <c r="E13" s="45">
        <v>34.53</v>
      </c>
      <c r="F13" s="45"/>
      <c r="G13" s="45">
        <v>34.5</v>
      </c>
      <c r="H13" s="45">
        <v>34.07</v>
      </c>
      <c r="I13" s="45">
        <v>34.56</v>
      </c>
      <c r="J13" s="45">
        <v>36</v>
      </c>
    </row>
    <row r="14" spans="1:10" ht="10.5" customHeight="1">
      <c r="A14" s="54" t="s">
        <v>31</v>
      </c>
      <c r="B14" s="45">
        <v>21.8</v>
      </c>
      <c r="C14" s="45">
        <v>22.38</v>
      </c>
      <c r="D14" s="45">
        <v>23.06</v>
      </c>
      <c r="E14" s="45">
        <v>26.47</v>
      </c>
      <c r="F14" s="45"/>
      <c r="G14" s="45">
        <v>26.44</v>
      </c>
      <c r="H14" s="45">
        <v>25.95</v>
      </c>
      <c r="I14" s="45">
        <v>25.63</v>
      </c>
      <c r="J14" s="45">
        <v>24</v>
      </c>
    </row>
    <row r="15" spans="1:10" ht="10.5" customHeight="1">
      <c r="A15" s="54" t="s">
        <v>32</v>
      </c>
      <c r="B15" s="45">
        <v>26.64</v>
      </c>
      <c r="C15" s="45">
        <v>26.58</v>
      </c>
      <c r="D15" s="45">
        <v>26.87</v>
      </c>
      <c r="E15" s="45">
        <v>26.14</v>
      </c>
      <c r="F15" s="45"/>
      <c r="G15" s="45">
        <v>24.9</v>
      </c>
      <c r="H15" s="45">
        <v>24.73</v>
      </c>
      <c r="I15" s="45">
        <v>24.65</v>
      </c>
      <c r="J15" s="45">
        <v>25</v>
      </c>
    </row>
    <row r="16" spans="1:10" ht="10.5" customHeight="1">
      <c r="A16" s="54" t="s">
        <v>33</v>
      </c>
      <c r="B16" s="45">
        <v>25.39</v>
      </c>
      <c r="C16" s="45">
        <v>25.52</v>
      </c>
      <c r="D16" s="45">
        <v>26.75</v>
      </c>
      <c r="E16" s="45">
        <v>25.32</v>
      </c>
      <c r="F16" s="45"/>
      <c r="G16" s="45">
        <v>24.75</v>
      </c>
      <c r="H16" s="45">
        <v>24.74</v>
      </c>
      <c r="I16" s="45">
        <v>25.65</v>
      </c>
      <c r="J16" s="45">
        <v>25</v>
      </c>
    </row>
    <row r="17" spans="1:10" ht="4.5" customHeight="1">
      <c r="A17" s="54"/>
      <c r="B17" s="45"/>
      <c r="C17" s="45"/>
      <c r="D17" s="56"/>
      <c r="E17" s="45"/>
      <c r="F17" s="45"/>
      <c r="G17" s="45"/>
      <c r="H17" s="45"/>
      <c r="I17" s="56"/>
      <c r="J17" s="45"/>
    </row>
    <row r="18" spans="1:10" ht="10.5" customHeight="1">
      <c r="A18" s="54" t="s">
        <v>34</v>
      </c>
      <c r="B18" s="45">
        <v>28.83</v>
      </c>
      <c r="C18" s="45">
        <v>31.77</v>
      </c>
      <c r="D18" s="45">
        <v>31.73</v>
      </c>
      <c r="E18" s="45">
        <v>31.28</v>
      </c>
      <c r="F18" s="45"/>
      <c r="G18" s="45">
        <v>30.5</v>
      </c>
      <c r="H18" s="45">
        <v>26.75</v>
      </c>
      <c r="I18" s="45">
        <v>25.5</v>
      </c>
      <c r="J18" s="45">
        <v>25</v>
      </c>
    </row>
    <row r="19" spans="1:10" ht="10.5" customHeight="1">
      <c r="A19" s="55" t="s">
        <v>35</v>
      </c>
      <c r="B19" s="45">
        <v>25.05</v>
      </c>
      <c r="C19" s="45">
        <v>23.32</v>
      </c>
      <c r="D19" s="45">
        <v>28.06</v>
      </c>
      <c r="E19" s="45">
        <v>28.65</v>
      </c>
      <c r="F19" s="45"/>
      <c r="G19" s="45">
        <v>26.02</v>
      </c>
      <c r="H19" s="45">
        <v>25.72</v>
      </c>
      <c r="I19" s="45">
        <v>24.74</v>
      </c>
      <c r="J19" s="45">
        <v>27</v>
      </c>
    </row>
    <row r="20" spans="1:10" ht="10.5" customHeight="1">
      <c r="A20" s="54" t="s">
        <v>36</v>
      </c>
      <c r="B20" s="45">
        <v>18</v>
      </c>
      <c r="C20" s="45">
        <v>16.65</v>
      </c>
      <c r="D20" s="45">
        <v>17.33</v>
      </c>
      <c r="E20" s="45">
        <v>15.87</v>
      </c>
      <c r="F20" s="45"/>
      <c r="G20" s="45">
        <v>15.88</v>
      </c>
      <c r="H20" s="45">
        <v>19.69</v>
      </c>
      <c r="I20" s="45">
        <v>24.28</v>
      </c>
      <c r="J20" s="45">
        <v>24</v>
      </c>
    </row>
    <row r="21" spans="1:10" ht="12.75" customHeight="1">
      <c r="A21" s="57" t="s">
        <v>37</v>
      </c>
      <c r="B21" s="58"/>
      <c r="C21" s="58"/>
      <c r="D21" s="58"/>
      <c r="E21" s="58"/>
      <c r="F21" s="58"/>
      <c r="G21" s="58"/>
      <c r="H21" s="58"/>
      <c r="I21" s="58"/>
      <c r="J21" s="58"/>
    </row>
    <row r="22" spans="1:10" ht="12.75" customHeight="1">
      <c r="A22" s="59" t="s">
        <v>38</v>
      </c>
      <c r="B22" s="45"/>
      <c r="C22" s="45"/>
      <c r="D22" s="45"/>
      <c r="E22" s="45"/>
      <c r="F22" s="45"/>
      <c r="G22" s="45"/>
      <c r="H22" s="45"/>
      <c r="I22" s="45"/>
      <c r="J22" s="45"/>
    </row>
    <row r="23" spans="1:10" ht="12">
      <c r="A23" s="60"/>
      <c r="B23" s="60"/>
      <c r="C23" s="60"/>
      <c r="D23" s="60"/>
      <c r="E23" s="60"/>
      <c r="F23" s="60"/>
      <c r="G23" s="60"/>
      <c r="H23" s="60"/>
      <c r="I23" s="60"/>
      <c r="J23" s="60"/>
    </row>
  </sheetData>
  <printOptions/>
  <pageMargins left="0.667" right="0.667" top="0" bottom="0"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ransitionEvaluation="1" transitionEntry="1"/>
  <dimension ref="A1:U43"/>
  <sheetViews>
    <sheetView workbookViewId="0" topLeftCell="A1">
      <selection activeCell="A1" sqref="A1"/>
    </sheetView>
  </sheetViews>
  <sheetFormatPr defaultColWidth="8.7109375" defaultRowHeight="12.75"/>
  <cols>
    <col min="1" max="1" width="17.8515625" style="123" customWidth="1"/>
    <col min="2" max="2" width="7.421875" style="123" customWidth="1"/>
    <col min="3" max="3" width="7.140625" style="123" customWidth="1"/>
    <col min="4" max="5" width="7.00390625" style="123" customWidth="1"/>
    <col min="6" max="6" width="3.28125" style="123" customWidth="1"/>
    <col min="7" max="8" width="7.00390625" style="123" customWidth="1"/>
    <col min="9" max="9" width="2.57421875" style="123" customWidth="1"/>
    <col min="10" max="11" width="8.28125" style="123" customWidth="1"/>
    <col min="12" max="12" width="7.7109375" style="123" customWidth="1"/>
    <col min="13" max="16384" width="8.7109375" style="123" customWidth="1"/>
  </cols>
  <sheetData>
    <row r="1" spans="1:13" ht="12">
      <c r="A1" s="120" t="s">
        <v>181</v>
      </c>
      <c r="B1" s="121"/>
      <c r="C1" s="121"/>
      <c r="D1" s="121"/>
      <c r="E1" s="121"/>
      <c r="F1" s="121"/>
      <c r="G1" s="121"/>
      <c r="H1" s="121"/>
      <c r="I1" s="121"/>
      <c r="J1" s="121"/>
      <c r="K1" s="121"/>
      <c r="L1" s="121"/>
      <c r="M1" s="122"/>
    </row>
    <row r="2" spans="1:13" ht="12">
      <c r="A2" s="124"/>
      <c r="B2" s="125">
        <v>2000</v>
      </c>
      <c r="C2" s="125"/>
      <c r="D2" s="126"/>
      <c r="E2" s="127"/>
      <c r="F2" s="124"/>
      <c r="G2" s="125">
        <v>2001</v>
      </c>
      <c r="H2" s="125"/>
      <c r="I2" s="124"/>
      <c r="J2" s="62" t="s">
        <v>177</v>
      </c>
      <c r="K2" s="62"/>
      <c r="L2" s="62"/>
      <c r="M2" s="122"/>
    </row>
    <row r="3" spans="1:13" ht="12">
      <c r="A3" s="129" t="s">
        <v>118</v>
      </c>
      <c r="B3" s="130" t="s">
        <v>119</v>
      </c>
      <c r="C3" s="130" t="s">
        <v>120</v>
      </c>
      <c r="D3" s="130" t="s">
        <v>121</v>
      </c>
      <c r="E3" s="130" t="s">
        <v>122</v>
      </c>
      <c r="F3" s="121"/>
      <c r="G3" s="130" t="s">
        <v>119</v>
      </c>
      <c r="H3" s="130" t="s">
        <v>120</v>
      </c>
      <c r="I3" s="121"/>
      <c r="J3" s="63">
        <v>2000</v>
      </c>
      <c r="K3" s="63">
        <v>2001</v>
      </c>
      <c r="L3" s="64" t="s">
        <v>0</v>
      </c>
      <c r="M3" s="122"/>
    </row>
    <row r="4" spans="1:13" ht="12.75" customHeight="1">
      <c r="A4" s="124"/>
      <c r="B4" s="131" t="s">
        <v>123</v>
      </c>
      <c r="C4" s="128"/>
      <c r="D4" s="128"/>
      <c r="E4" s="128"/>
      <c r="F4" s="128"/>
      <c r="G4" s="132"/>
      <c r="H4" s="128"/>
      <c r="I4" s="128"/>
      <c r="J4" s="65"/>
      <c r="K4" s="65"/>
      <c r="L4" s="66" t="s">
        <v>39</v>
      </c>
      <c r="M4" s="122"/>
    </row>
    <row r="5" spans="1:13" ht="3" customHeight="1">
      <c r="A5" s="133" t="s">
        <v>16</v>
      </c>
      <c r="B5" s="124"/>
      <c r="C5" s="124"/>
      <c r="D5" s="124"/>
      <c r="E5" s="124"/>
      <c r="F5" s="124"/>
      <c r="G5" s="124"/>
      <c r="H5" s="124"/>
      <c r="I5" s="124"/>
      <c r="J5" s="61"/>
      <c r="K5" s="61"/>
      <c r="L5" s="61"/>
      <c r="M5" s="122"/>
    </row>
    <row r="6" spans="1:13" ht="10.5" customHeight="1">
      <c r="A6" s="134" t="s">
        <v>124</v>
      </c>
      <c r="B6" s="124"/>
      <c r="C6" s="124"/>
      <c r="D6" s="124"/>
      <c r="E6" s="124"/>
      <c r="F6" s="124"/>
      <c r="G6" s="124"/>
      <c r="H6" s="124"/>
      <c r="I6" s="124"/>
      <c r="J6" s="61"/>
      <c r="K6" s="61"/>
      <c r="L6" s="61"/>
      <c r="M6" s="122"/>
    </row>
    <row r="7" spans="1:13" ht="10.5" customHeight="1">
      <c r="A7" s="133" t="s">
        <v>125</v>
      </c>
      <c r="B7" s="135">
        <v>13287.708741</v>
      </c>
      <c r="C7" s="135">
        <v>7569.5894779</v>
      </c>
      <c r="D7" s="135">
        <v>2483.3655871</v>
      </c>
      <c r="E7" s="135">
        <v>20486.260338</v>
      </c>
      <c r="F7" s="136" t="s">
        <v>16</v>
      </c>
      <c r="G7" s="135">
        <v>3202.222</v>
      </c>
      <c r="H7" s="135">
        <f>15693.401-G7</f>
        <v>12491.179</v>
      </c>
      <c r="I7" s="136" t="s">
        <v>16</v>
      </c>
      <c r="J7" s="67">
        <f aca="true" t="shared" si="0" ref="J7:J21">B7+C7</f>
        <v>20857.2982189</v>
      </c>
      <c r="K7" s="68">
        <f>G7+H7</f>
        <v>15693.401</v>
      </c>
      <c r="L7" s="69">
        <f aca="true" t="shared" si="1" ref="L7:L21">((K7/J7)-1)*100</f>
        <v>-24.758226903140766</v>
      </c>
      <c r="M7" s="122"/>
    </row>
    <row r="8" spans="1:13" ht="10.5" customHeight="1">
      <c r="A8" s="133" t="s">
        <v>126</v>
      </c>
      <c r="B8" s="135">
        <v>2966.1006433000002</v>
      </c>
      <c r="C8" s="135">
        <v>2671.8960417000003</v>
      </c>
      <c r="D8" s="135">
        <v>942.9498987000001</v>
      </c>
      <c r="E8" s="135">
        <v>3493.6336192</v>
      </c>
      <c r="F8" s="139"/>
      <c r="G8" s="135">
        <v>2583.259</v>
      </c>
      <c r="H8" s="135">
        <f>5356.707-G8</f>
        <v>2773.4480000000003</v>
      </c>
      <c r="I8" s="139"/>
      <c r="J8" s="67">
        <f t="shared" si="0"/>
        <v>5637.996685</v>
      </c>
      <c r="K8" s="68">
        <f>G8+H8</f>
        <v>5356.707</v>
      </c>
      <c r="L8" s="69">
        <f t="shared" si="1"/>
        <v>-4.989177906903997</v>
      </c>
      <c r="M8" s="122"/>
    </row>
    <row r="9" spans="1:13" ht="10.5" customHeight="1">
      <c r="A9" s="133" t="s">
        <v>127</v>
      </c>
      <c r="B9" s="135">
        <v>1697.3384779</v>
      </c>
      <c r="C9" s="135">
        <v>1321.3776746</v>
      </c>
      <c r="D9" s="135">
        <v>1089.1317697000002</v>
      </c>
      <c r="E9" s="135">
        <v>5804.968142</v>
      </c>
      <c r="F9" s="139"/>
      <c r="G9" s="135">
        <v>2513.783</v>
      </c>
      <c r="H9" s="135">
        <f>K9-G9</f>
        <v>1833.3520000000003</v>
      </c>
      <c r="I9" s="139"/>
      <c r="J9" s="67">
        <f t="shared" si="0"/>
        <v>3018.7161525</v>
      </c>
      <c r="K9" s="68">
        <v>4347.135</v>
      </c>
      <c r="L9" s="69">
        <f t="shared" si="1"/>
        <v>44.00608670675605</v>
      </c>
      <c r="M9" s="122"/>
    </row>
    <row r="10" spans="1:13" ht="10.5" customHeight="1">
      <c r="A10" s="133" t="s">
        <v>128</v>
      </c>
      <c r="B10" s="135">
        <v>7916.499979</v>
      </c>
      <c r="C10" s="135">
        <v>10034.008544</v>
      </c>
      <c r="D10" s="135">
        <v>5630.97717</v>
      </c>
      <c r="E10" s="135">
        <v>15723.992422000001</v>
      </c>
      <c r="F10" s="139"/>
      <c r="G10" s="135">
        <v>10229.182</v>
      </c>
      <c r="H10" s="135">
        <f>K10-G10</f>
        <v>4341.733999999999</v>
      </c>
      <c r="I10" s="139"/>
      <c r="J10" s="67">
        <f t="shared" si="0"/>
        <v>17950.508523</v>
      </c>
      <c r="K10" s="68">
        <v>14570.916</v>
      </c>
      <c r="L10" s="69">
        <f t="shared" si="1"/>
        <v>-18.827280122285817</v>
      </c>
      <c r="M10" s="122"/>
    </row>
    <row r="11" spans="1:13" ht="10.5" customHeight="1">
      <c r="A11" s="133" t="s">
        <v>129</v>
      </c>
      <c r="B11" s="135">
        <v>8084.694999</v>
      </c>
      <c r="C11" s="135">
        <v>6824.226622</v>
      </c>
      <c r="D11" s="135">
        <v>18573.195191</v>
      </c>
      <c r="E11" s="135">
        <v>30488.1299</v>
      </c>
      <c r="F11" s="139"/>
      <c r="G11" s="135">
        <v>4084.298</v>
      </c>
      <c r="H11" s="135">
        <f>K11-G11</f>
        <v>12308.14</v>
      </c>
      <c r="I11" s="139"/>
      <c r="J11" s="67">
        <f t="shared" si="0"/>
        <v>14908.921621000001</v>
      </c>
      <c r="K11" s="68">
        <v>16392.438</v>
      </c>
      <c r="L11" s="69">
        <f t="shared" si="1"/>
        <v>9.950527722343017</v>
      </c>
      <c r="M11" s="122"/>
    </row>
    <row r="12" spans="1:13" ht="10.5" customHeight="1">
      <c r="A12" s="133" t="s">
        <v>130</v>
      </c>
      <c r="B12" s="135">
        <v>24107.673842</v>
      </c>
      <c r="C12" s="135">
        <v>21166.000416000003</v>
      </c>
      <c r="D12" s="135">
        <v>10373.1279102</v>
      </c>
      <c r="E12" s="135">
        <v>47635.527700000006</v>
      </c>
      <c r="F12" s="139"/>
      <c r="G12" s="135">
        <v>39439.224</v>
      </c>
      <c r="H12" s="135">
        <f>K12-G12</f>
        <v>13019.767999999996</v>
      </c>
      <c r="I12" s="139"/>
      <c r="J12" s="67">
        <f t="shared" si="0"/>
        <v>45273.674258</v>
      </c>
      <c r="K12" s="68">
        <v>52458.992</v>
      </c>
      <c r="L12" s="69">
        <f t="shared" si="1"/>
        <v>15.870851791381458</v>
      </c>
      <c r="M12" s="122"/>
    </row>
    <row r="13" spans="1:13" ht="10.5" customHeight="1">
      <c r="A13" s="133" t="s">
        <v>131</v>
      </c>
      <c r="B13" s="135">
        <v>6400.335131</v>
      </c>
      <c r="C13" s="135">
        <v>3787.9749067000002</v>
      </c>
      <c r="D13" s="135">
        <v>4655.8772682</v>
      </c>
      <c r="E13" s="135">
        <v>6719.5666009999995</v>
      </c>
      <c r="F13" s="139"/>
      <c r="G13" s="135">
        <v>4813.49</v>
      </c>
      <c r="H13" s="135">
        <f>K13-G13</f>
        <v>18052.386</v>
      </c>
      <c r="I13" s="139"/>
      <c r="J13" s="67">
        <f t="shared" si="0"/>
        <v>10188.310037700001</v>
      </c>
      <c r="K13" s="68">
        <v>22865.876</v>
      </c>
      <c r="L13" s="69">
        <f t="shared" si="1"/>
        <v>124.43247128708252</v>
      </c>
      <c r="M13" s="122"/>
    </row>
    <row r="14" spans="1:13" ht="10.5" customHeight="1">
      <c r="A14" s="133" t="s">
        <v>132</v>
      </c>
      <c r="B14" s="135">
        <v>11064.323204</v>
      </c>
      <c r="C14" s="135">
        <v>8156.182073</v>
      </c>
      <c r="D14" s="135">
        <v>2932.8284875</v>
      </c>
      <c r="E14" s="135">
        <v>6286.4333354</v>
      </c>
      <c r="F14" s="139"/>
      <c r="G14" s="135">
        <v>5158.963</v>
      </c>
      <c r="H14" s="135">
        <f>K14-G14</f>
        <v>5537.25</v>
      </c>
      <c r="I14" s="139"/>
      <c r="J14" s="67">
        <f t="shared" si="0"/>
        <v>19220.505277</v>
      </c>
      <c r="K14" s="68">
        <v>10696.213</v>
      </c>
      <c r="L14" s="69">
        <f t="shared" si="1"/>
        <v>-44.349990565547195</v>
      </c>
      <c r="M14" s="122"/>
    </row>
    <row r="15" spans="1:13" ht="10.5" customHeight="1">
      <c r="A15" s="133" t="s">
        <v>133</v>
      </c>
      <c r="B15" s="135">
        <v>4008.4657660999997</v>
      </c>
      <c r="C15" s="135">
        <v>2517.5063631</v>
      </c>
      <c r="D15" s="135">
        <v>2392.2066721</v>
      </c>
      <c r="E15" s="135">
        <v>3714.1972313</v>
      </c>
      <c r="F15" s="139"/>
      <c r="G15" s="135">
        <v>1865.626</v>
      </c>
      <c r="H15" s="135">
        <f>K15-G15</f>
        <v>1640.5339999999999</v>
      </c>
      <c r="I15" s="139"/>
      <c r="J15" s="67">
        <f t="shared" si="0"/>
        <v>6525.9721291999995</v>
      </c>
      <c r="K15" s="68">
        <v>3506.16</v>
      </c>
      <c r="L15" s="69">
        <f t="shared" si="1"/>
        <v>-46.27375154864767</v>
      </c>
      <c r="M15" s="122"/>
    </row>
    <row r="16" spans="1:13" ht="10.5" customHeight="1">
      <c r="A16" s="133" t="s">
        <v>134</v>
      </c>
      <c r="B16" s="135">
        <v>27143.727150000002</v>
      </c>
      <c r="C16" s="135">
        <v>16137.425185000002</v>
      </c>
      <c r="D16" s="135">
        <v>47679.379826</v>
      </c>
      <c r="E16" s="135">
        <v>72606.02004</v>
      </c>
      <c r="F16" s="139"/>
      <c r="G16" s="135">
        <v>32338.509</v>
      </c>
      <c r="H16" s="135">
        <f>K16-G16</f>
        <v>39722.17800000001</v>
      </c>
      <c r="I16" s="139"/>
      <c r="J16" s="67">
        <f t="shared" si="0"/>
        <v>43281.152335000006</v>
      </c>
      <c r="K16" s="68">
        <v>72060.687</v>
      </c>
      <c r="L16" s="69">
        <f t="shared" si="1"/>
        <v>66.49438176286023</v>
      </c>
      <c r="M16" s="122"/>
    </row>
    <row r="17" spans="1:13" ht="10.5" customHeight="1">
      <c r="A17" s="133" t="s">
        <v>135</v>
      </c>
      <c r="B17" s="135">
        <v>8396.19706529</v>
      </c>
      <c r="C17" s="135">
        <v>1345.9768466</v>
      </c>
      <c r="D17" s="135">
        <v>6056.78006755</v>
      </c>
      <c r="E17" s="135">
        <v>709.8177361</v>
      </c>
      <c r="F17" s="139"/>
      <c r="G17" s="135">
        <v>187.342</v>
      </c>
      <c r="H17" s="135">
        <f>K17-G17</f>
        <v>154.32399999999998</v>
      </c>
      <c r="I17" s="139"/>
      <c r="J17" s="67">
        <f t="shared" si="0"/>
        <v>9742.17391189</v>
      </c>
      <c r="K17" s="68">
        <v>341.666</v>
      </c>
      <c r="L17" s="69">
        <f t="shared" si="1"/>
        <v>-96.49291828404944</v>
      </c>
      <c r="M17" s="122"/>
    </row>
    <row r="18" spans="1:13" ht="10.5" customHeight="1">
      <c r="A18" s="133" t="s">
        <v>136</v>
      </c>
      <c r="B18" s="135">
        <v>25081.510498000003</v>
      </c>
      <c r="C18" s="135">
        <v>30797.123103</v>
      </c>
      <c r="D18" s="135">
        <v>53622.169923</v>
      </c>
      <c r="E18" s="135">
        <v>54714.98341</v>
      </c>
      <c r="F18" s="139"/>
      <c r="G18" s="135">
        <v>24340.374</v>
      </c>
      <c r="H18" s="135">
        <f>K18-G18</f>
        <v>61699.31</v>
      </c>
      <c r="I18" s="139"/>
      <c r="J18" s="67">
        <f t="shared" si="0"/>
        <v>55878.63360100001</v>
      </c>
      <c r="K18" s="68">
        <v>86039.684</v>
      </c>
      <c r="L18" s="69">
        <f t="shared" si="1"/>
        <v>53.97599843683405</v>
      </c>
      <c r="M18" s="122"/>
    </row>
    <row r="19" spans="1:13" ht="10.5" customHeight="1">
      <c r="A19" s="133" t="s">
        <v>137</v>
      </c>
      <c r="B19" s="135">
        <v>5482.057158</v>
      </c>
      <c r="C19" s="135">
        <v>5413.403024</v>
      </c>
      <c r="D19" s="135">
        <v>3840.2795640000004</v>
      </c>
      <c r="E19" s="135">
        <v>3799.769634</v>
      </c>
      <c r="F19" s="139"/>
      <c r="G19" s="135">
        <v>4280.413</v>
      </c>
      <c r="H19" s="135">
        <f>K19-G19</f>
        <v>4329.264</v>
      </c>
      <c r="I19" s="139"/>
      <c r="J19" s="67">
        <f t="shared" si="0"/>
        <v>10895.460181999999</v>
      </c>
      <c r="K19" s="68">
        <v>8609.677</v>
      </c>
      <c r="L19" s="69">
        <f t="shared" si="1"/>
        <v>-20.979225694168115</v>
      </c>
      <c r="M19" s="122"/>
    </row>
    <row r="20" spans="1:13" ht="10.5" customHeight="1">
      <c r="A20" s="133" t="s">
        <v>138</v>
      </c>
      <c r="B20" s="135">
        <v>789.8543332400001</v>
      </c>
      <c r="C20" s="135">
        <v>558.4748451</v>
      </c>
      <c r="D20" s="135">
        <v>1557.7153574</v>
      </c>
      <c r="E20" s="135">
        <v>649.54116597</v>
      </c>
      <c r="F20" s="139"/>
      <c r="G20" s="135">
        <v>992.955</v>
      </c>
      <c r="H20" s="135">
        <f>K20-G20</f>
        <v>1167.804</v>
      </c>
      <c r="I20" s="139"/>
      <c r="J20" s="67">
        <f t="shared" si="0"/>
        <v>1348.32917834</v>
      </c>
      <c r="K20" s="68">
        <v>2160.759</v>
      </c>
      <c r="L20" s="69">
        <f t="shared" si="1"/>
        <v>60.25456058588199</v>
      </c>
      <c r="M20" s="122"/>
    </row>
    <row r="21" spans="1:13" ht="10.5" customHeight="1">
      <c r="A21" s="133" t="s">
        <v>139</v>
      </c>
      <c r="B21" s="140">
        <v>15510.421869179962</v>
      </c>
      <c r="C21" s="140">
        <v>20038.858758479968</v>
      </c>
      <c r="D21" s="140">
        <v>26541.750699092023</v>
      </c>
      <c r="E21" s="140">
        <v>28158.051682299905</v>
      </c>
      <c r="F21" s="139"/>
      <c r="G21" s="140">
        <f>G22-SUM(G7:G20)</f>
        <v>11920.88500000001</v>
      </c>
      <c r="H21" s="140">
        <f>H22-SUM(H7:H20)</f>
        <v>24917.51000000004</v>
      </c>
      <c r="I21" s="139"/>
      <c r="J21" s="67">
        <f t="shared" si="0"/>
        <v>35549.28062765993</v>
      </c>
      <c r="K21" s="68">
        <f>G21+H21</f>
        <v>36838.39500000005</v>
      </c>
      <c r="L21" s="69">
        <f t="shared" si="1"/>
        <v>3.6262741455789005</v>
      </c>
      <c r="M21" s="122"/>
    </row>
    <row r="22" spans="1:13" ht="10.5" customHeight="1">
      <c r="A22" s="133" t="s">
        <v>140</v>
      </c>
      <c r="B22" s="135">
        <v>161147.05452376997</v>
      </c>
      <c r="C22" s="135">
        <v>137781.54903608</v>
      </c>
      <c r="D22" s="135">
        <v>186814.020034142</v>
      </c>
      <c r="E22" s="135">
        <v>300341.35179129994</v>
      </c>
      <c r="F22" s="124"/>
      <c r="G22" s="135">
        <v>147950.525</v>
      </c>
      <c r="H22" s="135">
        <f>K22-G22</f>
        <v>203988.181</v>
      </c>
      <c r="I22" s="124"/>
      <c r="J22" s="67">
        <f>SUM(J7:J20)</f>
        <v>264727.65211053</v>
      </c>
      <c r="K22" s="67">
        <v>351938.706</v>
      </c>
      <c r="L22" s="69">
        <f>((K22/J22)-1)*100</f>
        <v>32.94368880401559</v>
      </c>
      <c r="M22" s="122"/>
    </row>
    <row r="23" spans="1:13" ht="10.5" customHeight="1">
      <c r="A23" s="133" t="s">
        <v>141</v>
      </c>
      <c r="B23" s="135">
        <v>10160.27165597</v>
      </c>
      <c r="C23" s="135">
        <v>13952.038512120002</v>
      </c>
      <c r="D23" s="135">
        <v>6734.829200199999</v>
      </c>
      <c r="E23" s="135">
        <v>14153.0294899</v>
      </c>
      <c r="F23" s="139"/>
      <c r="G23" s="135">
        <f>428.936+156.004+1374.107+317.178+747.888+2073.165</f>
        <v>5097.278</v>
      </c>
      <c r="H23" s="135">
        <f>K23-G23</f>
        <v>19501.679000000004</v>
      </c>
      <c r="I23" s="139"/>
      <c r="J23" s="67">
        <f>B23+C23</f>
        <v>24112.31016809</v>
      </c>
      <c r="K23" s="68">
        <f>1518.74+1286.393+3757.236+1303.509+7596.175+9136.904</f>
        <v>24598.957000000002</v>
      </c>
      <c r="L23" s="69">
        <f>((K23/J23)-1)*100</f>
        <v>2.0182505471998624</v>
      </c>
      <c r="M23" s="122"/>
    </row>
    <row r="24" spans="1:13" ht="3" customHeight="1">
      <c r="A24" s="141"/>
      <c r="B24" s="124"/>
      <c r="C24" s="124"/>
      <c r="D24" s="124"/>
      <c r="E24" s="124"/>
      <c r="F24" s="124"/>
      <c r="G24" s="124"/>
      <c r="H24" s="124"/>
      <c r="I24" s="124"/>
      <c r="J24" s="68"/>
      <c r="K24" s="68"/>
      <c r="L24" s="70"/>
      <c r="M24" s="122"/>
    </row>
    <row r="25" spans="1:13" ht="10.5" customHeight="1">
      <c r="A25" s="133" t="s">
        <v>142</v>
      </c>
      <c r="B25" s="139">
        <f>B22+B23</f>
        <v>171307.32617973996</v>
      </c>
      <c r="C25" s="139">
        <f>C22+C23</f>
        <v>151733.58754819998</v>
      </c>
      <c r="D25" s="139">
        <f>D22+D23</f>
        <v>193548.84923434202</v>
      </c>
      <c r="E25" s="139">
        <f>E22+E23</f>
        <v>314494.3812811999</v>
      </c>
      <c r="F25" s="139"/>
      <c r="G25" s="139">
        <f>G22+G23</f>
        <v>153047.80299999999</v>
      </c>
      <c r="H25" s="139">
        <f>H22+H23</f>
        <v>223489.86000000002</v>
      </c>
      <c r="I25" s="139"/>
      <c r="J25" s="67">
        <f>B25+C25</f>
        <v>323040.91372793994</v>
      </c>
      <c r="K25" s="68">
        <f>G25+H25</f>
        <v>376537.663</v>
      </c>
      <c r="L25" s="69">
        <f aca="true" t="shared" si="2" ref="L25:L38">((K25/J25)-1)*100</f>
        <v>16.56036340867777</v>
      </c>
      <c r="M25" s="122"/>
    </row>
    <row r="26" spans="1:13" ht="3" customHeight="1">
      <c r="A26" s="124"/>
      <c r="B26" s="136" t="s">
        <v>16</v>
      </c>
      <c r="C26" s="139"/>
      <c r="D26" s="139"/>
      <c r="E26" s="139"/>
      <c r="F26" s="139"/>
      <c r="G26" s="136" t="s">
        <v>16</v>
      </c>
      <c r="H26" s="139"/>
      <c r="I26" s="139"/>
      <c r="J26" s="67">
        <f>SUM(B26:D26)</f>
        <v>0</v>
      </c>
      <c r="K26" s="68">
        <f>SUM(G26:H26)</f>
        <v>0</v>
      </c>
      <c r="L26" s="69" t="e">
        <f t="shared" si="2"/>
        <v>#DIV/0!</v>
      </c>
      <c r="M26" s="122"/>
    </row>
    <row r="27" spans="1:13" ht="10.5" customHeight="1">
      <c r="A27" s="134" t="s">
        <v>143</v>
      </c>
      <c r="B27" s="139"/>
      <c r="C27" s="139"/>
      <c r="D27" s="139"/>
      <c r="E27" s="139"/>
      <c r="F27" s="139"/>
      <c r="G27" s="139"/>
      <c r="H27" s="139"/>
      <c r="I27" s="139"/>
      <c r="J27" s="67"/>
      <c r="K27" s="68"/>
      <c r="L27" s="69"/>
      <c r="M27" s="122"/>
    </row>
    <row r="28" spans="1:13" ht="10.5" customHeight="1">
      <c r="A28" s="133" t="s">
        <v>128</v>
      </c>
      <c r="B28" s="135">
        <v>296.75534891</v>
      </c>
      <c r="C28" s="135">
        <v>405.16543120599994</v>
      </c>
      <c r="D28" s="135">
        <v>1285.10723306</v>
      </c>
      <c r="E28" s="135">
        <v>150.89535279799998</v>
      </c>
      <c r="F28" s="139"/>
      <c r="G28" s="135">
        <v>569.983</v>
      </c>
      <c r="H28" s="135">
        <f>K28-G28</f>
        <v>1187.16</v>
      </c>
      <c r="I28" s="139"/>
      <c r="J28" s="67">
        <f aca="true" t="shared" si="3" ref="J28:J36">B28+C28</f>
        <v>701.920780116</v>
      </c>
      <c r="K28" s="68">
        <f>936.464+820.679</f>
        <v>1757.143</v>
      </c>
      <c r="L28" s="69">
        <f t="shared" si="2"/>
        <v>150.33352050207336</v>
      </c>
      <c r="M28" s="122"/>
    </row>
    <row r="29" spans="1:13" ht="10.5" customHeight="1">
      <c r="A29" s="133" t="s">
        <v>129</v>
      </c>
      <c r="B29" s="135">
        <v>6783.877630999999</v>
      </c>
      <c r="C29" s="135">
        <v>6462.829551000001</v>
      </c>
      <c r="D29" s="135">
        <v>6111.119590000001</v>
      </c>
      <c r="E29" s="135">
        <v>5043.383677</v>
      </c>
      <c r="F29" s="139"/>
      <c r="G29" s="135">
        <v>2502.072</v>
      </c>
      <c r="H29" s="135">
        <f>K29-G29</f>
        <v>1876.6009999999997</v>
      </c>
      <c r="I29" s="139"/>
      <c r="J29" s="67">
        <f t="shared" si="3"/>
        <v>13246.707182</v>
      </c>
      <c r="K29" s="68">
        <v>4378.673</v>
      </c>
      <c r="L29" s="69">
        <f t="shared" si="2"/>
        <v>-66.9451967206623</v>
      </c>
      <c r="M29" s="122"/>
    </row>
    <row r="30" spans="1:13" ht="10.5" customHeight="1">
      <c r="A30" s="133" t="s">
        <v>131</v>
      </c>
      <c r="B30" s="135">
        <v>465.89615334</v>
      </c>
      <c r="C30" s="135">
        <v>151.08054104</v>
      </c>
      <c r="D30" s="135">
        <v>432.10591205000003</v>
      </c>
      <c r="E30" s="135">
        <v>691.049789</v>
      </c>
      <c r="F30" s="139"/>
      <c r="G30" s="135">
        <v>540.49</v>
      </c>
      <c r="H30" s="135">
        <f>K30-G30</f>
        <v>1082.288</v>
      </c>
      <c r="I30" s="139"/>
      <c r="J30" s="67">
        <f t="shared" si="3"/>
        <v>616.97669438</v>
      </c>
      <c r="K30" s="68">
        <f>791.664+831.114</f>
        <v>1622.778</v>
      </c>
      <c r="L30" s="69">
        <f t="shared" si="2"/>
        <v>163.02095602342482</v>
      </c>
      <c r="M30" s="122"/>
    </row>
    <row r="31" spans="1:13" ht="10.5" customHeight="1">
      <c r="A31" s="133" t="s">
        <v>144</v>
      </c>
      <c r="B31" s="135">
        <v>7030.136112</v>
      </c>
      <c r="C31" s="135">
        <v>4791.66655112</v>
      </c>
      <c r="D31" s="135">
        <v>6448.3473890899995</v>
      </c>
      <c r="E31" s="135">
        <v>5254.11247</v>
      </c>
      <c r="F31" s="139"/>
      <c r="G31" s="135">
        <v>6175.426</v>
      </c>
      <c r="H31" s="135">
        <f>K31-G31</f>
        <v>8478.132000000001</v>
      </c>
      <c r="I31" s="139"/>
      <c r="J31" s="67">
        <f t="shared" si="3"/>
        <v>11821.802663120001</v>
      </c>
      <c r="K31" s="68">
        <f>5685.112+8968.446</f>
        <v>14653.558</v>
      </c>
      <c r="L31" s="69">
        <f t="shared" si="2"/>
        <v>23.953667791411483</v>
      </c>
      <c r="M31" s="122"/>
    </row>
    <row r="32" spans="1:13" ht="10.5" customHeight="1">
      <c r="A32" s="143" t="s">
        <v>40</v>
      </c>
      <c r="B32" s="135">
        <v>943.9948895999999</v>
      </c>
      <c r="C32" s="135">
        <v>5133.6320828</v>
      </c>
      <c r="D32" s="135">
        <v>3282.6534983</v>
      </c>
      <c r="E32" s="135">
        <v>4929.6847063</v>
      </c>
      <c r="F32" s="139"/>
      <c r="G32" s="135">
        <v>2600.036</v>
      </c>
      <c r="H32" s="135">
        <f>K32-G32</f>
        <v>6545.808000000001</v>
      </c>
      <c r="I32" s="139"/>
      <c r="J32" s="67">
        <f t="shared" si="3"/>
        <v>6077.626972399999</v>
      </c>
      <c r="K32" s="68">
        <f>5967.987+3177.857</f>
        <v>9145.844000000001</v>
      </c>
      <c r="L32" s="69">
        <f t="shared" si="2"/>
        <v>50.483799705601065</v>
      </c>
      <c r="M32" s="122"/>
    </row>
    <row r="33" spans="1:13" ht="10.5" customHeight="1">
      <c r="A33" s="133" t="s">
        <v>136</v>
      </c>
      <c r="B33" s="135">
        <v>3271.8508505000004</v>
      </c>
      <c r="C33" s="135">
        <v>2059.4696874499996</v>
      </c>
      <c r="D33" s="135">
        <v>2568.9931061</v>
      </c>
      <c r="E33" s="135">
        <v>9190.9655</v>
      </c>
      <c r="F33" s="139"/>
      <c r="G33" s="135">
        <v>4070.01</v>
      </c>
      <c r="H33" s="135">
        <f>K33-G33</f>
        <v>5202.383</v>
      </c>
      <c r="I33" s="139"/>
      <c r="J33" s="67">
        <f t="shared" si="3"/>
        <v>5331.32053795</v>
      </c>
      <c r="K33" s="68">
        <f>3808.707+5463.686</f>
        <v>9272.393</v>
      </c>
      <c r="L33" s="69">
        <f>((K33/J33)-1)*100</f>
        <v>73.92300714234344</v>
      </c>
      <c r="M33" s="122"/>
    </row>
    <row r="34" spans="1:13" ht="10.5" customHeight="1">
      <c r="A34" s="133" t="s">
        <v>145</v>
      </c>
      <c r="B34" s="140">
        <v>12834.255474704005</v>
      </c>
      <c r="C34" s="140">
        <v>15681.412351650004</v>
      </c>
      <c r="D34" s="140">
        <v>13712.775295430001</v>
      </c>
      <c r="E34" s="140">
        <v>17949.690608334007</v>
      </c>
      <c r="F34" s="139"/>
      <c r="G34" s="140">
        <f>G35-SUM(G28:G33)-6349.311</f>
        <v>12921.457000000004</v>
      </c>
      <c r="H34" s="135">
        <f>H35-SUM(H28:H33)</f>
        <v>9116.834999999992</v>
      </c>
      <c r="I34" s="139"/>
      <c r="J34" s="67">
        <f t="shared" si="3"/>
        <v>28515.66782635401</v>
      </c>
      <c r="K34" s="68">
        <f>G34+H34</f>
        <v>22038.291999999994</v>
      </c>
      <c r="L34" s="69">
        <f t="shared" si="2"/>
        <v>-22.71514686521795</v>
      </c>
      <c r="M34" s="122"/>
    </row>
    <row r="35" spans="1:13" ht="10.5" customHeight="1">
      <c r="A35" s="133" t="s">
        <v>140</v>
      </c>
      <c r="B35" s="135">
        <v>30682.771570454002</v>
      </c>
      <c r="C35" s="135">
        <v>29551.624113466005</v>
      </c>
      <c r="D35" s="135">
        <v>30558.44852573</v>
      </c>
      <c r="E35" s="135">
        <v>38280.097397132005</v>
      </c>
      <c r="F35" s="139"/>
      <c r="G35" s="135">
        <v>35728.785</v>
      </c>
      <c r="H35" s="135">
        <f>K35-G35</f>
        <v>33489.206999999995</v>
      </c>
      <c r="I35" s="139"/>
      <c r="J35" s="188">
        <f t="shared" si="3"/>
        <v>60234.39568392001</v>
      </c>
      <c r="K35" s="189">
        <f>93020.824-23802.832</f>
        <v>69217.992</v>
      </c>
      <c r="L35" s="190">
        <f>((K35/J35)-1)*100</f>
        <v>14.914396025854405</v>
      </c>
      <c r="M35" s="122"/>
    </row>
    <row r="36" spans="1:13" ht="10.5" customHeight="1">
      <c r="A36" s="133" t="s">
        <v>141</v>
      </c>
      <c r="B36" s="135">
        <v>12061.23343066</v>
      </c>
      <c r="C36" s="135">
        <v>11498.569803220002</v>
      </c>
      <c r="D36" s="135">
        <v>4040.0271352500004</v>
      </c>
      <c r="E36" s="135">
        <v>6010.948179556</v>
      </c>
      <c r="F36" s="139"/>
      <c r="G36" s="135">
        <v>12061.23343066</v>
      </c>
      <c r="H36" s="135">
        <f>1589.925+12150.249+933.243+930.28+2400.714+2014.564</f>
        <v>20018.975</v>
      </c>
      <c r="I36" s="139"/>
      <c r="J36" s="67">
        <f t="shared" si="3"/>
        <v>23559.803233880004</v>
      </c>
      <c r="K36" s="68">
        <f>G36+H36</f>
        <v>32080.20843066</v>
      </c>
      <c r="L36" s="69">
        <f t="shared" si="2"/>
        <v>36.16501000537768</v>
      </c>
      <c r="M36" s="122"/>
    </row>
    <row r="37" spans="1:13" ht="3" customHeight="1">
      <c r="A37" s="141"/>
      <c r="B37" s="124"/>
      <c r="C37" s="124"/>
      <c r="D37" s="124"/>
      <c r="E37" s="124"/>
      <c r="F37" s="124"/>
      <c r="G37" s="124"/>
      <c r="H37" s="124"/>
      <c r="I37" s="124"/>
      <c r="J37" s="124"/>
      <c r="K37" s="124"/>
      <c r="L37" s="142"/>
      <c r="M37" s="122"/>
    </row>
    <row r="38" spans="1:13" ht="10.5" customHeight="1">
      <c r="A38" s="133" t="s">
        <v>142</v>
      </c>
      <c r="B38" s="137">
        <f>B35+B36</f>
        <v>42744.005001114005</v>
      </c>
      <c r="C38" s="137">
        <f>C35+C36</f>
        <v>41050.19391668601</v>
      </c>
      <c r="D38" s="137">
        <f>D35+D36</f>
        <v>34598.47566098</v>
      </c>
      <c r="E38" s="137">
        <f>E35+E36</f>
        <v>44291.045576688004</v>
      </c>
      <c r="F38" s="139"/>
      <c r="G38" s="137">
        <f>G35+G36</f>
        <v>47790.018430660006</v>
      </c>
      <c r="H38" s="135">
        <f>H36+H35</f>
        <v>53508.18199999999</v>
      </c>
      <c r="I38" s="139"/>
      <c r="J38" s="67">
        <f>B38+C38</f>
        <v>83794.19891780001</v>
      </c>
      <c r="K38" s="68">
        <f>G38+H38</f>
        <v>101298.20043066</v>
      </c>
      <c r="L38" s="69">
        <f t="shared" si="2"/>
        <v>20.88927603452713</v>
      </c>
      <c r="M38" s="122"/>
    </row>
    <row r="39" spans="1:13" ht="3" customHeight="1">
      <c r="A39" s="124"/>
      <c r="B39" s="139"/>
      <c r="C39" s="139"/>
      <c r="D39" s="139"/>
      <c r="E39" s="139"/>
      <c r="F39" s="139"/>
      <c r="G39" s="139"/>
      <c r="H39" s="139"/>
      <c r="I39" s="139"/>
      <c r="J39" s="124"/>
      <c r="K39" s="124"/>
      <c r="L39" s="138"/>
      <c r="M39" s="122"/>
    </row>
    <row r="40" spans="1:13" ht="10.5" customHeight="1">
      <c r="A40" s="129" t="s">
        <v>146</v>
      </c>
      <c r="B40" s="144">
        <f>B25-B38</f>
        <v>128563.32117862595</v>
      </c>
      <c r="C40" s="144">
        <f>C25-C38</f>
        <v>110683.39363151397</v>
      </c>
      <c r="D40" s="144">
        <f>D25-D38</f>
        <v>158950.373573362</v>
      </c>
      <c r="E40" s="144">
        <f>E25-E38</f>
        <v>270203.3357045119</v>
      </c>
      <c r="F40" s="144"/>
      <c r="G40" s="144">
        <f>G25-G38</f>
        <v>105257.78456933997</v>
      </c>
      <c r="H40" s="144">
        <f>H25-H38</f>
        <v>169981.678</v>
      </c>
      <c r="I40" s="144"/>
      <c r="J40" s="145">
        <f>J25-J38</f>
        <v>239246.71481013994</v>
      </c>
      <c r="K40" s="145">
        <f>K25-K38</f>
        <v>275239.46256934</v>
      </c>
      <c r="L40" s="146">
        <f>((K40/J40)-1)*100</f>
        <v>15.044197278847914</v>
      </c>
      <c r="M40" s="122"/>
    </row>
    <row r="41" spans="1:13" ht="12.75" customHeight="1">
      <c r="A41" s="147" t="s">
        <v>147</v>
      </c>
      <c r="B41" s="124"/>
      <c r="C41" s="124"/>
      <c r="D41" s="124"/>
      <c r="E41" s="124"/>
      <c r="F41" s="124"/>
      <c r="G41" s="124"/>
      <c r="H41" s="124"/>
      <c r="I41" s="124"/>
      <c r="J41" s="124"/>
      <c r="K41" s="139"/>
      <c r="L41" s="124"/>
      <c r="M41" s="122"/>
    </row>
    <row r="42" spans="1:21" ht="12.75" customHeight="1">
      <c r="A42" s="148" t="s">
        <v>148</v>
      </c>
      <c r="B42" s="139"/>
      <c r="C42" s="139"/>
      <c r="D42" s="139"/>
      <c r="E42" s="139"/>
      <c r="F42" s="139"/>
      <c r="G42" s="139"/>
      <c r="H42" s="139"/>
      <c r="I42" s="139"/>
      <c r="J42" s="136" t="s">
        <v>16</v>
      </c>
      <c r="K42" s="136" t="s">
        <v>16</v>
      </c>
      <c r="L42" s="124"/>
      <c r="N42" s="135"/>
      <c r="O42" s="135"/>
      <c r="P42" s="135"/>
      <c r="Q42" s="135"/>
      <c r="R42" s="135"/>
      <c r="S42" s="135"/>
      <c r="T42" s="135"/>
      <c r="U42" s="135"/>
    </row>
    <row r="43" spans="14:21" ht="12">
      <c r="N43" s="135"/>
      <c r="O43" s="135"/>
      <c r="P43" s="135"/>
      <c r="Q43" s="135"/>
      <c r="R43" s="135"/>
      <c r="S43" s="135"/>
      <c r="T43" s="135"/>
      <c r="U43" s="135"/>
    </row>
  </sheetData>
  <printOptions/>
  <pageMargins left="0.667" right="0.667" top="0" bottom="0" header="0" footer="0"/>
  <pageSetup horizontalDpi="300" verticalDpi="300" orientation="portrait" scale="95" r:id="rId1"/>
</worksheet>
</file>

<file path=xl/worksheets/sheet6.xml><?xml version="1.0" encoding="utf-8"?>
<worksheet xmlns="http://schemas.openxmlformats.org/spreadsheetml/2006/main" xmlns:r="http://schemas.openxmlformats.org/officeDocument/2006/relationships">
  <sheetPr transitionEvaluation="1"/>
  <dimension ref="A1:Z37"/>
  <sheetViews>
    <sheetView workbookViewId="0" topLeftCell="A1">
      <selection activeCell="A2" sqref="A2"/>
    </sheetView>
  </sheetViews>
  <sheetFormatPr defaultColWidth="12.57421875" defaultRowHeight="12.75"/>
  <cols>
    <col min="1" max="1" width="6.140625" style="153" customWidth="1"/>
    <col min="2" max="2" width="2.28125" style="153" customWidth="1"/>
    <col min="3" max="3" width="9.140625" style="153" customWidth="1"/>
    <col min="4" max="4" width="2.140625" style="153" customWidth="1"/>
    <col min="5" max="5" width="9.00390625" style="153" customWidth="1"/>
    <col min="6" max="6" width="2.140625" style="153" customWidth="1"/>
    <col min="7" max="7" width="10.00390625" style="153" customWidth="1"/>
    <col min="8" max="8" width="1.8515625" style="153" customWidth="1"/>
    <col min="9" max="9" width="10.140625" style="153" customWidth="1"/>
    <col min="10" max="10" width="2.00390625" style="153" customWidth="1"/>
    <col min="11" max="11" width="10.421875" style="153" customWidth="1"/>
    <col min="12" max="12" width="1.8515625" style="153" customWidth="1"/>
    <col min="13" max="13" width="10.140625" style="153" customWidth="1"/>
    <col min="14" max="14" width="2.28125" style="153" customWidth="1"/>
    <col min="15" max="15" width="10.421875" style="153" customWidth="1"/>
    <col min="16" max="16" width="2.57421875" style="153" customWidth="1"/>
    <col min="17" max="16384" width="12.57421875" style="153" customWidth="1"/>
  </cols>
  <sheetData>
    <row r="1" spans="1:24" ht="12" customHeight="1">
      <c r="A1" s="149" t="s">
        <v>179</v>
      </c>
      <c r="B1" s="150"/>
      <c r="C1" s="150"/>
      <c r="D1" s="150"/>
      <c r="E1" s="150"/>
      <c r="F1" s="150"/>
      <c r="G1" s="150"/>
      <c r="H1" s="150"/>
      <c r="I1" s="150"/>
      <c r="J1" s="150"/>
      <c r="K1" s="150"/>
      <c r="L1" s="150"/>
      <c r="M1" s="150"/>
      <c r="N1" s="150"/>
      <c r="O1" s="150"/>
      <c r="P1" s="150"/>
      <c r="Q1" s="151"/>
      <c r="R1" s="151"/>
      <c r="S1" s="151"/>
      <c r="T1" s="151"/>
      <c r="U1" s="152"/>
      <c r="V1" s="152"/>
      <c r="W1" s="152"/>
      <c r="X1" s="152"/>
    </row>
    <row r="2" spans="1:24" ht="12" customHeight="1">
      <c r="A2" s="154"/>
      <c r="B2" s="155"/>
      <c r="C2" s="154"/>
      <c r="D2" s="154"/>
      <c r="E2" s="156" t="s">
        <v>16</v>
      </c>
      <c r="F2" s="155"/>
      <c r="G2" s="157" t="s">
        <v>149</v>
      </c>
      <c r="H2" s="158"/>
      <c r="I2" s="157" t="s">
        <v>150</v>
      </c>
      <c r="J2" s="158"/>
      <c r="K2" s="157" t="s">
        <v>151</v>
      </c>
      <c r="L2" s="158"/>
      <c r="M2" s="156" t="s">
        <v>152</v>
      </c>
      <c r="N2" s="155"/>
      <c r="O2" s="154"/>
      <c r="P2" s="155"/>
      <c r="Q2" s="151"/>
      <c r="R2" s="151"/>
      <c r="S2" s="151"/>
      <c r="T2" s="151"/>
      <c r="U2" s="152"/>
      <c r="V2" s="152"/>
      <c r="W2" s="152"/>
      <c r="X2" s="152"/>
    </row>
    <row r="3" spans="1:24" ht="12" customHeight="1">
      <c r="A3" s="159" t="s">
        <v>153</v>
      </c>
      <c r="B3" s="160"/>
      <c r="C3" s="161" t="s">
        <v>154</v>
      </c>
      <c r="D3" s="160"/>
      <c r="E3" s="161" t="s">
        <v>155</v>
      </c>
      <c r="F3" s="160"/>
      <c r="G3" s="159" t="s">
        <v>156</v>
      </c>
      <c r="H3" s="162"/>
      <c r="I3" s="159" t="s">
        <v>157</v>
      </c>
      <c r="J3" s="162"/>
      <c r="K3" s="159" t="s">
        <v>158</v>
      </c>
      <c r="L3" s="162"/>
      <c r="M3" s="162" t="s">
        <v>159</v>
      </c>
      <c r="N3" s="160"/>
      <c r="O3" s="161" t="s">
        <v>160</v>
      </c>
      <c r="P3" s="160"/>
      <c r="Q3" s="151"/>
      <c r="R3" s="151"/>
      <c r="S3" s="151"/>
      <c r="T3" s="151"/>
      <c r="U3" s="152"/>
      <c r="V3" s="152"/>
      <c r="W3" s="152"/>
      <c r="X3" s="152"/>
    </row>
    <row r="4" spans="1:24" ht="12" customHeight="1">
      <c r="A4" s="154"/>
      <c r="B4" s="154"/>
      <c r="C4" s="154"/>
      <c r="D4" s="154"/>
      <c r="E4" s="154"/>
      <c r="F4" s="154"/>
      <c r="G4" s="163" t="s">
        <v>161</v>
      </c>
      <c r="H4" s="154"/>
      <c r="I4" s="154"/>
      <c r="J4" s="154"/>
      <c r="K4" s="154"/>
      <c r="L4" s="154"/>
      <c r="M4" s="154"/>
      <c r="N4" s="154"/>
      <c r="O4" s="154"/>
      <c r="P4" s="154"/>
      <c r="Q4" s="151"/>
      <c r="R4" s="151"/>
      <c r="S4" s="151"/>
      <c r="T4" s="151"/>
      <c r="U4" s="152"/>
      <c r="V4" s="152"/>
      <c r="W4" s="152"/>
      <c r="X4" s="152"/>
    </row>
    <row r="5" spans="1:24" ht="3" customHeight="1">
      <c r="A5" s="154"/>
      <c r="B5" s="154"/>
      <c r="C5" s="154"/>
      <c r="D5" s="154"/>
      <c r="E5" s="154"/>
      <c r="F5" s="154"/>
      <c r="G5" s="158" t="s">
        <v>16</v>
      </c>
      <c r="H5" s="155"/>
      <c r="I5" s="154"/>
      <c r="J5" s="154"/>
      <c r="K5" s="154"/>
      <c r="L5" s="154"/>
      <c r="M5" s="154"/>
      <c r="N5" s="154"/>
      <c r="O5" s="154"/>
      <c r="P5" s="154"/>
      <c r="Q5" s="151"/>
      <c r="R5" s="151"/>
      <c r="S5" s="151"/>
      <c r="T5" s="151"/>
      <c r="U5" s="152"/>
      <c r="V5" s="152"/>
      <c r="W5" s="152"/>
      <c r="X5" s="152"/>
    </row>
    <row r="6" spans="1:24" ht="9.75" customHeight="1">
      <c r="A6" s="164">
        <v>1977</v>
      </c>
      <c r="B6" s="154"/>
      <c r="C6" s="165">
        <v>2</v>
      </c>
      <c r="D6" s="165"/>
      <c r="E6" s="165">
        <v>2.1</v>
      </c>
      <c r="F6" s="165"/>
      <c r="G6" s="165">
        <v>0.4</v>
      </c>
      <c r="H6" s="165"/>
      <c r="I6" s="165">
        <v>0.5</v>
      </c>
      <c r="J6" s="165"/>
      <c r="K6" s="154">
        <v>0.3</v>
      </c>
      <c r="L6" s="154"/>
      <c r="M6" s="165">
        <f>O6-SUM(C6:K6)</f>
        <v>1.1000000000000005</v>
      </c>
      <c r="N6" s="165"/>
      <c r="O6" s="165">
        <v>6.4</v>
      </c>
      <c r="P6" s="165"/>
      <c r="Q6" s="166"/>
      <c r="R6" s="166"/>
      <c r="S6" s="167"/>
      <c r="T6" s="166"/>
      <c r="U6" s="168"/>
      <c r="V6" s="169"/>
      <c r="W6" s="152"/>
      <c r="X6" s="152"/>
    </row>
    <row r="7" spans="1:24" ht="9.75" customHeight="1">
      <c r="A7" s="164">
        <v>1978</v>
      </c>
      <c r="B7" s="154"/>
      <c r="C7" s="165">
        <v>1.9</v>
      </c>
      <c r="D7" s="165"/>
      <c r="E7" s="165">
        <v>1.2</v>
      </c>
      <c r="F7" s="165"/>
      <c r="G7" s="165">
        <v>0.3</v>
      </c>
      <c r="H7" s="165"/>
      <c r="I7" s="165">
        <v>0.5</v>
      </c>
      <c r="J7" s="165"/>
      <c r="K7" s="154">
        <v>0.3</v>
      </c>
      <c r="L7" s="154"/>
      <c r="M7" s="165">
        <f>O7-SUM(C7:K7)</f>
        <v>0.9000000000000004</v>
      </c>
      <c r="N7" s="165"/>
      <c r="O7" s="165">
        <v>5.1</v>
      </c>
      <c r="P7" s="165"/>
      <c r="Q7" s="166"/>
      <c r="R7" s="167"/>
      <c r="S7" s="167"/>
      <c r="T7" s="167"/>
      <c r="U7" s="168"/>
      <c r="V7" s="169"/>
      <c r="W7" s="152"/>
      <c r="X7" s="152"/>
    </row>
    <row r="8" spans="1:24" ht="9.75" customHeight="1">
      <c r="A8" s="164">
        <v>1979</v>
      </c>
      <c r="B8" s="154"/>
      <c r="C8" s="165">
        <v>2</v>
      </c>
      <c r="D8" s="165"/>
      <c r="E8" s="165">
        <v>2</v>
      </c>
      <c r="F8" s="165"/>
      <c r="G8" s="165">
        <v>0.4</v>
      </c>
      <c r="H8" s="165"/>
      <c r="I8" s="165">
        <v>0.5</v>
      </c>
      <c r="J8" s="165"/>
      <c r="K8" s="154">
        <v>0.3</v>
      </c>
      <c r="L8" s="154"/>
      <c r="M8" s="165">
        <f>O8-SUM(C8:K8)</f>
        <v>1.2000000000000002</v>
      </c>
      <c r="N8" s="165"/>
      <c r="O8" s="165">
        <v>6.4</v>
      </c>
      <c r="P8" s="165"/>
      <c r="Q8" s="166"/>
      <c r="R8" s="166"/>
      <c r="S8" s="166"/>
      <c r="T8" s="166"/>
      <c r="U8" s="170"/>
      <c r="V8" s="171"/>
      <c r="W8" s="171"/>
      <c r="X8" s="152"/>
    </row>
    <row r="9" spans="1:24" ht="3" customHeight="1">
      <c r="A9" s="164"/>
      <c r="B9" s="154"/>
      <c r="C9" s="165"/>
      <c r="D9" s="165"/>
      <c r="E9" s="165"/>
      <c r="F9" s="165"/>
      <c r="G9" s="165"/>
      <c r="H9" s="165"/>
      <c r="I9" s="165"/>
      <c r="J9" s="165"/>
      <c r="K9" s="154"/>
      <c r="L9" s="154"/>
      <c r="M9" s="165"/>
      <c r="N9" s="165"/>
      <c r="O9" s="165"/>
      <c r="P9" s="165"/>
      <c r="Q9" s="166"/>
      <c r="R9" s="166"/>
      <c r="S9" s="166"/>
      <c r="T9" s="166"/>
      <c r="U9" s="170"/>
      <c r="V9" s="171"/>
      <c r="W9" s="171"/>
      <c r="X9" s="152"/>
    </row>
    <row r="10" spans="1:24" ht="9.75" customHeight="1">
      <c r="A10" s="164">
        <v>1980</v>
      </c>
      <c r="B10" s="154"/>
      <c r="C10" s="165">
        <v>0.9</v>
      </c>
      <c r="D10" s="165"/>
      <c r="E10" s="165">
        <v>2</v>
      </c>
      <c r="F10" s="165"/>
      <c r="G10" s="165">
        <v>0.4</v>
      </c>
      <c r="H10" s="165"/>
      <c r="I10" s="165">
        <v>0.5</v>
      </c>
      <c r="J10" s="165"/>
      <c r="K10" s="154">
        <v>0.3</v>
      </c>
      <c r="L10" s="154"/>
      <c r="M10" s="165">
        <f aca="true" t="shared" si="0" ref="M10:M19">O10-SUM(C10:K10)</f>
        <v>1.3000000000000007</v>
      </c>
      <c r="N10" s="165"/>
      <c r="O10" s="165">
        <v>5.4</v>
      </c>
      <c r="P10" s="165"/>
      <c r="Q10" s="166"/>
      <c r="R10" s="166"/>
      <c r="S10" s="166"/>
      <c r="T10" s="166"/>
      <c r="U10" s="170"/>
      <c r="V10" s="171"/>
      <c r="W10" s="171"/>
      <c r="X10" s="152"/>
    </row>
    <row r="11" spans="1:24" ht="9.75" customHeight="1">
      <c r="A11" s="164">
        <v>1981</v>
      </c>
      <c r="B11" s="154"/>
      <c r="C11" s="165">
        <v>1.9</v>
      </c>
      <c r="D11" s="165"/>
      <c r="E11" s="165">
        <v>1.2</v>
      </c>
      <c r="F11" s="165"/>
      <c r="G11" s="165">
        <v>0.3</v>
      </c>
      <c r="H11" s="165"/>
      <c r="I11" s="165">
        <v>0.3</v>
      </c>
      <c r="J11" s="165"/>
      <c r="K11" s="154">
        <v>0.3</v>
      </c>
      <c r="L11" s="154"/>
      <c r="M11" s="165">
        <f t="shared" si="0"/>
        <v>1.4000000000000012</v>
      </c>
      <c r="N11" s="165"/>
      <c r="O11" s="165">
        <v>5.4</v>
      </c>
      <c r="P11" s="165"/>
      <c r="Q11" s="166"/>
      <c r="R11" s="166"/>
      <c r="S11" s="166"/>
      <c r="T11" s="166"/>
      <c r="U11" s="170"/>
      <c r="V11" s="152"/>
      <c r="W11" s="152"/>
      <c r="X11" s="152"/>
    </row>
    <row r="12" spans="1:24" ht="9.75" customHeight="1">
      <c r="A12" s="164">
        <v>1982</v>
      </c>
      <c r="B12" s="154"/>
      <c r="C12" s="165">
        <v>3.2</v>
      </c>
      <c r="D12" s="165"/>
      <c r="E12" s="165">
        <v>1.5</v>
      </c>
      <c r="F12" s="165"/>
      <c r="G12" s="165">
        <v>0.5</v>
      </c>
      <c r="H12" s="165"/>
      <c r="I12" s="165">
        <v>0.5</v>
      </c>
      <c r="J12" s="165"/>
      <c r="K12" s="154">
        <v>0.3</v>
      </c>
      <c r="L12" s="154"/>
      <c r="M12" s="165">
        <f t="shared" si="0"/>
        <v>0.5</v>
      </c>
      <c r="N12" s="165"/>
      <c r="O12" s="165">
        <v>6.5</v>
      </c>
      <c r="P12" s="165"/>
      <c r="Q12" s="166"/>
      <c r="R12" s="166"/>
      <c r="S12" s="166"/>
      <c r="T12" s="166"/>
      <c r="U12" s="170"/>
      <c r="V12" s="171"/>
      <c r="W12" s="171"/>
      <c r="X12" s="152"/>
    </row>
    <row r="13" spans="1:24" ht="9.75" customHeight="1">
      <c r="A13" s="164">
        <v>1983</v>
      </c>
      <c r="B13" s="154"/>
      <c r="C13" s="165">
        <v>2.4</v>
      </c>
      <c r="D13" s="165"/>
      <c r="E13" s="165">
        <v>1.6</v>
      </c>
      <c r="F13" s="165"/>
      <c r="G13" s="165">
        <v>0.5</v>
      </c>
      <c r="H13" s="165"/>
      <c r="I13" s="165">
        <v>0.5</v>
      </c>
      <c r="J13" s="165"/>
      <c r="K13" s="154">
        <v>0.3</v>
      </c>
      <c r="L13" s="154"/>
      <c r="M13" s="165">
        <f t="shared" si="0"/>
        <v>1.2000000000000002</v>
      </c>
      <c r="N13" s="165"/>
      <c r="O13" s="165">
        <v>6.5</v>
      </c>
      <c r="P13" s="165"/>
      <c r="Q13" s="166"/>
      <c r="R13" s="166"/>
      <c r="S13" s="166"/>
      <c r="T13" s="166"/>
      <c r="U13" s="170"/>
      <c r="V13" s="171"/>
      <c r="W13" s="171"/>
      <c r="X13" s="152"/>
    </row>
    <row r="14" spans="1:24" ht="9.75" customHeight="1">
      <c r="A14" s="164">
        <v>1984</v>
      </c>
      <c r="B14" s="154"/>
      <c r="C14" s="165">
        <v>1.7</v>
      </c>
      <c r="D14" s="165"/>
      <c r="E14" s="165">
        <v>1.7</v>
      </c>
      <c r="F14" s="165"/>
      <c r="G14" s="165">
        <v>0.5</v>
      </c>
      <c r="H14" s="165"/>
      <c r="I14" s="165">
        <v>0.4</v>
      </c>
      <c r="J14" s="165"/>
      <c r="K14" s="154">
        <v>0.3</v>
      </c>
      <c r="L14" s="154"/>
      <c r="M14" s="165">
        <f t="shared" si="0"/>
        <v>0.5</v>
      </c>
      <c r="N14" s="165"/>
      <c r="O14" s="165">
        <v>5.1</v>
      </c>
      <c r="P14" s="165"/>
      <c r="Q14" s="166"/>
      <c r="R14" s="166"/>
      <c r="S14" s="166"/>
      <c r="T14" s="166"/>
      <c r="U14" s="170"/>
      <c r="V14" s="171"/>
      <c r="W14" s="171"/>
      <c r="X14" s="152"/>
    </row>
    <row r="15" spans="1:24" ht="9.75" customHeight="1">
      <c r="A15" s="164">
        <v>1985</v>
      </c>
      <c r="B15" s="154"/>
      <c r="C15" s="165">
        <v>2.8</v>
      </c>
      <c r="D15" s="165"/>
      <c r="E15" s="165">
        <v>1.8</v>
      </c>
      <c r="F15" s="165"/>
      <c r="G15" s="165">
        <v>0.5</v>
      </c>
      <c r="H15" s="165"/>
      <c r="I15" s="165">
        <v>0.4</v>
      </c>
      <c r="J15" s="165"/>
      <c r="K15" s="154">
        <v>0.4</v>
      </c>
      <c r="L15" s="154"/>
      <c r="M15" s="165">
        <f t="shared" si="0"/>
        <v>1.1999999999999993</v>
      </c>
      <c r="N15" s="165"/>
      <c r="O15" s="165">
        <v>7.1</v>
      </c>
      <c r="P15" s="165"/>
      <c r="Q15" s="166"/>
      <c r="R15" s="166"/>
      <c r="S15" s="166"/>
      <c r="T15" s="166"/>
      <c r="U15" s="170"/>
      <c r="V15" s="171"/>
      <c r="W15" s="171"/>
      <c r="X15" s="152"/>
    </row>
    <row r="16" spans="1:24" ht="9.75" customHeight="1">
      <c r="A16" s="164">
        <v>1986</v>
      </c>
      <c r="B16" s="154"/>
      <c r="C16" s="165">
        <v>2.6</v>
      </c>
      <c r="D16" s="165"/>
      <c r="E16" s="165">
        <v>1.2</v>
      </c>
      <c r="F16" s="165"/>
      <c r="G16" s="165">
        <v>0.5</v>
      </c>
      <c r="H16" s="165"/>
      <c r="I16" s="165">
        <v>0.5</v>
      </c>
      <c r="J16" s="165"/>
      <c r="K16" s="154">
        <v>0.4</v>
      </c>
      <c r="L16" s="154"/>
      <c r="M16" s="165">
        <f t="shared" si="0"/>
        <v>1.3999999999999995</v>
      </c>
      <c r="N16" s="165"/>
      <c r="O16" s="165">
        <v>6.6</v>
      </c>
      <c r="P16" s="165"/>
      <c r="Q16" s="166"/>
      <c r="R16" s="166"/>
      <c r="S16" s="166"/>
      <c r="T16" s="166"/>
      <c r="U16" s="170"/>
      <c r="V16" s="171"/>
      <c r="W16" s="171"/>
      <c r="X16" s="152"/>
    </row>
    <row r="17" spans="1:24" ht="9.75" customHeight="1">
      <c r="A17" s="164">
        <v>1987</v>
      </c>
      <c r="B17" s="154"/>
      <c r="C17" s="165">
        <v>2.2</v>
      </c>
      <c r="D17" s="165"/>
      <c r="E17" s="165">
        <v>1.4</v>
      </c>
      <c r="F17" s="165"/>
      <c r="G17" s="165">
        <v>0.2</v>
      </c>
      <c r="H17" s="165"/>
      <c r="I17" s="165">
        <v>0.4</v>
      </c>
      <c r="J17" s="165"/>
      <c r="K17" s="154">
        <v>0.2</v>
      </c>
      <c r="L17" s="154"/>
      <c r="M17" s="165">
        <f t="shared" si="0"/>
        <v>0.7999999999999998</v>
      </c>
      <c r="N17" s="165"/>
      <c r="O17" s="165">
        <v>5.2</v>
      </c>
      <c r="P17" s="165"/>
      <c r="Q17" s="166"/>
      <c r="R17" s="166"/>
      <c r="S17" s="166"/>
      <c r="T17" s="166"/>
      <c r="U17" s="170"/>
      <c r="V17" s="171"/>
      <c r="W17" s="171"/>
      <c r="X17" s="152"/>
    </row>
    <row r="18" spans="1:24" ht="9.75" customHeight="1">
      <c r="A18" s="164">
        <v>1988</v>
      </c>
      <c r="B18" s="154"/>
      <c r="C18" s="165">
        <v>3.4</v>
      </c>
      <c r="D18" s="165"/>
      <c r="E18" s="165">
        <v>1.1</v>
      </c>
      <c r="F18" s="165"/>
      <c r="G18" s="165">
        <v>0.5</v>
      </c>
      <c r="H18" s="165"/>
      <c r="I18" s="165">
        <v>0.3</v>
      </c>
      <c r="J18" s="165"/>
      <c r="K18" s="154">
        <v>0.2</v>
      </c>
      <c r="L18" s="154"/>
      <c r="M18" s="165">
        <f t="shared" si="0"/>
        <v>1.4000000000000004</v>
      </c>
      <c r="N18" s="165"/>
      <c r="O18" s="165">
        <v>6.9</v>
      </c>
      <c r="P18" s="165"/>
      <c r="Q18" s="166"/>
      <c r="R18" s="166"/>
      <c r="S18" s="166"/>
      <c r="T18" s="166"/>
      <c r="U18" s="170"/>
      <c r="V18" s="171"/>
      <c r="W18" s="171"/>
      <c r="X18" s="152"/>
    </row>
    <row r="19" spans="1:24" ht="9.75" customHeight="1">
      <c r="A19" s="164">
        <v>1989</v>
      </c>
      <c r="B19" s="154"/>
      <c r="C19" s="165">
        <v>2.2</v>
      </c>
      <c r="D19" s="165"/>
      <c r="E19" s="165">
        <v>1.1</v>
      </c>
      <c r="F19" s="165"/>
      <c r="G19" s="165">
        <v>0.4</v>
      </c>
      <c r="H19" s="165"/>
      <c r="I19" s="165">
        <v>0.4</v>
      </c>
      <c r="J19" s="165"/>
      <c r="K19" s="154">
        <v>0.3</v>
      </c>
      <c r="L19" s="154"/>
      <c r="M19" s="165">
        <f t="shared" si="0"/>
        <v>1.5</v>
      </c>
      <c r="N19" s="165"/>
      <c r="O19" s="165">
        <v>5.9</v>
      </c>
      <c r="P19" s="165"/>
      <c r="Q19" s="166"/>
      <c r="R19" s="166"/>
      <c r="S19" s="166"/>
      <c r="T19" s="166"/>
      <c r="U19" s="170"/>
      <c r="V19" s="171"/>
      <c r="W19" s="171"/>
      <c r="X19" s="152"/>
    </row>
    <row r="20" spans="1:24" ht="3" customHeight="1">
      <c r="A20" s="164"/>
      <c r="B20" s="154"/>
      <c r="C20" s="165"/>
      <c r="D20" s="165"/>
      <c r="E20" s="165"/>
      <c r="F20" s="165"/>
      <c r="G20" s="165"/>
      <c r="H20" s="165"/>
      <c r="I20" s="165"/>
      <c r="J20" s="165"/>
      <c r="K20" s="154"/>
      <c r="L20" s="154"/>
      <c r="M20" s="165"/>
      <c r="N20" s="165"/>
      <c r="O20" s="165"/>
      <c r="P20" s="165"/>
      <c r="Q20" s="166"/>
      <c r="R20" s="166"/>
      <c r="S20" s="166"/>
      <c r="T20" s="166"/>
      <c r="U20" s="170"/>
      <c r="V20" s="171"/>
      <c r="W20" s="171"/>
      <c r="X20" s="152"/>
    </row>
    <row r="21" spans="1:24" ht="9.75" customHeight="1">
      <c r="A21" s="164">
        <v>1990</v>
      </c>
      <c r="B21" s="154"/>
      <c r="C21" s="165">
        <v>3.1</v>
      </c>
      <c r="D21" s="165"/>
      <c r="E21" s="165">
        <v>1.3</v>
      </c>
      <c r="F21" s="165"/>
      <c r="G21" s="165">
        <v>0.4</v>
      </c>
      <c r="H21" s="165"/>
      <c r="I21" s="165">
        <v>0.6</v>
      </c>
      <c r="J21" s="165"/>
      <c r="K21" s="172">
        <v>0.2</v>
      </c>
      <c r="L21" s="154"/>
      <c r="M21" s="165">
        <f aca="true" t="shared" si="1" ref="M21:M30">O21-SUM(C21:K21)</f>
        <v>0.9999999999999991</v>
      </c>
      <c r="N21" s="165"/>
      <c r="O21" s="165">
        <v>6.6</v>
      </c>
      <c r="P21" s="165"/>
      <c r="Q21" s="166"/>
      <c r="R21" s="166"/>
      <c r="S21" s="166"/>
      <c r="T21" s="166"/>
      <c r="U21" s="170"/>
      <c r="V21" s="171"/>
      <c r="W21" s="171"/>
      <c r="X21" s="152"/>
    </row>
    <row r="22" spans="1:24" ht="9.75" customHeight="1">
      <c r="A22" s="164">
        <v>1991</v>
      </c>
      <c r="B22" s="154"/>
      <c r="C22" s="165">
        <v>3.3</v>
      </c>
      <c r="D22" s="165"/>
      <c r="E22" s="165">
        <v>1.5</v>
      </c>
      <c r="F22" s="165"/>
      <c r="G22" s="165">
        <v>0.5</v>
      </c>
      <c r="H22" s="165"/>
      <c r="I22" s="165">
        <v>0.5</v>
      </c>
      <c r="J22" s="165"/>
      <c r="K22" s="172">
        <v>0.2</v>
      </c>
      <c r="L22" s="154"/>
      <c r="M22" s="165">
        <f t="shared" si="1"/>
        <v>1.2999999999999998</v>
      </c>
      <c r="N22" s="165"/>
      <c r="O22" s="165">
        <v>7.3</v>
      </c>
      <c r="P22" s="165"/>
      <c r="Q22" s="166"/>
      <c r="R22" s="166"/>
      <c r="S22" s="166"/>
      <c r="T22" s="166"/>
      <c r="U22" s="170"/>
      <c r="V22" s="152"/>
      <c r="W22" s="152"/>
      <c r="X22" s="152"/>
    </row>
    <row r="23" spans="1:24" ht="9.75" customHeight="1">
      <c r="A23" s="164">
        <v>1992</v>
      </c>
      <c r="B23" s="154"/>
      <c r="C23" s="165">
        <v>3.8</v>
      </c>
      <c r="D23" s="165"/>
      <c r="E23" s="165">
        <v>1.5</v>
      </c>
      <c r="F23" s="165"/>
      <c r="G23" s="165">
        <v>0.5</v>
      </c>
      <c r="H23" s="165"/>
      <c r="I23" s="165">
        <v>0.6</v>
      </c>
      <c r="J23" s="165"/>
      <c r="K23" s="172">
        <v>0.2</v>
      </c>
      <c r="L23" s="154"/>
      <c r="M23" s="165">
        <f t="shared" si="1"/>
        <v>1.1000000000000005</v>
      </c>
      <c r="N23" s="165"/>
      <c r="O23" s="165">
        <v>7.7</v>
      </c>
      <c r="P23" s="154"/>
      <c r="Q23" s="166"/>
      <c r="R23" s="151"/>
      <c r="S23" s="151"/>
      <c r="T23" s="151"/>
      <c r="U23" s="152"/>
      <c r="V23" s="152"/>
      <c r="W23" s="152"/>
      <c r="X23" s="152"/>
    </row>
    <row r="24" spans="1:24" ht="9.75" customHeight="1">
      <c r="A24" s="164">
        <v>1993</v>
      </c>
      <c r="B24" s="154"/>
      <c r="C24" s="165">
        <v>3.6</v>
      </c>
      <c r="D24" s="165"/>
      <c r="E24" s="165">
        <v>1.2</v>
      </c>
      <c r="F24" s="165"/>
      <c r="G24" s="165">
        <v>0.4</v>
      </c>
      <c r="H24" s="165"/>
      <c r="I24" s="165">
        <v>0.6</v>
      </c>
      <c r="J24" s="165"/>
      <c r="K24" s="172">
        <v>0.2</v>
      </c>
      <c r="L24" s="154"/>
      <c r="M24" s="165">
        <f t="shared" si="1"/>
        <v>1.4000000000000004</v>
      </c>
      <c r="N24" s="165"/>
      <c r="O24" s="165">
        <v>7.4</v>
      </c>
      <c r="P24" s="165"/>
      <c r="Q24" s="166"/>
      <c r="R24" s="166"/>
      <c r="S24" s="166"/>
      <c r="T24" s="166"/>
      <c r="U24" s="170"/>
      <c r="V24" s="152"/>
      <c r="W24" s="152"/>
      <c r="X24" s="152"/>
    </row>
    <row r="25" spans="1:24" ht="9.75" customHeight="1">
      <c r="A25" s="173" t="s">
        <v>162</v>
      </c>
      <c r="B25" s="154"/>
      <c r="C25" s="165">
        <v>3.3</v>
      </c>
      <c r="D25" s="165"/>
      <c r="E25" s="165">
        <v>1.9</v>
      </c>
      <c r="F25" s="165"/>
      <c r="G25" s="165">
        <v>0.4</v>
      </c>
      <c r="H25" s="165"/>
      <c r="I25" s="165">
        <v>0.6</v>
      </c>
      <c r="J25" s="165"/>
      <c r="K25" s="172">
        <v>0.2</v>
      </c>
      <c r="L25" s="154"/>
      <c r="M25" s="165">
        <f t="shared" si="1"/>
        <v>1.4300000000000006</v>
      </c>
      <c r="N25" s="165"/>
      <c r="O25" s="165">
        <v>7.83</v>
      </c>
      <c r="P25" s="165"/>
      <c r="Q25" s="166"/>
      <c r="R25" s="166"/>
      <c r="S25" s="166"/>
      <c r="T25" s="166"/>
      <c r="U25" s="170"/>
      <c r="V25" s="152"/>
      <c r="W25" s="152"/>
      <c r="X25" s="152"/>
    </row>
    <row r="26" spans="1:24" ht="9.75" customHeight="1">
      <c r="A26" s="174">
        <v>1995</v>
      </c>
      <c r="B26" s="154"/>
      <c r="C26" s="165">
        <v>3.3</v>
      </c>
      <c r="D26" s="165"/>
      <c r="E26" s="165">
        <v>1.7</v>
      </c>
      <c r="F26" s="165"/>
      <c r="G26" s="165">
        <v>0.4</v>
      </c>
      <c r="H26" s="165"/>
      <c r="I26" s="165">
        <v>0.6</v>
      </c>
      <c r="J26" s="165"/>
      <c r="K26" s="172">
        <v>0.2</v>
      </c>
      <c r="L26" s="154"/>
      <c r="M26" s="165">
        <f t="shared" si="1"/>
        <v>1.5</v>
      </c>
      <c r="N26" s="165"/>
      <c r="O26" s="165">
        <v>7.7</v>
      </c>
      <c r="P26" s="165"/>
      <c r="Q26" s="166"/>
      <c r="R26" s="166"/>
      <c r="S26" s="166"/>
      <c r="T26" s="166"/>
      <c r="U26" s="170"/>
      <c r="V26" s="152"/>
      <c r="W26" s="152"/>
      <c r="X26" s="152"/>
    </row>
    <row r="27" spans="1:24" ht="9.75" customHeight="1">
      <c r="A27" s="175" t="s">
        <v>163</v>
      </c>
      <c r="B27" s="154"/>
      <c r="C27" s="165">
        <v>3.45</v>
      </c>
      <c r="D27" s="165"/>
      <c r="E27" s="165">
        <v>1.28</v>
      </c>
      <c r="F27" s="165"/>
      <c r="G27" s="165">
        <v>0.51</v>
      </c>
      <c r="H27" s="165"/>
      <c r="I27" s="165">
        <v>0.57</v>
      </c>
      <c r="J27" s="165"/>
      <c r="K27" s="172">
        <v>0.21</v>
      </c>
      <c r="L27" s="154"/>
      <c r="M27" s="165">
        <f t="shared" si="1"/>
        <v>1.4299999999999997</v>
      </c>
      <c r="N27" s="165"/>
      <c r="O27" s="165">
        <v>7.45</v>
      </c>
      <c r="P27" s="165"/>
      <c r="Q27" s="166"/>
      <c r="R27" s="166"/>
      <c r="S27" s="166"/>
      <c r="T27" s="166"/>
      <c r="U27" s="170"/>
      <c r="V27" s="152"/>
      <c r="W27" s="152"/>
      <c r="X27" s="152"/>
    </row>
    <row r="28" spans="1:24" ht="9.75" customHeight="1">
      <c r="A28" s="175" t="s">
        <v>164</v>
      </c>
      <c r="B28" s="154"/>
      <c r="C28" s="165">
        <v>3.58</v>
      </c>
      <c r="D28" s="165"/>
      <c r="E28" s="165">
        <v>1.37</v>
      </c>
      <c r="F28" s="165"/>
      <c r="G28" s="165">
        <v>0.39</v>
      </c>
      <c r="H28" s="165"/>
      <c r="I28" s="165">
        <v>0.55</v>
      </c>
      <c r="J28" s="165"/>
      <c r="K28" s="172">
        <v>0.2</v>
      </c>
      <c r="L28" s="154"/>
      <c r="M28" s="165">
        <f t="shared" si="1"/>
        <v>1.4400000000000004</v>
      </c>
      <c r="N28" s="165"/>
      <c r="O28" s="165">
        <v>7.53</v>
      </c>
      <c r="P28" s="165"/>
      <c r="Q28" s="166"/>
      <c r="R28" s="166"/>
      <c r="S28" s="166"/>
      <c r="T28" s="166"/>
      <c r="U28" s="170"/>
      <c r="V28" s="152"/>
      <c r="W28" s="152"/>
      <c r="X28" s="152"/>
    </row>
    <row r="29" spans="1:24" ht="9.75" customHeight="1">
      <c r="A29" s="175" t="s">
        <v>165</v>
      </c>
      <c r="B29" s="154"/>
      <c r="C29" s="165">
        <v>3.46</v>
      </c>
      <c r="D29" s="165"/>
      <c r="E29" s="165">
        <v>1.16</v>
      </c>
      <c r="F29" s="165"/>
      <c r="G29" s="165">
        <v>0.38</v>
      </c>
      <c r="H29" s="165"/>
      <c r="I29" s="165">
        <v>0.63</v>
      </c>
      <c r="J29" s="165"/>
      <c r="K29" s="172">
        <v>0.22</v>
      </c>
      <c r="L29" s="154"/>
      <c r="M29" s="165">
        <f t="shared" si="1"/>
        <v>1.54</v>
      </c>
      <c r="N29" s="165"/>
      <c r="O29" s="165">
        <v>7.39</v>
      </c>
      <c r="P29" s="165"/>
      <c r="Q29" s="166"/>
      <c r="R29" s="166"/>
      <c r="S29" s="166"/>
      <c r="T29" s="166"/>
      <c r="U29" s="170"/>
      <c r="V29" s="152"/>
      <c r="W29" s="152"/>
      <c r="X29" s="152"/>
    </row>
    <row r="30" spans="1:24" ht="9.75" customHeight="1">
      <c r="A30" s="175" t="s">
        <v>166</v>
      </c>
      <c r="B30" s="154"/>
      <c r="C30" s="165">
        <v>3.58</v>
      </c>
      <c r="D30" s="165"/>
      <c r="E30" s="165">
        <v>1.24</v>
      </c>
      <c r="F30" s="165"/>
      <c r="G30" s="165">
        <v>0.44</v>
      </c>
      <c r="H30" s="165"/>
      <c r="I30" s="165">
        <v>0.57</v>
      </c>
      <c r="J30" s="165"/>
      <c r="K30" s="172">
        <v>0.21</v>
      </c>
      <c r="L30" s="154"/>
      <c r="M30" s="165">
        <f t="shared" si="1"/>
        <v>1.589999999999999</v>
      </c>
      <c r="N30" s="165"/>
      <c r="O30" s="165">
        <v>7.63</v>
      </c>
      <c r="P30" s="165"/>
      <c r="Q30" s="166"/>
      <c r="R30" s="166"/>
      <c r="S30" s="166"/>
      <c r="T30" s="166"/>
      <c r="U30" s="170"/>
      <c r="V30" s="152"/>
      <c r="W30" s="152"/>
      <c r="X30" s="152"/>
    </row>
    <row r="31" spans="1:24" ht="3" customHeight="1">
      <c r="A31" s="175"/>
      <c r="B31" s="154"/>
      <c r="C31" s="165"/>
      <c r="D31" s="165"/>
      <c r="E31" s="165"/>
      <c r="F31" s="165"/>
      <c r="G31" s="165"/>
      <c r="H31" s="165"/>
      <c r="I31" s="165"/>
      <c r="J31" s="165"/>
      <c r="K31" s="172"/>
      <c r="L31" s="154"/>
      <c r="M31" s="165"/>
      <c r="N31" s="165"/>
      <c r="O31" s="165"/>
      <c r="P31" s="165"/>
      <c r="Q31" s="166"/>
      <c r="R31" s="166"/>
      <c r="S31" s="166"/>
      <c r="T31" s="166"/>
      <c r="U31" s="170"/>
      <c r="V31" s="152"/>
      <c r="W31" s="152"/>
      <c r="X31" s="152"/>
    </row>
    <row r="32" spans="1:24" ht="9.75" customHeight="1">
      <c r="A32" s="176" t="s">
        <v>167</v>
      </c>
      <c r="B32" s="154"/>
      <c r="C32" s="165">
        <v>3.56</v>
      </c>
      <c r="D32" s="165"/>
      <c r="E32" s="165">
        <v>1.17</v>
      </c>
      <c r="F32" s="165"/>
      <c r="G32" s="165">
        <v>0.44</v>
      </c>
      <c r="H32" s="165"/>
      <c r="I32" s="165">
        <v>0.62</v>
      </c>
      <c r="J32" s="165"/>
      <c r="K32" s="172">
        <v>0.18</v>
      </c>
      <c r="L32" s="154"/>
      <c r="M32" s="165">
        <f>O32-SUM(C32:K32)</f>
        <v>1.839999999999999</v>
      </c>
      <c r="N32" s="165"/>
      <c r="O32" s="165">
        <v>7.81</v>
      </c>
      <c r="P32" s="165"/>
      <c r="Q32" s="166"/>
      <c r="R32" s="166"/>
      <c r="S32" s="166"/>
      <c r="T32" s="166"/>
      <c r="U32" s="170"/>
      <c r="V32" s="152"/>
      <c r="W32" s="152"/>
      <c r="X32" s="152"/>
    </row>
    <row r="33" spans="1:24" ht="9.75" customHeight="1">
      <c r="A33" s="176" t="s">
        <v>168</v>
      </c>
      <c r="B33" s="154"/>
      <c r="C33" s="165">
        <v>3.47</v>
      </c>
      <c r="D33" s="165"/>
      <c r="E33" s="165">
        <v>1.06</v>
      </c>
      <c r="F33" s="165"/>
      <c r="G33" s="165">
        <v>0.5</v>
      </c>
      <c r="H33" s="165"/>
      <c r="I33" s="165">
        <v>0.59</v>
      </c>
      <c r="J33" s="165"/>
      <c r="K33" s="172">
        <v>0.21</v>
      </c>
      <c r="L33" s="154"/>
      <c r="M33" s="165">
        <f>O33-SUM(C33:K33)</f>
        <v>1.62</v>
      </c>
      <c r="N33" s="165"/>
      <c r="O33" s="165">
        <v>7.45</v>
      </c>
      <c r="P33" s="165"/>
      <c r="Q33" s="166"/>
      <c r="R33" s="166"/>
      <c r="S33" s="166"/>
      <c r="T33" s="166"/>
      <c r="U33" s="170"/>
      <c r="V33" s="152"/>
      <c r="W33" s="152"/>
      <c r="X33" s="152"/>
    </row>
    <row r="34" spans="1:24" ht="12.75" customHeight="1">
      <c r="A34" s="177" t="s">
        <v>169</v>
      </c>
      <c r="B34" s="178"/>
      <c r="C34" s="178"/>
      <c r="D34" s="178"/>
      <c r="E34" s="178"/>
      <c r="F34" s="178"/>
      <c r="G34" s="178"/>
      <c r="H34" s="178"/>
      <c r="I34" s="178"/>
      <c r="J34" s="178"/>
      <c r="K34" s="178"/>
      <c r="L34" s="178"/>
      <c r="M34" s="178"/>
      <c r="N34" s="178"/>
      <c r="O34" s="178"/>
      <c r="P34" s="178"/>
      <c r="Q34" s="170"/>
      <c r="R34" s="152"/>
      <c r="S34" s="152"/>
      <c r="T34" s="152"/>
      <c r="U34" s="152"/>
      <c r="V34" s="152"/>
      <c r="W34" s="152"/>
      <c r="X34" s="152"/>
    </row>
    <row r="35" spans="1:24" ht="12.75" customHeight="1">
      <c r="A35" s="179" t="s">
        <v>170</v>
      </c>
      <c r="B35" s="154"/>
      <c r="C35" s="154"/>
      <c r="D35" s="154"/>
      <c r="E35" s="154"/>
      <c r="F35" s="154"/>
      <c r="G35" s="154"/>
      <c r="H35" s="154"/>
      <c r="I35" s="154"/>
      <c r="J35" s="154"/>
      <c r="K35" s="154"/>
      <c r="L35" s="154"/>
      <c r="M35" s="154"/>
      <c r="N35" s="154"/>
      <c r="O35" s="154"/>
      <c r="P35" s="154"/>
      <c r="Q35" s="170"/>
      <c r="R35" s="152"/>
      <c r="S35" s="152"/>
      <c r="T35" s="152"/>
      <c r="U35" s="152"/>
      <c r="V35" s="152"/>
      <c r="W35" s="152"/>
      <c r="X35" s="152"/>
    </row>
    <row r="36" spans="3:26" ht="15">
      <c r="C36" s="180"/>
      <c r="D36" s="180"/>
      <c r="E36" s="180"/>
      <c r="F36" s="180"/>
      <c r="G36" s="180"/>
      <c r="H36" s="180"/>
      <c r="I36" s="180"/>
      <c r="J36" s="180"/>
      <c r="M36" s="180"/>
      <c r="N36" s="180"/>
      <c r="Q36" s="181">
        <v>7.3</v>
      </c>
      <c r="R36" s="181">
        <v>7.7</v>
      </c>
      <c r="S36" s="181">
        <v>7.4</v>
      </c>
      <c r="T36" s="181">
        <v>7.8</v>
      </c>
      <c r="U36" s="181">
        <v>7.7</v>
      </c>
      <c r="V36" s="181">
        <v>7.4</v>
      </c>
      <c r="W36" s="181">
        <v>7.6</v>
      </c>
      <c r="X36" s="181">
        <v>7.4</v>
      </c>
      <c r="Y36" s="181">
        <v>7.9</v>
      </c>
      <c r="Z36" s="181">
        <v>8.1</v>
      </c>
    </row>
    <row r="37" ht="15">
      <c r="C37" s="182" t="s">
        <v>16</v>
      </c>
    </row>
  </sheetData>
  <printOptions/>
  <pageMargins left="0.667" right="0.667" top="0.667" bottom="0.667"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transitionEntry="1"/>
  <dimension ref="A1:R27"/>
  <sheetViews>
    <sheetView workbookViewId="0" topLeftCell="A1">
      <selection activeCell="A1" sqref="A1"/>
    </sheetView>
  </sheetViews>
  <sheetFormatPr defaultColWidth="9.7109375" defaultRowHeight="12.75"/>
  <cols>
    <col min="1" max="1" width="12.140625" style="74" customWidth="1"/>
    <col min="2" max="7" width="5.28125" style="74" customWidth="1"/>
    <col min="8" max="8" width="5.00390625" style="74" customWidth="1"/>
    <col min="9" max="9" width="5.28125" style="74" customWidth="1"/>
    <col min="10" max="11" width="5.00390625" style="74" customWidth="1"/>
    <col min="12" max="12" width="5.28125" style="74" customWidth="1"/>
    <col min="13" max="13" width="0.85546875" style="74" customWidth="1"/>
    <col min="14" max="15" width="6.57421875" style="74" customWidth="1"/>
    <col min="16" max="16" width="0.71875" style="74" customWidth="1"/>
    <col min="17" max="17" width="9.140625" style="74" customWidth="1"/>
    <col min="18" max="16384" width="9.7109375" style="74" customWidth="1"/>
  </cols>
  <sheetData>
    <row r="1" spans="1:18" ht="12">
      <c r="A1" s="71" t="s">
        <v>180</v>
      </c>
      <c r="B1" s="72"/>
      <c r="C1" s="72"/>
      <c r="D1" s="72"/>
      <c r="E1" s="72"/>
      <c r="F1" s="72"/>
      <c r="G1" s="72"/>
      <c r="H1" s="72"/>
      <c r="I1" s="72"/>
      <c r="J1" s="72"/>
      <c r="K1" s="72"/>
      <c r="L1" s="72"/>
      <c r="M1" s="72"/>
      <c r="N1" s="72"/>
      <c r="O1" s="72"/>
      <c r="P1" s="72"/>
      <c r="Q1" s="72"/>
      <c r="R1" s="73"/>
    </row>
    <row r="2" spans="1:18" ht="12">
      <c r="A2" s="75"/>
      <c r="B2" s="76" t="s">
        <v>41</v>
      </c>
      <c r="C2" s="77"/>
      <c r="D2" s="77"/>
      <c r="E2" s="78"/>
      <c r="F2" s="77"/>
      <c r="G2" s="77"/>
      <c r="H2" s="77"/>
      <c r="I2" s="77"/>
      <c r="J2" s="78"/>
      <c r="K2" s="77"/>
      <c r="L2" s="77"/>
      <c r="M2" s="79"/>
      <c r="N2" s="76" t="s">
        <v>42</v>
      </c>
      <c r="O2" s="77"/>
      <c r="P2" s="75"/>
      <c r="Q2" s="80" t="s">
        <v>43</v>
      </c>
      <c r="R2" s="73"/>
    </row>
    <row r="3" spans="1:18" ht="12">
      <c r="A3" s="81" t="s">
        <v>44</v>
      </c>
      <c r="B3" s="82" t="s">
        <v>45</v>
      </c>
      <c r="C3" s="83" t="s">
        <v>46</v>
      </c>
      <c r="D3" s="83" t="s">
        <v>47</v>
      </c>
      <c r="E3" s="83" t="s">
        <v>48</v>
      </c>
      <c r="F3" s="82" t="s">
        <v>49</v>
      </c>
      <c r="G3" s="83" t="s">
        <v>50</v>
      </c>
      <c r="H3" s="82" t="s">
        <v>51</v>
      </c>
      <c r="I3" s="83" t="s">
        <v>52</v>
      </c>
      <c r="J3" s="83" t="s">
        <v>53</v>
      </c>
      <c r="K3" s="83" t="s">
        <v>54</v>
      </c>
      <c r="L3" s="81" t="s">
        <v>55</v>
      </c>
      <c r="M3" s="72"/>
      <c r="N3" s="84">
        <v>1999</v>
      </c>
      <c r="O3" s="84" t="s">
        <v>56</v>
      </c>
      <c r="P3" s="72"/>
      <c r="Q3" s="84" t="s">
        <v>57</v>
      </c>
      <c r="R3" s="73"/>
    </row>
    <row r="4" spans="1:18" ht="12">
      <c r="A4" s="75"/>
      <c r="B4" s="85" t="s">
        <v>15</v>
      </c>
      <c r="C4" s="79"/>
      <c r="D4" s="79"/>
      <c r="E4" s="86"/>
      <c r="F4" s="79"/>
      <c r="G4" s="79"/>
      <c r="H4" s="79"/>
      <c r="I4" s="79"/>
      <c r="J4" s="86"/>
      <c r="K4" s="79"/>
      <c r="L4" s="79"/>
      <c r="M4" s="79"/>
      <c r="N4" s="79"/>
      <c r="O4" s="79"/>
      <c r="P4" s="75"/>
      <c r="Q4" s="80" t="s">
        <v>39</v>
      </c>
      <c r="R4" s="73"/>
    </row>
    <row r="5" spans="1:18" ht="9.75" customHeight="1">
      <c r="A5" s="75"/>
      <c r="B5" s="75"/>
      <c r="C5" s="87" t="s">
        <v>16</v>
      </c>
      <c r="D5" s="75"/>
      <c r="E5" s="75"/>
      <c r="F5" s="75"/>
      <c r="G5" s="75"/>
      <c r="H5" s="87" t="s">
        <v>16</v>
      </c>
      <c r="I5" s="75"/>
      <c r="J5" s="75"/>
      <c r="K5" s="75"/>
      <c r="L5" s="75"/>
      <c r="M5" s="75"/>
      <c r="N5" s="75"/>
      <c r="O5" s="75"/>
      <c r="P5" s="75"/>
      <c r="Q5" s="75"/>
      <c r="R5" s="73"/>
    </row>
    <row r="6" spans="1:18" ht="10.5" customHeight="1">
      <c r="A6" s="87" t="s">
        <v>58</v>
      </c>
      <c r="B6" s="88"/>
      <c r="C6" s="88"/>
      <c r="D6" s="88">
        <v>160</v>
      </c>
      <c r="E6" s="88">
        <v>1800</v>
      </c>
      <c r="F6" s="88">
        <v>990</v>
      </c>
      <c r="G6" s="88">
        <v>77</v>
      </c>
      <c r="H6" s="88"/>
      <c r="I6" s="88">
        <v>1620</v>
      </c>
      <c r="J6" s="88"/>
      <c r="K6" s="88">
        <v>40</v>
      </c>
      <c r="L6" s="88">
        <f>+O6-SUM(B6:K6)</f>
        <v>84</v>
      </c>
      <c r="M6" s="89" t="s">
        <v>16</v>
      </c>
      <c r="N6" s="88">
        <v>7294</v>
      </c>
      <c r="O6" s="88">
        <v>4771</v>
      </c>
      <c r="P6" s="88"/>
      <c r="Q6" s="90">
        <f>+((O6/N6)-1)*100</f>
        <v>-34.590074033452154</v>
      </c>
      <c r="R6" s="91"/>
    </row>
    <row r="7" spans="1:18" ht="10.5" customHeight="1">
      <c r="A7" s="87" t="s">
        <v>59</v>
      </c>
      <c r="B7" s="88"/>
      <c r="C7" s="88"/>
      <c r="D7" s="88">
        <v>146</v>
      </c>
      <c r="E7" s="88"/>
      <c r="F7" s="88">
        <v>35</v>
      </c>
      <c r="G7" s="88">
        <v>2040</v>
      </c>
      <c r="H7" s="88"/>
      <c r="I7" s="88">
        <v>83</v>
      </c>
      <c r="J7" s="88">
        <v>24</v>
      </c>
      <c r="K7" s="88">
        <v>161</v>
      </c>
      <c r="L7" s="88"/>
      <c r="M7" s="88"/>
      <c r="N7" s="88">
        <v>2469</v>
      </c>
      <c r="O7" s="88">
        <v>2489</v>
      </c>
      <c r="P7" s="88"/>
      <c r="Q7" s="90">
        <f>+((O7/N7)-1)*100</f>
        <v>0.8100445524503952</v>
      </c>
      <c r="R7" s="91"/>
    </row>
    <row r="8" spans="1:18" ht="10.5" customHeight="1">
      <c r="A8" s="87" t="s">
        <v>60</v>
      </c>
      <c r="B8" s="88"/>
      <c r="C8" s="88">
        <v>1675</v>
      </c>
      <c r="D8" s="88">
        <v>641</v>
      </c>
      <c r="E8" s="88">
        <v>290</v>
      </c>
      <c r="F8" s="88">
        <v>494</v>
      </c>
      <c r="G8" s="88">
        <v>749</v>
      </c>
      <c r="H8" s="88"/>
      <c r="I8" s="88">
        <v>5294</v>
      </c>
      <c r="J8" s="88">
        <v>242</v>
      </c>
      <c r="K8" s="88">
        <v>542</v>
      </c>
      <c r="L8" s="88">
        <f>+O8-SUM(B8:K8)</f>
        <v>743</v>
      </c>
      <c r="M8" s="88"/>
      <c r="N8" s="88">
        <v>10839</v>
      </c>
      <c r="O8" s="88">
        <v>10670</v>
      </c>
      <c r="P8" s="88"/>
      <c r="Q8" s="90">
        <f>+((O8/N8)-1)*100</f>
        <v>-1.5591844266076182</v>
      </c>
      <c r="R8" s="91"/>
    </row>
    <row r="9" spans="1:18" ht="10.5" customHeight="1">
      <c r="A9" s="92" t="s">
        <v>61</v>
      </c>
      <c r="B9" s="88">
        <v>165</v>
      </c>
      <c r="C9" s="88">
        <v>193</v>
      </c>
      <c r="D9" s="88">
        <v>27</v>
      </c>
      <c r="E9" s="88">
        <v>285</v>
      </c>
      <c r="F9" s="88">
        <v>178</v>
      </c>
      <c r="G9" s="88">
        <v>271</v>
      </c>
      <c r="H9" s="88">
        <v>209</v>
      </c>
      <c r="I9" s="88"/>
      <c r="J9" s="88">
        <v>26</v>
      </c>
      <c r="K9" s="88"/>
      <c r="L9" s="88"/>
      <c r="M9" s="88"/>
      <c r="N9" s="88">
        <v>1375</v>
      </c>
      <c r="O9" s="88">
        <v>1354</v>
      </c>
      <c r="P9" s="88"/>
      <c r="Q9" s="90">
        <f>+((O9/N9)-1)*100</f>
        <v>-1.5272727272727327</v>
      </c>
      <c r="R9" s="91"/>
    </row>
    <row r="10" spans="1:17" ht="12">
      <c r="A10" s="92" t="s">
        <v>62</v>
      </c>
      <c r="B10" s="88">
        <v>85</v>
      </c>
      <c r="C10" s="88"/>
      <c r="D10" s="88">
        <v>21</v>
      </c>
      <c r="E10" s="88">
        <v>182</v>
      </c>
      <c r="F10" s="88">
        <v>510</v>
      </c>
      <c r="G10" s="88"/>
      <c r="H10" s="88">
        <v>23</v>
      </c>
      <c r="I10" s="88">
        <v>50</v>
      </c>
      <c r="J10" s="88"/>
      <c r="K10" s="88"/>
      <c r="L10" s="88">
        <f>+O10-SUM(B10:K10)</f>
        <v>146</v>
      </c>
      <c r="N10" s="88">
        <v>1040</v>
      </c>
      <c r="O10" s="88">
        <v>1017</v>
      </c>
      <c r="Q10" s="90">
        <f>+((O10/N10)-1)*100</f>
        <v>-2.211538461538465</v>
      </c>
    </row>
    <row r="11" spans="1:18" ht="4.5" customHeight="1">
      <c r="A11" s="75"/>
      <c r="B11" s="88" t="s">
        <v>16</v>
      </c>
      <c r="C11" s="88" t="s">
        <v>16</v>
      </c>
      <c r="D11" s="88" t="s">
        <v>16</v>
      </c>
      <c r="E11" s="88" t="s">
        <v>16</v>
      </c>
      <c r="F11" s="88" t="s">
        <v>16</v>
      </c>
      <c r="G11" s="88" t="s">
        <v>16</v>
      </c>
      <c r="H11" s="88" t="s">
        <v>16</v>
      </c>
      <c r="I11" s="88" t="s">
        <v>16</v>
      </c>
      <c r="J11" s="88"/>
      <c r="K11" s="88"/>
      <c r="L11" s="88" t="s">
        <v>16</v>
      </c>
      <c r="M11" s="88"/>
      <c r="N11" s="88" t="s">
        <v>16</v>
      </c>
      <c r="O11" s="88" t="s">
        <v>16</v>
      </c>
      <c r="P11" s="88"/>
      <c r="Q11" s="90"/>
      <c r="R11" s="91"/>
    </row>
    <row r="12" spans="1:18" ht="10.5" customHeight="1">
      <c r="A12" s="87" t="s">
        <v>63</v>
      </c>
      <c r="B12" s="88">
        <v>435</v>
      </c>
      <c r="C12" s="88"/>
      <c r="D12" s="88">
        <v>0</v>
      </c>
      <c r="E12" s="88"/>
      <c r="F12" s="88"/>
      <c r="G12" s="88"/>
      <c r="H12" s="88"/>
      <c r="I12" s="88"/>
      <c r="J12" s="88"/>
      <c r="K12" s="88"/>
      <c r="L12" s="88"/>
      <c r="M12" s="88"/>
      <c r="N12" s="88">
        <v>433</v>
      </c>
      <c r="O12" s="88">
        <v>435</v>
      </c>
      <c r="P12" s="88"/>
      <c r="Q12" s="90">
        <f>+((O12/N12)-1)*100</f>
        <v>0.4618937644341736</v>
      </c>
      <c r="R12" s="91"/>
    </row>
    <row r="13" spans="1:18" ht="10.5" customHeight="1">
      <c r="A13" s="87" t="s">
        <v>64</v>
      </c>
      <c r="B13" s="88">
        <v>548</v>
      </c>
      <c r="C13" s="88"/>
      <c r="D13" s="88">
        <v>0</v>
      </c>
      <c r="E13" s="88"/>
      <c r="F13" s="88"/>
      <c r="G13" s="88"/>
      <c r="H13" s="88"/>
      <c r="I13" s="88"/>
      <c r="J13" s="88"/>
      <c r="K13" s="88"/>
      <c r="L13" s="88"/>
      <c r="M13" s="88"/>
      <c r="N13" s="88">
        <v>620</v>
      </c>
      <c r="O13" s="88">
        <v>548</v>
      </c>
      <c r="P13" s="88"/>
      <c r="Q13" s="90">
        <f>+((O13/N13)-1)*100</f>
        <v>-11.612903225806448</v>
      </c>
      <c r="R13" s="91"/>
    </row>
    <row r="14" spans="1:18" ht="10.5" customHeight="1">
      <c r="A14" s="87" t="s">
        <v>65</v>
      </c>
      <c r="B14" s="88">
        <v>0</v>
      </c>
      <c r="C14" s="88"/>
      <c r="D14" s="88">
        <v>29</v>
      </c>
      <c r="E14" s="88"/>
      <c r="F14" s="88"/>
      <c r="G14" s="88"/>
      <c r="H14" s="88"/>
      <c r="I14" s="88"/>
      <c r="J14" s="88"/>
      <c r="K14" s="88">
        <v>19</v>
      </c>
      <c r="L14" s="88">
        <f>+O14-SUM(B14:K14)</f>
        <v>16</v>
      </c>
      <c r="M14" s="88"/>
      <c r="N14" s="88">
        <v>112</v>
      </c>
      <c r="O14" s="88">
        <v>64</v>
      </c>
      <c r="P14" s="88"/>
      <c r="Q14" s="90">
        <f>+((O14/N14)-1)*100</f>
        <v>-42.85714285714286</v>
      </c>
      <c r="R14" s="91"/>
    </row>
    <row r="15" spans="1:18" ht="10.5" customHeight="1">
      <c r="A15" s="87" t="s">
        <v>66</v>
      </c>
      <c r="B15" s="88">
        <v>330</v>
      </c>
      <c r="C15" s="88"/>
      <c r="D15" s="88">
        <v>0</v>
      </c>
      <c r="E15" s="88"/>
      <c r="F15" s="88"/>
      <c r="G15" s="88"/>
      <c r="H15" s="88"/>
      <c r="I15" s="88"/>
      <c r="J15" s="88"/>
      <c r="K15" s="88"/>
      <c r="L15" s="88">
        <f>+O15-SUM(B15:K15)</f>
        <v>46</v>
      </c>
      <c r="M15" s="88"/>
      <c r="N15" s="88">
        <v>1302</v>
      </c>
      <c r="O15" s="88">
        <v>376</v>
      </c>
      <c r="P15" s="88"/>
      <c r="Q15" s="90">
        <f>+((O15/N15)-1)*100</f>
        <v>-71.12135176651306</v>
      </c>
      <c r="R15" s="91"/>
    </row>
    <row r="16" spans="1:18" ht="10.5" customHeight="1">
      <c r="A16" s="87" t="s">
        <v>67</v>
      </c>
      <c r="B16" s="88">
        <v>7</v>
      </c>
      <c r="C16" s="88"/>
      <c r="D16" s="88">
        <v>70</v>
      </c>
      <c r="E16" s="88"/>
      <c r="F16" s="88">
        <v>85</v>
      </c>
      <c r="G16" s="88"/>
      <c r="H16" s="88"/>
      <c r="I16" s="88">
        <v>55</v>
      </c>
      <c r="J16" s="88">
        <v>104</v>
      </c>
      <c r="K16" s="88"/>
      <c r="L16" s="88"/>
      <c r="M16" s="88"/>
      <c r="N16" s="88">
        <v>815</v>
      </c>
      <c r="O16" s="88">
        <v>321</v>
      </c>
      <c r="P16" s="88"/>
      <c r="Q16" s="90">
        <f>+((O16/N16)-1)*100</f>
        <v>-60.613496932515346</v>
      </c>
      <c r="R16" s="91"/>
    </row>
    <row r="17" spans="1:18" ht="4.5" customHeight="1">
      <c r="A17" s="75"/>
      <c r="B17" s="88"/>
      <c r="C17" s="88"/>
      <c r="D17" s="88"/>
      <c r="E17" s="88"/>
      <c r="F17" s="88"/>
      <c r="G17" s="88"/>
      <c r="H17" s="88"/>
      <c r="I17" s="88"/>
      <c r="J17" s="88"/>
      <c r="K17" s="88"/>
      <c r="L17" s="88"/>
      <c r="M17" s="88"/>
      <c r="N17" s="88"/>
      <c r="O17" s="88"/>
      <c r="P17" s="88"/>
      <c r="Q17" s="90"/>
      <c r="R17" s="91"/>
    </row>
    <row r="18" spans="1:18" ht="10.5" customHeight="1">
      <c r="A18" s="87" t="s">
        <v>68</v>
      </c>
      <c r="B18" s="88"/>
      <c r="C18" s="88"/>
      <c r="D18" s="88">
        <v>147</v>
      </c>
      <c r="E18" s="88">
        <v>113</v>
      </c>
      <c r="F18" s="88"/>
      <c r="G18" s="88"/>
      <c r="H18" s="88"/>
      <c r="I18" s="88"/>
      <c r="J18" s="88">
        <v>53</v>
      </c>
      <c r="K18" s="88"/>
      <c r="L18" s="88"/>
      <c r="M18" s="88"/>
      <c r="N18" s="88">
        <v>900</v>
      </c>
      <c r="O18" s="88">
        <v>313</v>
      </c>
      <c r="P18" s="88"/>
      <c r="Q18" s="90">
        <f>+((O18/N18)-1)*100</f>
        <v>-65.22222222222223</v>
      </c>
      <c r="R18" s="91"/>
    </row>
    <row r="19" spans="1:18" ht="10.5" customHeight="1">
      <c r="A19" s="87" t="s">
        <v>69</v>
      </c>
      <c r="B19" s="88">
        <v>40</v>
      </c>
      <c r="C19" s="88"/>
      <c r="D19" s="88">
        <v>25</v>
      </c>
      <c r="E19" s="88">
        <v>380</v>
      </c>
      <c r="F19" s="88">
        <v>7</v>
      </c>
      <c r="G19" s="88"/>
      <c r="H19" s="88"/>
      <c r="I19" s="88"/>
      <c r="J19" s="88"/>
      <c r="K19" s="88"/>
      <c r="L19" s="88"/>
      <c r="M19" s="88"/>
      <c r="N19" s="88">
        <v>577</v>
      </c>
      <c r="O19" s="88">
        <v>452</v>
      </c>
      <c r="P19" s="88"/>
      <c r="Q19" s="90">
        <f>+((O19/N19)-1)*100</f>
        <v>-21.663778162911605</v>
      </c>
      <c r="R19" s="91"/>
    </row>
    <row r="20" spans="1:18" ht="10.5" customHeight="1">
      <c r="A20" s="87" t="s">
        <v>70</v>
      </c>
      <c r="B20" s="88">
        <v>350</v>
      </c>
      <c r="C20" s="88"/>
      <c r="D20" s="88">
        <v>410</v>
      </c>
      <c r="E20" s="88"/>
      <c r="F20" s="88"/>
      <c r="G20" s="88"/>
      <c r="H20" s="88"/>
      <c r="I20" s="88">
        <v>145</v>
      </c>
      <c r="J20" s="88">
        <v>118</v>
      </c>
      <c r="K20" s="88"/>
      <c r="L20" s="88">
        <f>+O20-SUM(B20:K20)</f>
        <v>292</v>
      </c>
      <c r="M20" s="88"/>
      <c r="N20" s="88">
        <v>735</v>
      </c>
      <c r="O20" s="88">
        <v>1315</v>
      </c>
      <c r="P20" s="88"/>
      <c r="Q20" s="90">
        <f>+((O20/N20)-1)*100</f>
        <v>78.91156462585033</v>
      </c>
      <c r="R20" s="91"/>
    </row>
    <row r="21" spans="1:18" ht="10.5" customHeight="1">
      <c r="A21" s="87" t="s">
        <v>71</v>
      </c>
      <c r="B21" s="88">
        <v>10</v>
      </c>
      <c r="C21" s="88"/>
      <c r="D21" s="88">
        <v>24</v>
      </c>
      <c r="E21" s="88">
        <v>840</v>
      </c>
      <c r="F21" s="88">
        <v>57</v>
      </c>
      <c r="G21" s="88">
        <v>18</v>
      </c>
      <c r="H21" s="88">
        <v>78</v>
      </c>
      <c r="I21" s="88">
        <v>282</v>
      </c>
      <c r="J21" s="88">
        <v>32</v>
      </c>
      <c r="K21" s="88"/>
      <c r="L21" s="88"/>
      <c r="M21" s="88"/>
      <c r="N21" s="88">
        <v>3371</v>
      </c>
      <c r="O21" s="88">
        <v>1341</v>
      </c>
      <c r="P21" s="88"/>
      <c r="Q21" s="90">
        <f>+((O21/N21)-1)*100</f>
        <v>-60.21951943043607</v>
      </c>
      <c r="R21" s="91"/>
    </row>
    <row r="22" spans="1:18" ht="10.5" customHeight="1">
      <c r="A22" s="87" t="s">
        <v>72</v>
      </c>
      <c r="B22" s="88">
        <f aca="true" t="shared" si="0" ref="B22:J22">+B24-SUM(B6:B21)</f>
        <v>130</v>
      </c>
      <c r="C22" s="88">
        <f t="shared" si="0"/>
        <v>112</v>
      </c>
      <c r="D22" s="88">
        <f t="shared" si="0"/>
        <v>16</v>
      </c>
      <c r="E22" s="88">
        <f t="shared" si="0"/>
        <v>235</v>
      </c>
      <c r="F22" s="88">
        <f t="shared" si="0"/>
        <v>44</v>
      </c>
      <c r="G22" s="88">
        <f t="shared" si="0"/>
        <v>75</v>
      </c>
      <c r="H22" s="88">
        <f t="shared" si="0"/>
        <v>48</v>
      </c>
      <c r="I22" s="88">
        <f t="shared" si="0"/>
        <v>84</v>
      </c>
      <c r="J22" s="88">
        <f t="shared" si="0"/>
        <v>41</v>
      </c>
      <c r="K22" s="88"/>
      <c r="L22" s="88">
        <f>+L24-SUM(L6:L21)</f>
        <v>189</v>
      </c>
      <c r="M22" s="88"/>
      <c r="N22" s="88">
        <f>+N24-SUM(N6:N21)</f>
        <v>1203</v>
      </c>
      <c r="O22" s="88">
        <f>+O24-SUM(O6:O21)</f>
        <v>974</v>
      </c>
      <c r="P22" s="88"/>
      <c r="Q22" s="90">
        <f>+((O22/N22)-1)*100</f>
        <v>-19.035743973399832</v>
      </c>
      <c r="R22" s="91"/>
    </row>
    <row r="23" spans="1:18" ht="9" customHeight="1">
      <c r="A23" s="75"/>
      <c r="B23" s="88"/>
      <c r="C23" s="88"/>
      <c r="D23" s="88"/>
      <c r="E23" s="88"/>
      <c r="F23" s="88"/>
      <c r="G23" s="88"/>
      <c r="H23" s="88"/>
      <c r="I23" s="88"/>
      <c r="J23" s="88"/>
      <c r="K23" s="88"/>
      <c r="L23" s="88"/>
      <c r="M23" s="88"/>
      <c r="N23" s="88"/>
      <c r="O23" s="88"/>
      <c r="P23" s="88"/>
      <c r="Q23" s="93"/>
      <c r="R23" s="91"/>
    </row>
    <row r="24" spans="1:18" ht="10.5" customHeight="1">
      <c r="A24" s="81" t="s">
        <v>73</v>
      </c>
      <c r="B24" s="94">
        <v>2100</v>
      </c>
      <c r="C24" s="94">
        <v>1980</v>
      </c>
      <c r="D24" s="94">
        <v>1716</v>
      </c>
      <c r="E24" s="94">
        <v>4125</v>
      </c>
      <c r="F24" s="94">
        <v>2400</v>
      </c>
      <c r="G24" s="94">
        <v>3230</v>
      </c>
      <c r="H24" s="94">
        <v>358</v>
      </c>
      <c r="I24" s="94">
        <v>7613</v>
      </c>
      <c r="J24" s="94">
        <v>640</v>
      </c>
      <c r="K24" s="94">
        <v>762</v>
      </c>
      <c r="L24" s="95">
        <f>+O24-SUM(B24:K24)</f>
        <v>1516</v>
      </c>
      <c r="M24" s="94"/>
      <c r="N24" s="94">
        <v>33085</v>
      </c>
      <c r="O24" s="94">
        <v>26440</v>
      </c>
      <c r="P24" s="94"/>
      <c r="Q24" s="96">
        <f>+((O24/N24)-1)*100</f>
        <v>-20.08463049720417</v>
      </c>
      <c r="R24" s="91"/>
    </row>
    <row r="25" spans="1:18" ht="12.75" customHeight="1">
      <c r="A25" s="97" t="s">
        <v>74</v>
      </c>
      <c r="B25" s="75"/>
      <c r="C25" s="75"/>
      <c r="D25" s="75"/>
      <c r="E25" s="75"/>
      <c r="F25" s="75"/>
      <c r="G25" s="75"/>
      <c r="H25" s="75"/>
      <c r="I25" s="75"/>
      <c r="J25" s="75"/>
      <c r="K25" s="75"/>
      <c r="L25" s="75"/>
      <c r="M25" s="75"/>
      <c r="N25" s="75"/>
      <c r="O25" s="75"/>
      <c r="P25" s="75"/>
      <c r="Q25" s="75"/>
      <c r="R25" s="73"/>
    </row>
    <row r="26" spans="1:18" ht="12.75" customHeight="1">
      <c r="A26" s="98" t="s">
        <v>75</v>
      </c>
      <c r="B26" s="99"/>
      <c r="C26" s="75"/>
      <c r="D26" s="75"/>
      <c r="E26" s="75"/>
      <c r="F26" s="75"/>
      <c r="G26" s="75"/>
      <c r="I26" s="75"/>
      <c r="J26" s="75"/>
      <c r="K26" s="75"/>
      <c r="L26" s="75"/>
      <c r="M26" s="75"/>
      <c r="N26" s="75"/>
      <c r="O26" s="75"/>
      <c r="P26" s="75"/>
      <c r="Q26" s="75"/>
      <c r="R26" s="73"/>
    </row>
    <row r="27" spans="1:17" ht="12">
      <c r="A27" s="100"/>
      <c r="B27" s="100"/>
      <c r="C27" s="100"/>
      <c r="D27" s="100"/>
      <c r="E27" s="100"/>
      <c r="F27" s="100"/>
      <c r="G27" s="100"/>
      <c r="H27" s="100"/>
      <c r="I27" s="100"/>
      <c r="J27" s="100"/>
      <c r="K27" s="100"/>
      <c r="L27" s="100"/>
      <c r="M27" s="100"/>
      <c r="N27" s="100"/>
      <c r="O27" s="100"/>
      <c r="P27" s="100"/>
      <c r="Q27" s="100"/>
    </row>
  </sheetData>
  <printOptions/>
  <pageMargins left="0.667" right="0.667" top="0" bottom="0"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USDA\ERS\GLucier</dc:creator>
  <cp:keywords/>
  <dc:description/>
  <cp:lastModifiedBy>USDA\ERS\GLucier</cp:lastModifiedBy>
  <cp:lastPrinted>2001-08-20T18:17:46Z</cp:lastPrinted>
  <dcterms:created xsi:type="dcterms:W3CDTF">2001-08-09T19:05:33Z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