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9855" activeTab="0"/>
  </bookViews>
  <sheets>
    <sheet name="CABCALC2.XLS" sheetId="1" r:id="rId1"/>
  </sheets>
  <definedNames>
    <definedName name="Record1">'CABLCALC.XLM'!$A$1</definedName>
    <definedName name="Record10">'CABLALSO.XLM'!$G$1</definedName>
    <definedName name="Record11">'CABLALSO.XLM'!$H$1</definedName>
    <definedName name="Record12">'CABLALSO.XLM'!$I$1</definedName>
    <definedName name="Record13">'CABLALSO.XLM'!$J$1</definedName>
    <definedName name="Record3">'CABLALSO.XLM'!$A$1</definedName>
    <definedName name="Record4">'CABLALSO.XLM'!$B$1</definedName>
    <definedName name="Record5">'CABLALSO.XLM'!$K$1</definedName>
    <definedName name="Record6">'CABLALSO.XLM'!$C$1</definedName>
    <definedName name="Record7">'CABLALSO.XLM'!$D$1</definedName>
    <definedName name="Record8">'CABLALSO.XLM'!$E$1</definedName>
    <definedName name="Record9">'CABLALSO.XLM'!$F$1</definedName>
    <definedName name="RECORDER">'CABLALSO.XLM'!$J:$J</definedName>
    <definedName name="RECORDER">'CABLCALC.XLM'!$A:$A</definedName>
  </definedNames>
  <calcPr fullCalcOnLoad="1"/>
</workbook>
</file>

<file path=xl/sharedStrings.xml><?xml version="1.0" encoding="utf-8"?>
<sst xmlns="http://schemas.openxmlformats.org/spreadsheetml/2006/main" count="102" uniqueCount="78">
  <si>
    <t>CABLE CALCULATOR</t>
  </si>
  <si>
    <t>USE:</t>
  </si>
  <si>
    <t xml:space="preserve"> Input paramiters in module [A]. You must press the reset button before going to [B].</t>
  </si>
  <si>
    <t>H.Higley  9/21/95</t>
  </si>
  <si>
    <t xml:space="preserve">  If you modify module [A] you must press reset before continuing to module [B]</t>
  </si>
  <si>
    <t>Module:  [A]</t>
  </si>
  <si>
    <t>UNCOMPACTED CABLE</t>
  </si>
  <si>
    <t>INPUT A</t>
  </si>
  <si>
    <t xml:space="preserve">Cable Width Min =  </t>
  </si>
  <si>
    <t>NbTi OK</t>
  </si>
  <si>
    <t>Minimum Mandrel</t>
  </si>
  <si>
    <t xml:space="preserve">No. of Strands =   </t>
  </si>
  <si>
    <t xml:space="preserve">Cable Width Max = </t>
  </si>
  <si>
    <t>Nb3Sn OK</t>
  </si>
  <si>
    <t>Width =</t>
  </si>
  <si>
    <t xml:space="preserve">Strand DIA. =   </t>
  </si>
  <si>
    <t xml:space="preserve">Cable MID Thk. = </t>
  </si>
  <si>
    <t xml:space="preserve">Pitch Angle =   </t>
  </si>
  <si>
    <t xml:space="preserve">Pitch length = </t>
  </si>
  <si>
    <t xml:space="preserve">PF @ Max Width = </t>
  </si>
  <si>
    <t xml:space="preserve">PF @ Min Width =  </t>
  </si>
  <si>
    <t>Module:  [B]</t>
  </si>
  <si>
    <t>COMPACTED CABLE</t>
  </si>
  <si>
    <t>INPUT B</t>
  </si>
  <si>
    <t xml:space="preserve">Cable Width Max. =   </t>
  </si>
  <si>
    <t>MIN.</t>
  </si>
  <si>
    <t>MID</t>
  </si>
  <si>
    <t>MAJ.</t>
  </si>
  <si>
    <r>
      <t>NEEW</t>
    </r>
    <r>
      <rPr>
        <sz val="10"/>
        <rFont val="MS Sans Serif"/>
        <family val="0"/>
      </rPr>
      <t>'s formula</t>
    </r>
  </si>
  <si>
    <t xml:space="preserve">Cable Mid Thk. =   </t>
  </si>
  <si>
    <t>Mid Packing Factor</t>
  </si>
  <si>
    <t xml:space="preserve">Keystone angle. =   </t>
  </si>
  <si>
    <t xml:space="preserve">Cable Thickness =   </t>
  </si>
  <si>
    <t xml:space="preserve">Pitch length =   </t>
  </si>
  <si>
    <t xml:space="preserve">Packing Factor =   </t>
  </si>
  <si>
    <t xml:space="preserve">Title:   </t>
  </si>
  <si>
    <t>Iteration  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</si>
  <si>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</si>
  <si>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</si>
  <si>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</si>
  <si>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</si>
  <si>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</si>
  <si>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</si>
  <si>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</si>
  <si>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</si>
  <si>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</si>
  <si>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</si>
  <si>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UNCOMPACTED </t>
  </si>
  <si>
    <t xml:space="preserve">Cable Width =   </t>
  </si>
  <si>
    <t xml:space="preserve">Cable MID Thk. =   </t>
  </si>
  <si>
    <t>COMPACTED</t>
  </si>
  <si>
    <t xml:space="preserve">Cable Thickness </t>
  </si>
  <si>
    <t xml:space="preserve">MINOR EDGE =   </t>
  </si>
  <si>
    <t xml:space="preserve">MID =   </t>
  </si>
  <si>
    <t xml:space="preserve">MAJOR EDGE =   </t>
  </si>
  <si>
    <t>Packing Factor</t>
  </si>
  <si>
    <t>Record1 (a)</t>
  </si>
  <si>
    <t>Record3 (e)</t>
  </si>
  <si>
    <t>Record4 (g)</t>
  </si>
  <si>
    <t>Record6 (j)</t>
  </si>
  <si>
    <t>Record7 (k)</t>
  </si>
  <si>
    <t>Record8 (l)</t>
  </si>
  <si>
    <t>Record9 (m)</t>
  </si>
  <si>
    <t>Record10 (n)</t>
  </si>
  <si>
    <t>Record11 (o)</t>
  </si>
  <si>
    <t>Record12 (q)</t>
  </si>
  <si>
    <t>Record13 (t)</t>
  </si>
  <si>
    <t>Or =</t>
  </si>
  <si>
    <t>Available</t>
  </si>
  <si>
    <t>Pitch lengths mm</t>
  </si>
  <si>
    <t xml:space="preserve">Notes </t>
  </si>
  <si>
    <t>Column A Nominal cable with width un restrained</t>
  </si>
  <si>
    <t>Column B Nominal cable width at nominal</t>
  </si>
  <si>
    <t>GSI Cable Proposed  Cable ID"GSI-005"  H.Higley 09/12/02</t>
  </si>
  <si>
    <t xml:space="preserve">                           </t>
  </si>
  <si>
    <t>Column D Thickness reduced to simulate addition of .0254mm core.  Note PF at minor edge is 101%</t>
  </si>
  <si>
    <t xml:space="preserve">                          </t>
  </si>
  <si>
    <t>Column F Thickness reduced to simulate addition on .0508mm core.   Note PF at minor edge is 104%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</si>
</sst>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b/>
      <sz val="8"/>
      <name val="MS Sans Serif"/>
      <family val="0"/>
    </font>
    <font>
      <sz val="1"/>
      <name val="MS Sans Serif"/>
      <family val="0"/>
    </font>
    <font>
      <b/>
      <sz val="18"/>
      <name val="MS Sans Serif"/>
      <family val="0"/>
    </font>
    <font>
      <b/>
      <u val="single"/>
      <sz val="10"/>
      <name val="MS Sans Serif"/>
      <family val="0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2"/>
      <name val="MS Sans Serif"/>
      <family val="2"/>
    </font>
    <font>
      <b/>
      <sz val="13.5"/>
      <name val="MS Sans Serif"/>
      <family val="2"/>
    </font>
    <font>
      <b/>
      <sz val="10"/>
      <color indexed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2" fontId="0" fillId="0" borderId="0" xfId="0" applyNumberFormat="1" applyAlignment="1" applyProtection="1">
      <alignment/>
      <protection/>
    </xf>
    <xf numFmtId="165" fontId="11" fillId="0" borderId="8" xfId="0" applyNumberFormat="1" applyFont="1" applyBorder="1" applyAlignment="1" applyProtection="1">
      <alignment horizontal="right"/>
      <protection/>
    </xf>
    <xf numFmtId="0" fontId="11" fillId="0" borderId="9" xfId="0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165" fontId="0" fillId="0" borderId="7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13" xfId="0" applyFont="1" applyBorder="1" applyAlignment="1" applyProtection="1">
      <alignment/>
      <protection locked="0"/>
    </xf>
    <xf numFmtId="0" fontId="12" fillId="0" borderId="13" xfId="0" applyFont="1" applyBorder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152400</xdr:rowOff>
    </xdr:from>
    <xdr:to>
      <xdr:col>5</xdr:col>
      <xdr:colOff>85725</xdr:colOff>
      <xdr:row>2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52600" y="314325"/>
          <a:ext cx="1924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200025</xdr:colOff>
      <xdr:row>10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0" y="333375"/>
          <a:ext cx="5448300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200025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0" y="1714500"/>
          <a:ext cx="5448300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0" y="3762375"/>
          <a:ext cx="13811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0" y="5238750"/>
          <a:ext cx="13811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28575</xdr:rowOff>
    </xdr:from>
    <xdr:to>
      <xdr:col>5</xdr:col>
      <xdr:colOff>47625</xdr:colOff>
      <xdr:row>10</xdr:row>
      <xdr:rowOff>190500</xdr:rowOff>
    </xdr:to>
    <xdr:sp>
      <xdr:nvSpPr>
        <xdr:cNvPr id="6" name="Rectangle 3"/>
        <xdr:cNvSpPr>
          <a:spLocks/>
        </xdr:cNvSpPr>
      </xdr:nvSpPr>
      <xdr:spPr>
        <a:xfrm>
          <a:off x="1762125" y="1733550"/>
          <a:ext cx="1876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20.7109375" style="0" customWidth="1"/>
    <col min="2" max="11" width="8.28125" style="0" customWidth="1"/>
    <col min="12" max="12" width="7.28125" style="0" customWidth="1"/>
    <col min="13" max="13" width="6.8515625" style="0" customWidth="1"/>
    <col min="14" max="14" width="6.421875" style="0" customWidth="1"/>
  </cols>
  <sheetData>
    <row r="1" spans="1:14" ht="12.7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41"/>
      <c r="M1" s="42" t="s">
        <v>68</v>
      </c>
      <c r="N1" s="39"/>
    </row>
    <row r="2" spans="1:14" ht="13.5" thickBot="1">
      <c r="A2" s="1" t="s">
        <v>3</v>
      </c>
      <c r="B2" s="3"/>
      <c r="C2" s="3" t="s">
        <v>4</v>
      </c>
      <c r="D2" s="3"/>
      <c r="E2" s="3"/>
      <c r="F2" s="3"/>
      <c r="G2" s="3"/>
      <c r="H2" s="3"/>
      <c r="I2" s="3"/>
      <c r="J2" s="3"/>
      <c r="K2" s="3"/>
      <c r="L2" s="43"/>
      <c r="M2" s="44" t="s">
        <v>69</v>
      </c>
      <c r="N2" s="40"/>
    </row>
    <row r="3" spans="1:14" ht="15" customHeight="1" thickBot="1">
      <c r="A3" s="4" t="s">
        <v>5</v>
      </c>
      <c r="B3" s="3"/>
      <c r="C3" s="3"/>
      <c r="D3" s="5" t="s">
        <v>6</v>
      </c>
      <c r="F3" s="4"/>
      <c r="G3" s="3"/>
      <c r="H3" s="3"/>
      <c r="I3" s="3"/>
      <c r="J3" s="3"/>
      <c r="K3" s="3"/>
      <c r="L3" s="36">
        <v>5.4</v>
      </c>
      <c r="M3" s="45">
        <v>16.3</v>
      </c>
      <c r="N3" s="45">
        <v>54.9</v>
      </c>
    </row>
    <row r="4" spans="1:14" ht="13.5" thickBot="1">
      <c r="A4" s="3"/>
      <c r="B4" s="50" t="s">
        <v>7</v>
      </c>
      <c r="C4" s="3"/>
      <c r="D4" s="33"/>
      <c r="E4" s="34" t="s">
        <v>8</v>
      </c>
      <c r="F4" s="33">
        <f>(B5/2)*(B6/COS(B7*(PI()/180)))</f>
        <v>10.073824819964951</v>
      </c>
      <c r="G4" s="35" t="s">
        <v>9</v>
      </c>
      <c r="H4" s="3"/>
      <c r="I4" s="3"/>
      <c r="J4" s="51" t="s">
        <v>10</v>
      </c>
      <c r="K4" s="28"/>
      <c r="L4" s="45">
        <v>5.84</v>
      </c>
      <c r="M4" s="45">
        <v>18.3</v>
      </c>
      <c r="N4" s="45">
        <v>56.9</v>
      </c>
    </row>
    <row r="5" spans="1:14" ht="13.5" thickBot="1">
      <c r="A5" s="2" t="s">
        <v>11</v>
      </c>
      <c r="B5" s="46">
        <v>30</v>
      </c>
      <c r="C5" s="3"/>
      <c r="D5" s="3"/>
      <c r="E5" s="2" t="s">
        <v>12</v>
      </c>
      <c r="F5" s="4">
        <f>F4+(0.722*B6)</f>
        <v>10.54168081996495</v>
      </c>
      <c r="G5" s="34" t="s">
        <v>13</v>
      </c>
      <c r="H5" s="3"/>
      <c r="I5" s="3"/>
      <c r="J5" s="52" t="s">
        <v>14</v>
      </c>
      <c r="K5" s="53">
        <f>F4-B6</f>
        <v>9.425824819964951</v>
      </c>
      <c r="L5" s="45">
        <v>6.35</v>
      </c>
      <c r="M5" s="45">
        <v>20.3</v>
      </c>
      <c r="N5" s="45">
        <v>59.9</v>
      </c>
    </row>
    <row r="6" spans="1:14" ht="13.5" thickBot="1">
      <c r="A6" s="2" t="s">
        <v>15</v>
      </c>
      <c r="B6" s="47">
        <v>0.648</v>
      </c>
      <c r="C6" s="3"/>
      <c r="D6" s="3"/>
      <c r="E6" s="2" t="s">
        <v>16</v>
      </c>
      <c r="F6" s="3">
        <f>2*B6</f>
        <v>1.296</v>
      </c>
      <c r="G6" s="3"/>
      <c r="H6" s="3"/>
      <c r="I6" s="3"/>
      <c r="J6" s="38" t="s">
        <v>67</v>
      </c>
      <c r="K6" s="37">
        <f>F5-(2*B6)</f>
        <v>9.245680819964951</v>
      </c>
      <c r="L6" s="45">
        <v>6.86</v>
      </c>
      <c r="M6" s="45">
        <v>21.8</v>
      </c>
      <c r="N6" s="45">
        <v>65</v>
      </c>
    </row>
    <row r="7" spans="1:14" ht="13.5" thickBot="1">
      <c r="A7" s="2" t="s">
        <v>17</v>
      </c>
      <c r="B7" s="48">
        <v>15.230494219354787</v>
      </c>
      <c r="C7" s="3"/>
      <c r="D7" s="3"/>
      <c r="E7" s="7"/>
      <c r="F7" s="8">
        <v>0</v>
      </c>
      <c r="I7" s="3"/>
      <c r="L7" s="45">
        <v>7.11</v>
      </c>
      <c r="M7" s="45">
        <v>23.4</v>
      </c>
      <c r="N7" s="45">
        <v>73.2</v>
      </c>
    </row>
    <row r="8" spans="1:14" ht="12.75">
      <c r="A8" s="3"/>
      <c r="B8" s="3"/>
      <c r="C8" s="3"/>
      <c r="D8" s="3"/>
      <c r="E8" s="2" t="s">
        <v>18</v>
      </c>
      <c r="F8" s="3">
        <f>B5*(B6/SIN(B7*(PI()/180)))</f>
        <v>73.99998754085297</v>
      </c>
      <c r="G8" s="3"/>
      <c r="H8" s="3"/>
      <c r="I8" s="3"/>
      <c r="L8" s="36">
        <v>7.49</v>
      </c>
      <c r="M8" s="45">
        <v>25.4</v>
      </c>
      <c r="N8" s="45">
        <v>81.3</v>
      </c>
    </row>
    <row r="9" spans="1:14" ht="14.25" customHeight="1">
      <c r="A9" s="3"/>
      <c r="B9" s="3"/>
      <c r="C9" s="3"/>
      <c r="D9" s="3"/>
      <c r="E9" s="2" t="s">
        <v>19</v>
      </c>
      <c r="F9" s="5">
        <f>(((PI()*(B6/2)^2)/COS(B7*PI()/180))*B5)/(F5*2*B6)</f>
        <v>0.7505409855517148</v>
      </c>
      <c r="H9" s="4"/>
      <c r="I9" s="3"/>
      <c r="L9" s="36">
        <v>8.13</v>
      </c>
      <c r="M9" s="45">
        <v>27.4</v>
      </c>
      <c r="N9" s="45">
        <v>87.4</v>
      </c>
    </row>
    <row r="10" spans="1:14" ht="12" customHeight="1">
      <c r="A10" s="3"/>
      <c r="B10" s="3"/>
      <c r="C10" s="3"/>
      <c r="D10" s="33"/>
      <c r="E10" s="35" t="s">
        <v>20</v>
      </c>
      <c r="F10" s="33">
        <f>PI()/4</f>
        <v>0.7853981633974483</v>
      </c>
      <c r="G10" s="3"/>
      <c r="H10" s="3"/>
      <c r="I10" s="3"/>
      <c r="J10" s="3"/>
      <c r="K10" s="3"/>
      <c r="L10" s="36">
        <v>9.14</v>
      </c>
      <c r="M10" s="45">
        <v>28.4</v>
      </c>
      <c r="N10" s="45">
        <v>93.5</v>
      </c>
    </row>
    <row r="11" spans="1:14" ht="15.75" customHeight="1" thickBot="1">
      <c r="A11" s="4" t="s">
        <v>21</v>
      </c>
      <c r="B11" s="3"/>
      <c r="C11" s="3"/>
      <c r="D11" s="5" t="s">
        <v>22</v>
      </c>
      <c r="F11" s="3"/>
      <c r="G11" s="3"/>
      <c r="H11" s="3"/>
      <c r="I11" s="3"/>
      <c r="J11" s="3"/>
      <c r="K11" s="3"/>
      <c r="L11" s="36">
        <v>10.16</v>
      </c>
      <c r="M11" s="45">
        <v>30</v>
      </c>
      <c r="N11" s="45">
        <v>101.6</v>
      </c>
    </row>
    <row r="12" spans="1:14" ht="13.5" thickBot="1">
      <c r="A12" s="3"/>
      <c r="B12" s="49" t="s">
        <v>23</v>
      </c>
      <c r="C12" s="3"/>
      <c r="I12" s="3"/>
      <c r="L12" s="36">
        <v>10.92</v>
      </c>
      <c r="M12" s="45">
        <v>32.5</v>
      </c>
      <c r="N12" s="45">
        <v>109.7</v>
      </c>
    </row>
    <row r="13" spans="1:14" ht="12.75">
      <c r="A13" s="2" t="s">
        <v>24</v>
      </c>
      <c r="B13" s="46">
        <v>9.728</v>
      </c>
      <c r="C13" s="3"/>
      <c r="D13" s="3"/>
      <c r="E13" s="3"/>
      <c r="F13" s="9" t="s">
        <v>25</v>
      </c>
      <c r="G13" s="9" t="s">
        <v>26</v>
      </c>
      <c r="H13" s="9" t="s">
        <v>27</v>
      </c>
      <c r="I13" s="3"/>
      <c r="J13" s="27" t="s">
        <v>28</v>
      </c>
      <c r="K13" s="28"/>
      <c r="L13" s="36">
        <v>11.65</v>
      </c>
      <c r="M13" s="45">
        <v>36.6</v>
      </c>
      <c r="N13" s="45">
        <v>113.8</v>
      </c>
    </row>
    <row r="14" spans="1:14" ht="12.75">
      <c r="A14" s="2" t="s">
        <v>29</v>
      </c>
      <c r="B14" s="61">
        <f>1.166-0.0508</f>
        <v>1.1152</v>
      </c>
      <c r="C14" s="3"/>
      <c r="D14" s="3"/>
      <c r="E14" s="3"/>
      <c r="F14" s="3"/>
      <c r="G14" s="3"/>
      <c r="H14" s="3"/>
      <c r="I14" s="3"/>
      <c r="J14" s="29" t="s">
        <v>30</v>
      </c>
      <c r="K14" s="30"/>
      <c r="L14" s="36">
        <v>12.7</v>
      </c>
      <c r="M14" s="45">
        <v>40.6</v>
      </c>
      <c r="N14" s="45">
        <v>119.9</v>
      </c>
    </row>
    <row r="15" spans="1:14" ht="13.5" thickBot="1">
      <c r="A15" s="2" t="s">
        <v>31</v>
      </c>
      <c r="B15" s="47">
        <v>1.2</v>
      </c>
      <c r="C15" s="3"/>
      <c r="D15" s="3"/>
      <c r="E15" s="2" t="s">
        <v>32</v>
      </c>
      <c r="F15" s="3">
        <f>G15-(2*((B13/2)*TAN((B15/2)*(PI()/180))))</f>
        <v>1.0133248982406928</v>
      </c>
      <c r="G15" s="3">
        <f>B14</f>
        <v>1.1152</v>
      </c>
      <c r="H15" s="3">
        <f>G15+(2*((B13/2)*TAN((B15/2)*(PI()/180))))</f>
        <v>1.217075101759307</v>
      </c>
      <c r="I15" s="3"/>
      <c r="J15" s="31">
        <f>(B5*PI()*(B6)^2)/(2*B13*(F15+H15)*COS(B7*(PI()/180)))</f>
        <v>0.9451765857301917</v>
      </c>
      <c r="K15" s="32"/>
      <c r="L15" s="36">
        <v>13.7</v>
      </c>
      <c r="M15" s="45">
        <v>43.7</v>
      </c>
      <c r="N15" s="45">
        <v>130</v>
      </c>
    </row>
    <row r="16" spans="1:14" ht="13.5" thickBot="1">
      <c r="A16" s="2" t="s">
        <v>33</v>
      </c>
      <c r="B16" s="48">
        <v>73.99998754085297</v>
      </c>
      <c r="C16" s="3"/>
      <c r="D16" s="3"/>
      <c r="E16" s="2" t="s">
        <v>34</v>
      </c>
      <c r="F16" s="3">
        <f>G16*(G15/F15)</f>
        <v>1.0371546294004008</v>
      </c>
      <c r="G16" s="3">
        <f>((PI()*((B6/COS(F18*(PI()/180)))/2)*(B6/2))*B5)/(B13*B14)</f>
        <v>0.9424090829420954</v>
      </c>
      <c r="H16" s="3">
        <f>G16*(G15/H15)</f>
        <v>0.8635248620054912</v>
      </c>
      <c r="I16" s="3"/>
      <c r="L16" s="36">
        <v>14.2</v>
      </c>
      <c r="M16" s="45">
        <v>46.7</v>
      </c>
      <c r="N16" s="45">
        <v>146.3</v>
      </c>
    </row>
    <row r="17" spans="1:14" ht="12.75">
      <c r="A17" s="3"/>
      <c r="B17" s="3"/>
      <c r="C17" s="3"/>
      <c r="D17" s="3"/>
      <c r="E17" s="2"/>
      <c r="F17" s="3"/>
      <c r="G17" s="3"/>
      <c r="H17" s="3"/>
      <c r="I17" s="3"/>
      <c r="J17" s="3"/>
      <c r="K17" s="3"/>
      <c r="L17" s="45">
        <v>15</v>
      </c>
      <c r="M17" s="45">
        <v>50.8</v>
      </c>
      <c r="N17" s="45">
        <v>162.6</v>
      </c>
    </row>
    <row r="18" spans="1:12" ht="27" customHeight="1">
      <c r="A18" s="3"/>
      <c r="B18" s="3"/>
      <c r="C18" s="3"/>
      <c r="D18" s="3"/>
      <c r="E18" s="2" t="s">
        <v>17</v>
      </c>
      <c r="F18" s="3">
        <f>ATAN(((B13-B6)+(B14/2))/(B16/2))*180/PI()</f>
        <v>14.599744075609749</v>
      </c>
      <c r="G18" s="3"/>
      <c r="H18" s="3"/>
      <c r="I18" s="3"/>
      <c r="J18" s="2"/>
      <c r="K18" s="4"/>
      <c r="L18" s="3"/>
    </row>
    <row r="19" spans="1:12" ht="5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21" customHeight="1">
      <c r="A20" s="10" t="s">
        <v>35</v>
      </c>
      <c r="B20" s="59" t="s">
        <v>73</v>
      </c>
      <c r="C20" s="3"/>
      <c r="D20" s="3"/>
      <c r="E20" s="3"/>
      <c r="F20" s="3"/>
      <c r="G20" s="3"/>
      <c r="H20" s="3"/>
      <c r="I20" s="3"/>
      <c r="J20" s="3"/>
      <c r="K20" s="3"/>
      <c r="L20" s="3"/>
      <c r="O20">
        <f>1.166-0.0508</f>
        <v>1.1152</v>
      </c>
    </row>
    <row r="21" spans="1:12" ht="14.25" customHeight="1">
      <c r="A21" s="11" t="s">
        <v>36</v>
      </c>
      <c r="B21" s="12" t="s">
        <v>37</v>
      </c>
      <c r="C21" s="12" t="s">
        <v>38</v>
      </c>
      <c r="D21" s="12" t="s">
        <v>39</v>
      </c>
      <c r="E21" s="12" t="s">
        <v>40</v>
      </c>
      <c r="F21" s="12" t="s">
        <v>41</v>
      </c>
      <c r="G21" s="12" t="s">
        <v>42</v>
      </c>
      <c r="H21" s="12" t="s">
        <v>43</v>
      </c>
      <c r="I21" s="12" t="s">
        <v>44</v>
      </c>
      <c r="J21" s="12" t="s">
        <v>45</v>
      </c>
      <c r="K21" s="12" t="s">
        <v>46</v>
      </c>
      <c r="L21" s="12"/>
    </row>
    <row r="22" spans="1:6" s="7" customFormat="1" ht="13.5" thickBot="1">
      <c r="A22" s="13" t="s">
        <v>47</v>
      </c>
      <c r="B22" s="14"/>
      <c r="C22" s="15"/>
      <c r="E22" s="15"/>
      <c r="F22" s="15"/>
    </row>
    <row r="23" spans="1:12" s="12" customFormat="1" ht="12.75">
      <c r="A23" s="2" t="s">
        <v>11</v>
      </c>
      <c r="B23" s="46">
        <v>30</v>
      </c>
      <c r="C23" s="46">
        <v>30</v>
      </c>
      <c r="D23" s="6"/>
      <c r="E23" s="46">
        <v>30</v>
      </c>
      <c r="F23" s="6"/>
      <c r="G23" s="46">
        <v>30</v>
      </c>
      <c r="H23"/>
      <c r="I23" s="6"/>
      <c r="J23" s="6"/>
      <c r="K23" s="6"/>
      <c r="L23" s="6"/>
    </row>
    <row r="24" spans="1:12" ht="12.75">
      <c r="A24" s="2" t="s">
        <v>15</v>
      </c>
      <c r="B24" s="47">
        <v>0.648</v>
      </c>
      <c r="C24" s="47">
        <v>0.648</v>
      </c>
      <c r="D24" s="6"/>
      <c r="E24" s="47">
        <v>0.648</v>
      </c>
      <c r="F24" s="6"/>
      <c r="G24" s="47">
        <v>0.648</v>
      </c>
      <c r="I24" s="6"/>
      <c r="J24" s="6"/>
      <c r="K24" s="6"/>
      <c r="L24" s="6"/>
    </row>
    <row r="25" spans="1:12" ht="13.5" thickBot="1">
      <c r="A25" s="2" t="s">
        <v>17</v>
      </c>
      <c r="B25" s="48">
        <v>15.230494219354787</v>
      </c>
      <c r="C25" s="48">
        <v>15.230494219354787</v>
      </c>
      <c r="D25" s="6"/>
      <c r="E25" s="48">
        <v>15.230494219354787</v>
      </c>
      <c r="F25" s="6"/>
      <c r="G25" s="48">
        <v>15.230494219354787</v>
      </c>
      <c r="I25" s="6"/>
      <c r="J25" s="6"/>
      <c r="K25" s="6"/>
      <c r="L25" s="6"/>
    </row>
    <row r="26" spans="1:7" ht="12.75">
      <c r="A26" s="2" t="s">
        <v>48</v>
      </c>
      <c r="B26">
        <v>10.54168081996495</v>
      </c>
      <c r="C26">
        <v>10.54168081996495</v>
      </c>
      <c r="E26">
        <v>10.54168081996495</v>
      </c>
      <c r="G26">
        <v>10.54168081996495</v>
      </c>
    </row>
    <row r="27" spans="1:7" ht="12.75">
      <c r="A27" s="2" t="s">
        <v>49</v>
      </c>
      <c r="B27">
        <v>1.296</v>
      </c>
      <c r="C27">
        <v>1.296</v>
      </c>
      <c r="E27">
        <v>1.296</v>
      </c>
      <c r="G27">
        <v>1.296</v>
      </c>
    </row>
    <row r="28" spans="1:7" ht="12.75">
      <c r="A28" s="2" t="s">
        <v>33</v>
      </c>
      <c r="B28" s="3">
        <v>73.99998754085297</v>
      </c>
      <c r="C28">
        <v>73.99998754085297</v>
      </c>
      <c r="E28">
        <v>73.99998754085297</v>
      </c>
      <c r="G28">
        <v>73.99998754085297</v>
      </c>
    </row>
    <row r="29" spans="1:12" ht="12.75">
      <c r="A29" s="2" t="s">
        <v>34</v>
      </c>
      <c r="B29" s="5">
        <v>0.7505409855517148</v>
      </c>
      <c r="C29" s="5">
        <v>0.7505409855517148</v>
      </c>
      <c r="D29" s="3"/>
      <c r="E29" s="5">
        <v>0.7505409855517148</v>
      </c>
      <c r="F29" s="3"/>
      <c r="G29" s="5">
        <v>0.7505409855517148</v>
      </c>
      <c r="I29" s="3"/>
      <c r="J29" s="3"/>
      <c r="K29" s="3"/>
      <c r="L29" s="3"/>
    </row>
    <row r="30" spans="1:11" ht="12.75">
      <c r="A30" s="2"/>
      <c r="B30" s="15" t="s">
        <v>37</v>
      </c>
      <c r="C30" s="15" t="s">
        <v>38</v>
      </c>
      <c r="D30" s="15" t="s">
        <v>39</v>
      </c>
      <c r="E30" s="15" t="s">
        <v>40</v>
      </c>
      <c r="F30" s="15" t="s">
        <v>41</v>
      </c>
      <c r="G30" s="15" t="s">
        <v>42</v>
      </c>
      <c r="H30" s="15" t="s">
        <v>43</v>
      </c>
      <c r="I30" s="15" t="s">
        <v>44</v>
      </c>
      <c r="J30" s="15" t="s">
        <v>45</v>
      </c>
      <c r="K30" s="15" t="s">
        <v>46</v>
      </c>
    </row>
    <row r="31" spans="1:2" ht="13.5" thickBot="1">
      <c r="A31" s="13" t="s">
        <v>50</v>
      </c>
      <c r="B31" s="6"/>
    </row>
    <row r="32" spans="1:13" ht="12.75">
      <c r="A32" s="2" t="s">
        <v>48</v>
      </c>
      <c r="B32" s="46">
        <v>10.541680819965</v>
      </c>
      <c r="C32" s="46">
        <v>9.728</v>
      </c>
      <c r="D32" s="6"/>
      <c r="E32" s="46">
        <v>9.728</v>
      </c>
      <c r="F32" s="6"/>
      <c r="G32" s="46">
        <v>9.728</v>
      </c>
      <c r="I32" s="6"/>
      <c r="J32" s="6"/>
      <c r="K32" s="6"/>
      <c r="L32" s="6"/>
      <c r="M32">
        <v>6</v>
      </c>
    </row>
    <row r="33" spans="1:12" ht="15.75">
      <c r="A33" s="2" t="s">
        <v>29</v>
      </c>
      <c r="B33" s="47">
        <v>1.166</v>
      </c>
      <c r="C33" s="47">
        <v>1.166</v>
      </c>
      <c r="D33" s="6"/>
      <c r="E33" s="57">
        <v>1.1405999999999998</v>
      </c>
      <c r="F33" s="6"/>
      <c r="G33" s="58">
        <f>1.166-0.0508</f>
        <v>1.1152</v>
      </c>
      <c r="I33" s="6"/>
      <c r="J33" s="6"/>
      <c r="K33" s="6"/>
      <c r="L33" s="6"/>
    </row>
    <row r="34" spans="1:12" ht="12.75">
      <c r="A34" s="2" t="s">
        <v>31</v>
      </c>
      <c r="B34" s="47">
        <v>1.2</v>
      </c>
      <c r="C34" s="47">
        <v>1.2</v>
      </c>
      <c r="D34" s="6"/>
      <c r="E34" s="47">
        <v>1.2</v>
      </c>
      <c r="F34" s="6"/>
      <c r="G34" s="47">
        <v>1.2</v>
      </c>
      <c r="I34" s="6"/>
      <c r="J34" s="6"/>
      <c r="K34" s="6"/>
      <c r="L34" s="6"/>
    </row>
    <row r="35" spans="1:12" ht="13.5" thickBot="1">
      <c r="A35" s="2" t="s">
        <v>33</v>
      </c>
      <c r="B35" s="48">
        <v>73.99998754085297</v>
      </c>
      <c r="C35" s="48">
        <v>73.99998754085297</v>
      </c>
      <c r="D35" s="6"/>
      <c r="E35" s="48">
        <v>73.99998754085297</v>
      </c>
      <c r="F35" s="6"/>
      <c r="G35" s="48">
        <v>73.99998754085297</v>
      </c>
      <c r="I35" s="6"/>
      <c r="J35" s="6"/>
      <c r="K35" s="6"/>
      <c r="L35" s="6"/>
    </row>
    <row r="36" spans="1:7" s="17" customFormat="1" ht="12.75">
      <c r="A36" s="16" t="s">
        <v>17</v>
      </c>
      <c r="B36" s="17">
        <v>15.809659917289768</v>
      </c>
      <c r="C36" s="17">
        <v>14.636571610092819</v>
      </c>
      <c r="E36" s="17">
        <v>14.618159386334145</v>
      </c>
      <c r="G36" s="17">
        <v>14.599744075609749</v>
      </c>
    </row>
    <row r="37" s="19" customFormat="1" ht="12.75">
      <c r="A37" s="18" t="s">
        <v>51</v>
      </c>
    </row>
    <row r="38" spans="1:7" ht="12.75">
      <c r="A38" s="20" t="s">
        <v>52</v>
      </c>
      <c r="B38">
        <v>1.0556037411340389</v>
      </c>
      <c r="C38">
        <v>1.0641248982406928</v>
      </c>
      <c r="E38">
        <v>1.0387248982406927</v>
      </c>
      <c r="G38">
        <v>1.0133248982406928</v>
      </c>
    </row>
    <row r="39" spans="1:7" ht="12.75">
      <c r="A39" s="20" t="s">
        <v>53</v>
      </c>
      <c r="B39">
        <v>1.166</v>
      </c>
      <c r="C39">
        <v>1.166</v>
      </c>
      <c r="E39">
        <v>1.1405999999999998</v>
      </c>
      <c r="G39">
        <v>1.1152</v>
      </c>
    </row>
    <row r="40" spans="1:7" s="17" customFormat="1" ht="12.75">
      <c r="A40" s="16" t="s">
        <v>54</v>
      </c>
      <c r="B40" s="17">
        <v>1.276396258865961</v>
      </c>
      <c r="C40" s="17">
        <v>1.267875101759307</v>
      </c>
      <c r="E40" s="17">
        <v>1.242475101759307</v>
      </c>
      <c r="G40" s="17">
        <v>1.217075101759307</v>
      </c>
    </row>
    <row r="41" s="19" customFormat="1" ht="12.75">
      <c r="A41" s="21" t="s">
        <v>55</v>
      </c>
    </row>
    <row r="42" spans="1:7" ht="12.75">
      <c r="A42" s="20" t="s">
        <v>52</v>
      </c>
      <c r="B42">
        <v>0.9240545645939493</v>
      </c>
      <c r="C42">
        <v>0.9878077431041833</v>
      </c>
      <c r="E42" s="60">
        <v>1.011877792864037</v>
      </c>
      <c r="F42" s="60"/>
      <c r="G42" s="60">
        <v>1.0371546294004008</v>
      </c>
    </row>
    <row r="43" spans="1:7" ht="12.75">
      <c r="A43" s="20" t="s">
        <v>53</v>
      </c>
      <c r="B43">
        <v>0.8365655706666881</v>
      </c>
      <c r="C43">
        <v>0.9015015558422877</v>
      </c>
      <c r="E43">
        <v>0.9214997873265945</v>
      </c>
      <c r="G43">
        <v>0.9424090829420954</v>
      </c>
    </row>
    <row r="44" spans="1:7" ht="12.75">
      <c r="A44" s="20" t="s">
        <v>54</v>
      </c>
      <c r="B44">
        <v>0.7642105252361072</v>
      </c>
      <c r="C44">
        <v>0.8290649549419558</v>
      </c>
      <c r="E44">
        <v>0.8459426317166765</v>
      </c>
      <c r="G44">
        <v>0.8635248620054912</v>
      </c>
    </row>
    <row r="46" spans="1:9" ht="12.75">
      <c r="A46" s="12"/>
      <c r="B46" s="54"/>
      <c r="G46" s="22"/>
      <c r="H46" s="23"/>
      <c r="I46" s="24"/>
    </row>
    <row r="47" spans="1:9" ht="12.75">
      <c r="A47" s="12" t="s">
        <v>70</v>
      </c>
      <c r="B47" s="55" t="s">
        <v>71</v>
      </c>
      <c r="C47" s="12"/>
      <c r="G47" s="25"/>
      <c r="H47" s="22"/>
      <c r="I47" s="26"/>
    </row>
    <row r="48" spans="1:9" ht="12.75">
      <c r="A48" s="15"/>
      <c r="B48" s="55"/>
      <c r="G48" s="23"/>
      <c r="H48" s="23"/>
      <c r="I48" s="24"/>
    </row>
    <row r="49" spans="1:9" ht="12.75">
      <c r="A49" s="15"/>
      <c r="B49" s="55" t="s">
        <v>72</v>
      </c>
      <c r="D49" s="12"/>
      <c r="E49" s="12"/>
      <c r="G49" s="23"/>
      <c r="H49" s="23"/>
      <c r="I49" s="24"/>
    </row>
    <row r="50" spans="1:9" ht="12.75">
      <c r="A50" s="15"/>
      <c r="B50" s="55"/>
      <c r="D50" s="12"/>
      <c r="E50" s="12"/>
      <c r="G50" s="23"/>
      <c r="H50" s="23"/>
      <c r="I50" s="24"/>
    </row>
    <row r="51" spans="1:9" ht="12.75">
      <c r="A51" s="15"/>
      <c r="B51" s="55" t="s">
        <v>75</v>
      </c>
      <c r="D51" s="12"/>
      <c r="E51" s="12"/>
      <c r="G51" s="23"/>
      <c r="H51" s="23"/>
      <c r="I51" s="24"/>
    </row>
    <row r="52" spans="1:9" ht="12.75">
      <c r="A52" s="15"/>
      <c r="B52" s="55" t="s">
        <v>74</v>
      </c>
      <c r="D52" s="12"/>
      <c r="E52" s="12"/>
      <c r="G52" s="23"/>
      <c r="H52" s="23"/>
      <c r="I52" s="24"/>
    </row>
    <row r="53" ht="12.75">
      <c r="B53" s="55" t="s">
        <v>77</v>
      </c>
    </row>
    <row r="54" ht="12.75">
      <c r="B54" s="55" t="s">
        <v>76</v>
      </c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6"/>
    </row>
    <row r="62" ht="12.75">
      <c r="B62" s="56"/>
    </row>
  </sheetData>
  <printOptions gridLines="1"/>
  <pageMargins left="0.79" right="0.25" top="1.04" bottom="0.75" header="0.5" footer="0.5"/>
  <pageSetup fitToHeight="1" fitToWidth="1" horizontalDpi="300" verticalDpi="300" orientation="portrait" scale="72" r:id="rId3"/>
  <headerFooter alignWithMargins="0">
    <oddHeader>&amp;C&amp;F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HHigley</cp:lastModifiedBy>
  <cp:lastPrinted>2002-09-12T17:19:16Z</cp:lastPrinted>
  <dcterms:created xsi:type="dcterms:W3CDTF">2002-03-28T21:08:17Z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