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'Sheet1'!$B$1:$R$38</definedName>
  </definedNames>
  <calcPr fullCalcOnLoad="1"/>
</workbook>
</file>

<file path=xl/sharedStrings.xml><?xml version="1.0" encoding="utf-8"?>
<sst xmlns="http://schemas.openxmlformats.org/spreadsheetml/2006/main" count="105" uniqueCount="68">
  <si>
    <t>Animal Trails and Walkways</t>
  </si>
  <si>
    <t>Conservation Cover</t>
  </si>
  <si>
    <t xml:space="preserve"> </t>
  </si>
  <si>
    <t>Critical Area Planting</t>
  </si>
  <si>
    <t>Diversion</t>
  </si>
  <si>
    <t>Filter Strip</t>
  </si>
  <si>
    <t>Forest Site Preparation</t>
  </si>
  <si>
    <t>FR</t>
  </si>
  <si>
    <t>Grade Stabilization Structure</t>
  </si>
  <si>
    <t>Grassed Waterway</t>
  </si>
  <si>
    <t>Nutrient Management</t>
  </si>
  <si>
    <t>528A</t>
  </si>
  <si>
    <t>329A</t>
  </si>
  <si>
    <t>Sinkhole Treatment</t>
  </si>
  <si>
    <t>Streambank and Shoreline Protection</t>
  </si>
  <si>
    <t>Practice</t>
  </si>
  <si>
    <t>Code</t>
  </si>
  <si>
    <t>Tree/Shrub Establishment</t>
  </si>
  <si>
    <t>Use Exclusion</t>
  </si>
  <si>
    <t>Well Decommissioning</t>
  </si>
  <si>
    <t>Practice Name</t>
  </si>
  <si>
    <t>Rate</t>
  </si>
  <si>
    <t>Cost</t>
  </si>
  <si>
    <t>Share</t>
  </si>
  <si>
    <t>Flat</t>
  </si>
  <si>
    <t>Rate or</t>
  </si>
  <si>
    <t>Reporting</t>
  </si>
  <si>
    <t>Units</t>
  </si>
  <si>
    <t>Feet</t>
  </si>
  <si>
    <t>Acre</t>
  </si>
  <si>
    <t>TOTAL COST SHARE REQUESTED</t>
  </si>
  <si>
    <t>No.</t>
  </si>
  <si>
    <t>Limit</t>
  </si>
  <si>
    <t>Max.</t>
  </si>
  <si>
    <t>Heavy Use Area Protection-Nonbarnyard</t>
  </si>
  <si>
    <t xml:space="preserve">     Heavy Use Area Protection-Barnyard</t>
  </si>
  <si>
    <t xml:space="preserve">     Fence-Barnyard</t>
  </si>
  <si>
    <t>Fence-Nonbarnyard</t>
  </si>
  <si>
    <t>Prescribed Grazing-Cropland</t>
  </si>
  <si>
    <t xml:space="preserve">     Prescribed Grazing-Pasture</t>
  </si>
  <si>
    <t>Residue Management-No Till</t>
  </si>
  <si>
    <t>Treatment</t>
  </si>
  <si>
    <t>Needed</t>
  </si>
  <si>
    <t>Total</t>
  </si>
  <si>
    <t>Project</t>
  </si>
  <si>
    <t xml:space="preserve">EQIP </t>
  </si>
  <si>
    <t xml:space="preserve">Cost </t>
  </si>
  <si>
    <t>Tract Number:</t>
  </si>
  <si>
    <t xml:space="preserve">       </t>
  </si>
  <si>
    <t>Number</t>
  </si>
  <si>
    <t>7-3Yrs.</t>
  </si>
  <si>
    <t>15-3 Yrs.</t>
  </si>
  <si>
    <t>Stripcropping</t>
  </si>
  <si>
    <t>Enter practice amounts.  For flat rate practices, nothing more is required.</t>
  </si>
  <si>
    <t xml:space="preserve">For per cent of actual cost practices, you will need to enter the total </t>
  </si>
  <si>
    <t>exceeded.</t>
  </si>
  <si>
    <t>Forest Stand Improvement</t>
  </si>
  <si>
    <t xml:space="preserve">         Page 1</t>
  </si>
  <si>
    <t>LaCrosse County EQIP FY2003 Eligible Practices and Cost Share Rates</t>
  </si>
  <si>
    <t>Conservation Crop Rotation (Organic)</t>
  </si>
  <si>
    <t>Contour Farming</t>
  </si>
  <si>
    <t>Acer</t>
  </si>
  <si>
    <t>9-3 Yrs.</t>
  </si>
  <si>
    <t>Forest Trails and Landings</t>
  </si>
  <si>
    <t>Tree and Shrub Pruning</t>
  </si>
  <si>
    <t>Wildlife Upland Habitat Management *</t>
  </si>
  <si>
    <t xml:space="preserve">*  Practice 645, Wildlife Upland Habitat Management may be used only on areas less than five acres </t>
  </si>
  <si>
    <t>in size.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</si>
</sst>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0000"/>
    <numFmt numFmtId="171" formatCode="0.0"/>
    <numFmt numFmtId="172" formatCode="0.00000"/>
    <numFmt numFmtId="173" formatCode="0.000000"/>
    <numFmt numFmtId="174" formatCode="_(* #,##0.000_);_(* \(#,##0.000\);_(* &quot;-&quot;??_);_(@_)"/>
    <numFmt numFmtId="175" formatCode="_(* #,##0.0000_);_(* \(#,##0.0000\);_(* &quot;-&quot;??_);_(@_)"/>
  </numFmts>
  <fonts count="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/>
    </xf>
    <xf numFmtId="165" fontId="2" fillId="2" borderId="0" xfId="15" applyNumberFormat="1" applyFont="1" applyFill="1" applyAlignment="1">
      <alignment/>
    </xf>
    <xf numFmtId="0" fontId="4" fillId="2" borderId="0" xfId="0" applyFont="1" applyFill="1" applyAlignment="1">
      <alignment/>
    </xf>
    <xf numFmtId="43" fontId="2" fillId="2" borderId="0" xfId="15" applyNumberFormat="1" applyFont="1" applyFill="1" applyAlignment="1">
      <alignment/>
    </xf>
    <xf numFmtId="165" fontId="0" fillId="2" borderId="0" xfId="0" applyNumberFormat="1" applyFill="1" applyAlignment="1">
      <alignment/>
    </xf>
    <xf numFmtId="169" fontId="1" fillId="2" borderId="0" xfId="0" applyNumberFormat="1" applyFont="1" applyFill="1" applyAlignment="1">
      <alignment/>
    </xf>
    <xf numFmtId="165" fontId="2" fillId="3" borderId="0" xfId="0" applyNumberFormat="1" applyFont="1" applyFill="1" applyAlignment="1">
      <alignment/>
    </xf>
    <xf numFmtId="165" fontId="2" fillId="3" borderId="0" xfId="15" applyNumberFormat="1" applyFont="1" applyFill="1" applyAlignment="1">
      <alignment/>
    </xf>
    <xf numFmtId="169" fontId="1" fillId="4" borderId="0" xfId="17" applyNumberFormat="1" applyFont="1" applyFill="1" applyAlignment="1">
      <alignment/>
    </xf>
    <xf numFmtId="0" fontId="5" fillId="2" borderId="0" xfId="0" applyFont="1" applyFill="1" applyAlignment="1">
      <alignment/>
    </xf>
    <xf numFmtId="43" fontId="2" fillId="2" borderId="0" xfId="15" applyFont="1" applyFill="1" applyAlignment="1">
      <alignment/>
    </xf>
    <xf numFmtId="0" fontId="1" fillId="5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165" fontId="2" fillId="0" borderId="0" xfId="15" applyNumberFormat="1" applyFont="1" applyFill="1" applyAlignment="1" applyProtection="1">
      <alignment/>
      <protection locked="0"/>
    </xf>
    <xf numFmtId="165" fontId="2" fillId="0" borderId="0" xfId="15" applyNumberFormat="1" applyFont="1" applyAlignment="1" applyProtection="1">
      <alignment/>
      <protection locked="0"/>
    </xf>
    <xf numFmtId="164" fontId="2" fillId="0" borderId="0" xfId="15" applyNumberFormat="1" applyFont="1" applyAlignment="1" applyProtection="1">
      <alignment/>
      <protection locked="0"/>
    </xf>
    <xf numFmtId="165" fontId="2" fillId="2" borderId="0" xfId="15" applyNumberFormat="1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71975" y="0"/>
          <a:ext cx="504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448050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16</xdr:col>
      <xdr:colOff>228600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1266825" y="0"/>
          <a:ext cx="5553075" cy="0"/>
        </a:xfrm>
        <a:prstGeom prst="line">
          <a:avLst/>
        </a:prstGeom>
        <a:noFill/>
        <a:ln w="57150" cmpd="thinThick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14</xdr:col>
      <xdr:colOff>47625</xdr:colOff>
      <xdr:row>0</xdr:row>
      <xdr:rowOff>0</xdr:rowOff>
    </xdr:to>
    <xdr:sp>
      <xdr:nvSpPr>
        <xdr:cNvPr id="4" name="Line 14"/>
        <xdr:cNvSpPr>
          <a:spLocks/>
        </xdr:cNvSpPr>
      </xdr:nvSpPr>
      <xdr:spPr>
        <a:xfrm>
          <a:off x="1162050" y="0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17"/>
        <xdr:cNvSpPr>
          <a:spLocks/>
        </xdr:cNvSpPr>
      </xdr:nvSpPr>
      <xdr:spPr>
        <a:xfrm>
          <a:off x="3448050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6" name="Rectangle 18"/>
        <xdr:cNvSpPr>
          <a:spLocks/>
        </xdr:cNvSpPr>
      </xdr:nvSpPr>
      <xdr:spPr>
        <a:xfrm>
          <a:off x="4381500" y="0"/>
          <a:ext cx="48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3448050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8" name="Rectangle 22"/>
        <xdr:cNvSpPr>
          <a:spLocks/>
        </xdr:cNvSpPr>
      </xdr:nvSpPr>
      <xdr:spPr>
        <a:xfrm>
          <a:off x="4381500" y="0"/>
          <a:ext cx="48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23"/>
        <xdr:cNvSpPr>
          <a:spLocks/>
        </xdr:cNvSpPr>
      </xdr:nvSpPr>
      <xdr:spPr>
        <a:xfrm>
          <a:off x="3448050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4381500" y="0"/>
          <a:ext cx="48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11" name="Rectangle 26"/>
        <xdr:cNvSpPr>
          <a:spLocks/>
        </xdr:cNvSpPr>
      </xdr:nvSpPr>
      <xdr:spPr>
        <a:xfrm>
          <a:off x="3943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2" name="Rectangle 28"/>
        <xdr:cNvSpPr>
          <a:spLocks/>
        </xdr:cNvSpPr>
      </xdr:nvSpPr>
      <xdr:spPr>
        <a:xfrm>
          <a:off x="3952875" y="0"/>
          <a:ext cx="31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13" name="Rectangle 29"/>
        <xdr:cNvSpPr>
          <a:spLocks/>
        </xdr:cNvSpPr>
      </xdr:nvSpPr>
      <xdr:spPr>
        <a:xfrm>
          <a:off x="3943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14" name="Rectangle 31"/>
        <xdr:cNvSpPr>
          <a:spLocks/>
        </xdr:cNvSpPr>
      </xdr:nvSpPr>
      <xdr:spPr>
        <a:xfrm>
          <a:off x="3952875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1"/>
  <sheetViews>
    <sheetView tabSelected="1" workbookViewId="0" topLeftCell="B12">
      <selection activeCell="Q35" sqref="Q35"/>
    </sheetView>
  </sheetViews>
  <sheetFormatPr defaultColWidth="9.140625" defaultRowHeight="12.75"/>
  <cols>
    <col min="2" max="2" width="5.7109375" style="0" customWidth="1"/>
    <col min="3" max="3" width="1.7109375" style="0" customWidth="1"/>
    <col min="4" max="4" width="12.7109375" style="0" customWidth="1"/>
    <col min="5" max="5" width="20.7109375" style="0" customWidth="1"/>
    <col min="6" max="6" width="1.7109375" style="0" customWidth="1"/>
    <col min="7" max="7" width="5.7109375" style="0" customWidth="1"/>
    <col min="8" max="8" width="1.7109375" style="0" customWidth="1"/>
    <col min="9" max="9" width="4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11.7109375" style="0" customWidth="1"/>
    <col min="14" max="14" width="1.7109375" style="0" customWidth="1"/>
    <col min="15" max="15" width="8.7109375" style="0" customWidth="1"/>
    <col min="16" max="16" width="1.7109375" style="0" customWidth="1"/>
    <col min="17" max="17" width="9.7109375" style="0" customWidth="1"/>
    <col min="18" max="18" width="2.7109375" style="0" customWidth="1"/>
  </cols>
  <sheetData>
    <row r="1" spans="2:18" ht="15" customHeight="1">
      <c r="B1" s="3"/>
      <c r="C1" s="3"/>
      <c r="D1" s="11" t="s">
        <v>58</v>
      </c>
      <c r="E1" s="3"/>
      <c r="F1" s="3"/>
      <c r="G1" s="3"/>
      <c r="H1" s="3"/>
      <c r="I1" s="3"/>
      <c r="J1" s="3"/>
      <c r="K1" s="3"/>
      <c r="L1" s="3"/>
      <c r="M1" s="18"/>
      <c r="N1" s="3"/>
      <c r="O1" s="3"/>
      <c r="P1" s="3"/>
      <c r="Q1" s="5" t="s">
        <v>57</v>
      </c>
      <c r="R1" s="3"/>
    </row>
    <row r="2" spans="2:18" ht="15" customHeight="1">
      <c r="B2" s="3"/>
      <c r="C2" s="6"/>
      <c r="D2" s="3"/>
      <c r="E2" s="13"/>
      <c r="F2" s="6"/>
      <c r="G2" s="3"/>
      <c r="H2" s="3"/>
      <c r="I2" s="6" t="s">
        <v>47</v>
      </c>
      <c r="J2" s="3"/>
      <c r="K2" s="3"/>
      <c r="L2" s="14" t="e">
        <f>IF(+#REF!=0,0,+#REF!)</f>
        <v>#REF!</v>
      </c>
      <c r="M2" s="11"/>
      <c r="N2" s="3"/>
      <c r="O2" s="3"/>
      <c r="P2" s="3"/>
      <c r="Q2" s="3"/>
      <c r="R2" s="3" t="s">
        <v>48</v>
      </c>
    </row>
    <row r="3" spans="2:18" ht="15">
      <c r="B3" s="3"/>
      <c r="C3" s="6"/>
      <c r="D3" s="3"/>
      <c r="E3" s="13"/>
      <c r="F3" s="3"/>
      <c r="G3" s="3"/>
      <c r="H3" s="3"/>
      <c r="I3" s="3"/>
      <c r="J3" s="3"/>
      <c r="K3" s="4" t="s">
        <v>24</v>
      </c>
      <c r="L3" s="4"/>
      <c r="M3" s="4" t="s">
        <v>2</v>
      </c>
      <c r="N3" s="4"/>
      <c r="O3" s="4"/>
      <c r="P3" s="4"/>
      <c r="Q3" s="3"/>
      <c r="R3" s="3"/>
    </row>
    <row r="4" spans="1:60" ht="12" customHeight="1">
      <c r="A4" s="2"/>
      <c r="B4" s="5"/>
      <c r="C4" s="6"/>
      <c r="D4" s="6"/>
      <c r="E4" s="5"/>
      <c r="F4" s="5"/>
      <c r="G4" s="5"/>
      <c r="H4" s="5"/>
      <c r="I4" s="4" t="s">
        <v>22</v>
      </c>
      <c r="J4" s="4"/>
      <c r="K4" s="4" t="s">
        <v>25</v>
      </c>
      <c r="L4" s="4"/>
      <c r="M4" s="4" t="s">
        <v>41</v>
      </c>
      <c r="N4" s="4"/>
      <c r="O4" s="4" t="s">
        <v>43</v>
      </c>
      <c r="P4" s="4"/>
      <c r="Q4" s="4" t="s">
        <v>45</v>
      </c>
      <c r="R4" s="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2" customHeight="1">
      <c r="A5" s="2"/>
      <c r="B5" s="4" t="s">
        <v>15</v>
      </c>
      <c r="C5" s="5"/>
      <c r="D5" s="3"/>
      <c r="E5" s="3"/>
      <c r="F5" s="5"/>
      <c r="G5" s="4" t="s">
        <v>26</v>
      </c>
      <c r="H5" s="5"/>
      <c r="I5" s="4" t="s">
        <v>23</v>
      </c>
      <c r="J5" s="4"/>
      <c r="K5" s="4" t="s">
        <v>33</v>
      </c>
      <c r="L5" s="4"/>
      <c r="M5" s="4" t="s">
        <v>27</v>
      </c>
      <c r="N5" s="4"/>
      <c r="O5" s="4" t="s">
        <v>44</v>
      </c>
      <c r="P5" s="4"/>
      <c r="Q5" s="4" t="s">
        <v>46</v>
      </c>
      <c r="R5" s="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1.25" customHeight="1">
      <c r="A6" s="2"/>
      <c r="B6" s="4" t="s">
        <v>16</v>
      </c>
      <c r="C6" s="5"/>
      <c r="D6" s="7" t="s">
        <v>20</v>
      </c>
      <c r="E6" s="7"/>
      <c r="F6" s="4"/>
      <c r="G6" s="4" t="s">
        <v>27</v>
      </c>
      <c r="H6" s="4"/>
      <c r="I6" s="4" t="s">
        <v>21</v>
      </c>
      <c r="J6" s="4"/>
      <c r="K6" s="4" t="s">
        <v>32</v>
      </c>
      <c r="L6" s="4"/>
      <c r="M6" s="4" t="s">
        <v>42</v>
      </c>
      <c r="N6" s="4"/>
      <c r="O6" s="4" t="s">
        <v>22</v>
      </c>
      <c r="P6" s="4"/>
      <c r="Q6" s="4" t="s">
        <v>23</v>
      </c>
      <c r="R6" s="11" t="s">
        <v>2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" customHeight="1">
      <c r="A7" s="2"/>
      <c r="B7" s="5"/>
      <c r="C7" s="5"/>
      <c r="D7" s="5"/>
      <c r="E7" s="5"/>
      <c r="F7" s="5"/>
      <c r="G7" s="5"/>
      <c r="H7" s="5"/>
      <c r="I7" s="5"/>
      <c r="J7" s="5"/>
      <c r="K7" s="19"/>
      <c r="L7" s="5"/>
      <c r="M7" s="25"/>
      <c r="N7" s="5"/>
      <c r="O7" s="26"/>
      <c r="P7" s="5"/>
      <c r="Q7" s="10"/>
      <c r="R7" s="6"/>
      <c r="S7" s="1"/>
      <c r="T7" s="1" t="s">
        <v>53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2" customHeight="1">
      <c r="A8" s="2"/>
      <c r="B8" s="5">
        <v>575</v>
      </c>
      <c r="C8" s="5"/>
      <c r="D8" s="5" t="s">
        <v>0</v>
      </c>
      <c r="E8" s="5"/>
      <c r="F8" s="5"/>
      <c r="G8" s="5" t="s">
        <v>28</v>
      </c>
      <c r="H8" s="5"/>
      <c r="I8" s="5">
        <v>75</v>
      </c>
      <c r="J8" s="5"/>
      <c r="K8" s="19">
        <v>3.75</v>
      </c>
      <c r="L8" s="5"/>
      <c r="M8" s="23"/>
      <c r="N8" s="5"/>
      <c r="O8" s="21"/>
      <c r="P8" s="5"/>
      <c r="Q8" s="16">
        <f>IF(+O8/(IF(M8&gt;0,M8,0.0000001))*0.75&gt;3.75,+M8*3.75,+O8*I8/100)</f>
        <v>0</v>
      </c>
      <c r="R8" s="6"/>
      <c r="S8" s="1"/>
      <c r="T8" s="1" t="s">
        <v>54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2" customHeight="1">
      <c r="A9" s="2"/>
      <c r="B9" s="5">
        <v>327</v>
      </c>
      <c r="C9" s="5"/>
      <c r="D9" s="5" t="s">
        <v>1</v>
      </c>
      <c r="E9" s="5"/>
      <c r="F9" s="5"/>
      <c r="G9" s="5" t="s">
        <v>29</v>
      </c>
      <c r="H9" s="5"/>
      <c r="I9" s="5">
        <v>75</v>
      </c>
      <c r="J9" s="5"/>
      <c r="K9" s="10">
        <v>120</v>
      </c>
      <c r="L9" s="5"/>
      <c r="M9" s="24"/>
      <c r="N9" s="5"/>
      <c r="O9" s="21"/>
      <c r="P9" s="5"/>
      <c r="Q9" s="16">
        <f>IF(+O9/(IF(M9&gt;0,M9,0.0000001))*0.75&gt;120,+M9*120,+O9*I9/100)</f>
        <v>0</v>
      </c>
      <c r="R9" s="6"/>
      <c r="S9" s="1"/>
      <c r="T9" s="1" t="s">
        <v>55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2" customHeight="1">
      <c r="A10" s="2"/>
      <c r="B10" s="5">
        <v>328</v>
      </c>
      <c r="C10" s="5"/>
      <c r="D10" s="5" t="s">
        <v>59</v>
      </c>
      <c r="E10" s="5"/>
      <c r="F10" s="5"/>
      <c r="G10" s="5" t="s">
        <v>29</v>
      </c>
      <c r="H10" s="5"/>
      <c r="I10" s="8" t="s">
        <v>7</v>
      </c>
      <c r="J10" s="5"/>
      <c r="K10" s="10">
        <v>50</v>
      </c>
      <c r="L10" s="5"/>
      <c r="M10" s="24"/>
      <c r="N10" s="5"/>
      <c r="O10" s="21"/>
      <c r="P10" s="5"/>
      <c r="Q10" s="15">
        <f>IF(+M10*K10&gt;2000,2000,+M10*K10)</f>
        <v>0</v>
      </c>
      <c r="R10" s="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2" customHeight="1">
      <c r="A11" s="2"/>
      <c r="B11" s="5">
        <v>330</v>
      </c>
      <c r="C11" s="5"/>
      <c r="D11" s="5" t="s">
        <v>60</v>
      </c>
      <c r="E11" s="5"/>
      <c r="F11" s="5"/>
      <c r="G11" s="5" t="s">
        <v>61</v>
      </c>
      <c r="H11" s="5"/>
      <c r="I11" s="8" t="s">
        <v>7</v>
      </c>
      <c r="J11" s="5"/>
      <c r="K11" s="10" t="s">
        <v>62</v>
      </c>
      <c r="L11" s="5"/>
      <c r="M11" s="24"/>
      <c r="N11" s="5"/>
      <c r="O11" s="21"/>
      <c r="P11" s="5"/>
      <c r="Q11" s="15">
        <f>+M11*27</f>
        <v>0</v>
      </c>
      <c r="R11" s="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2" customHeight="1">
      <c r="A12" s="2"/>
      <c r="B12" s="5">
        <v>342</v>
      </c>
      <c r="C12" s="5"/>
      <c r="D12" s="5" t="s">
        <v>3</v>
      </c>
      <c r="E12" s="5"/>
      <c r="F12" s="5"/>
      <c r="G12" s="5" t="s">
        <v>29</v>
      </c>
      <c r="H12" s="5"/>
      <c r="I12" s="5">
        <v>75</v>
      </c>
      <c r="J12" s="5"/>
      <c r="K12" s="10">
        <v>425</v>
      </c>
      <c r="L12" s="5"/>
      <c r="M12" s="24"/>
      <c r="N12" s="5"/>
      <c r="O12" s="21"/>
      <c r="P12" s="5"/>
      <c r="Q12" s="16">
        <f>IF(+O12/(IF(M12&gt;0,M12,0.0000001))*0.75&gt;425,+M12*425,+O12*I12/100)</f>
        <v>0</v>
      </c>
      <c r="R12" s="6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2" customHeight="1">
      <c r="A13" s="2"/>
      <c r="B13" s="5">
        <v>362</v>
      </c>
      <c r="C13" s="5"/>
      <c r="D13" s="5" t="s">
        <v>4</v>
      </c>
      <c r="E13" s="5"/>
      <c r="F13" s="5"/>
      <c r="G13" s="5" t="s">
        <v>28</v>
      </c>
      <c r="H13" s="5"/>
      <c r="I13" s="5">
        <v>75</v>
      </c>
      <c r="J13" s="5"/>
      <c r="K13" s="19">
        <v>3.75</v>
      </c>
      <c r="L13" s="5"/>
      <c r="M13" s="23"/>
      <c r="N13" s="5"/>
      <c r="O13" s="21"/>
      <c r="P13" s="5"/>
      <c r="Q13" s="16">
        <f>IF(+O13/(IF(M13&gt;0,M13,0.0000001))*0.75&gt;3.75,+M13*3.75,+O13*I13/100)</f>
        <v>0</v>
      </c>
      <c r="R13" s="6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2" customHeight="1">
      <c r="A14" s="2"/>
      <c r="B14" s="5">
        <v>382</v>
      </c>
      <c r="C14" s="5"/>
      <c r="D14" s="5" t="s">
        <v>37</v>
      </c>
      <c r="E14" s="5"/>
      <c r="F14" s="5"/>
      <c r="G14" s="5" t="s">
        <v>28</v>
      </c>
      <c r="H14" s="5"/>
      <c r="I14" s="5">
        <v>75</v>
      </c>
      <c r="J14" s="5"/>
      <c r="K14" s="12">
        <v>1.85</v>
      </c>
      <c r="L14" s="5"/>
      <c r="M14" s="23"/>
      <c r="N14" s="5"/>
      <c r="O14" s="21"/>
      <c r="P14" s="5"/>
      <c r="Q14" s="16">
        <f>IF(+O14/(IF(M14&gt;0,M14,0.0000001))*0.75&gt;1.85,+M14*1.85,+O14*I14/100)</f>
        <v>0</v>
      </c>
      <c r="R14" s="6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2" customHeight="1">
      <c r="A15" s="2"/>
      <c r="B15" s="5" t="s">
        <v>2</v>
      </c>
      <c r="C15" s="5"/>
      <c r="D15" s="5" t="s">
        <v>36</v>
      </c>
      <c r="E15" s="5"/>
      <c r="F15" s="5"/>
      <c r="G15" s="5" t="s">
        <v>28</v>
      </c>
      <c r="H15" s="5"/>
      <c r="I15" s="5">
        <v>75</v>
      </c>
      <c r="J15" s="5"/>
      <c r="K15" s="10">
        <v>5</v>
      </c>
      <c r="L15" s="5"/>
      <c r="M15" s="23"/>
      <c r="N15" s="5"/>
      <c r="O15" s="21"/>
      <c r="P15" s="5"/>
      <c r="Q15" s="16">
        <f>IF(+O15/(IF(M15&gt;0,M15,0.0000001))*0.75&gt;5,+M15*5,+O15*I15/100)</f>
        <v>0</v>
      </c>
      <c r="R15" s="6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2" customHeight="1">
      <c r="A16" s="2"/>
      <c r="B16" s="5">
        <v>393</v>
      </c>
      <c r="C16" s="5"/>
      <c r="D16" s="5" t="s">
        <v>5</v>
      </c>
      <c r="E16" s="5"/>
      <c r="F16" s="5"/>
      <c r="G16" s="5" t="s">
        <v>29</v>
      </c>
      <c r="H16" s="5"/>
      <c r="I16" s="5">
        <v>75</v>
      </c>
      <c r="J16" s="5"/>
      <c r="K16" s="10">
        <v>120</v>
      </c>
      <c r="L16" s="5"/>
      <c r="M16" s="24"/>
      <c r="N16" s="5"/>
      <c r="O16" s="21"/>
      <c r="P16" s="5"/>
      <c r="Q16" s="16">
        <f>IF(+O16/(IF(M16&gt;0,M16,0.0000001))*0.75&gt;120,+M16*120,+O16*I16/100)</f>
        <v>0</v>
      </c>
      <c r="R16" s="6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2" customHeight="1">
      <c r="A17" s="2"/>
      <c r="B17" s="5">
        <v>490</v>
      </c>
      <c r="C17" s="5"/>
      <c r="D17" s="5" t="s">
        <v>6</v>
      </c>
      <c r="E17" s="5"/>
      <c r="F17" s="5"/>
      <c r="G17" s="5" t="s">
        <v>29</v>
      </c>
      <c r="H17" s="5"/>
      <c r="I17" s="5">
        <v>75</v>
      </c>
      <c r="J17" s="5"/>
      <c r="K17" s="10">
        <v>195</v>
      </c>
      <c r="L17" s="5"/>
      <c r="M17" s="24"/>
      <c r="N17" s="5"/>
      <c r="O17" s="22"/>
      <c r="P17" s="5"/>
      <c r="Q17" s="16">
        <f>IF(+O17/(IF(M17&gt;0,M17,0.0000001))*0.75&gt;195,+M17*195,+O17*I17/100)</f>
        <v>0</v>
      </c>
      <c r="R17" s="6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2" customHeight="1">
      <c r="A18" s="2"/>
      <c r="B18" s="5">
        <v>666</v>
      </c>
      <c r="C18" s="5"/>
      <c r="D18" s="5" t="s">
        <v>56</v>
      </c>
      <c r="E18" s="5"/>
      <c r="F18" s="5"/>
      <c r="G18" s="5" t="s">
        <v>29</v>
      </c>
      <c r="H18" s="5"/>
      <c r="I18" s="5">
        <v>65</v>
      </c>
      <c r="J18" s="5"/>
      <c r="K18" s="10">
        <v>110</v>
      </c>
      <c r="L18" s="5"/>
      <c r="M18" s="24"/>
      <c r="N18" s="5"/>
      <c r="O18" s="22"/>
      <c r="P18" s="5"/>
      <c r="Q18" s="16">
        <f>IF(+O18/(IF(M18&gt;0,M18,0.0000001))*0.65&gt;110,+M18*110,+O18*I18/100)</f>
        <v>0</v>
      </c>
      <c r="R18" s="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2" customHeight="1">
      <c r="A19" s="2"/>
      <c r="B19" s="5">
        <v>655</v>
      </c>
      <c r="C19" s="5"/>
      <c r="D19" s="5" t="s">
        <v>63</v>
      </c>
      <c r="E19" s="5"/>
      <c r="F19" s="5"/>
      <c r="G19" s="5" t="s">
        <v>29</v>
      </c>
      <c r="H19" s="5"/>
      <c r="I19" s="5">
        <v>65</v>
      </c>
      <c r="J19" s="5"/>
      <c r="K19" s="10">
        <v>10000</v>
      </c>
      <c r="L19" s="5"/>
      <c r="M19" s="24"/>
      <c r="N19" s="5"/>
      <c r="O19" s="22"/>
      <c r="P19" s="5"/>
      <c r="Q19" s="16">
        <f>IF(+O19/(IF(M19&gt;0,M19,0.0000001))*0.65&gt;10000,+M19*10000,+O19*I19/100)</f>
        <v>0</v>
      </c>
      <c r="R19" s="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2" customHeight="1">
      <c r="A20" s="2"/>
      <c r="B20" s="5">
        <v>410</v>
      </c>
      <c r="C20" s="5"/>
      <c r="D20" s="5" t="s">
        <v>8</v>
      </c>
      <c r="E20" s="5"/>
      <c r="F20" s="5"/>
      <c r="G20" s="5" t="s">
        <v>49</v>
      </c>
      <c r="H20" s="5"/>
      <c r="I20" s="5">
        <v>75</v>
      </c>
      <c r="J20" s="5"/>
      <c r="K20" s="10">
        <v>40000</v>
      </c>
      <c r="L20" s="5"/>
      <c r="M20" s="23"/>
      <c r="N20" s="5"/>
      <c r="O20" s="22"/>
      <c r="P20" s="5"/>
      <c r="Q20" s="16">
        <f>IF(+O20/(IF(M20&gt;0,M20,0.0000001))*0.75&gt;40000,+M20*40000,+O20*I20/100)</f>
        <v>0</v>
      </c>
      <c r="R20" s="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2" customHeight="1">
      <c r="A21" s="2"/>
      <c r="B21" s="5">
        <v>412</v>
      </c>
      <c r="C21" s="5"/>
      <c r="D21" s="5" t="s">
        <v>9</v>
      </c>
      <c r="E21" s="5"/>
      <c r="F21" s="5"/>
      <c r="G21" s="5" t="s">
        <v>29</v>
      </c>
      <c r="H21" s="5"/>
      <c r="I21" s="5">
        <v>75</v>
      </c>
      <c r="J21" s="5"/>
      <c r="K21" s="10">
        <v>7500</v>
      </c>
      <c r="L21" s="5"/>
      <c r="M21" s="24"/>
      <c r="N21" s="5"/>
      <c r="O21" s="22"/>
      <c r="P21" s="5"/>
      <c r="Q21" s="16">
        <f>IF(+O21/(IF(M21&gt;0,M21,0.0000001))*0.75&gt;7500,+M21*7500,+O21*I21/100)</f>
        <v>0</v>
      </c>
      <c r="R21" s="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2" customHeight="1">
      <c r="A22" s="2"/>
      <c r="B22" s="5">
        <v>561</v>
      </c>
      <c r="C22" s="5"/>
      <c r="D22" s="5" t="s">
        <v>34</v>
      </c>
      <c r="E22" s="5"/>
      <c r="F22" s="5"/>
      <c r="G22" s="5" t="s">
        <v>29</v>
      </c>
      <c r="H22" s="5"/>
      <c r="I22" s="5">
        <v>75</v>
      </c>
      <c r="J22" s="5"/>
      <c r="K22" s="10">
        <v>40000</v>
      </c>
      <c r="L22" s="5"/>
      <c r="M22" s="24"/>
      <c r="N22" s="5"/>
      <c r="O22" s="22"/>
      <c r="P22" s="5"/>
      <c r="Q22" s="16">
        <f>IF(+O22/(IF(M22&gt;0,M22,0.0000001))*0.75&gt;40000,+M22*40000,+O22*I22/100)</f>
        <v>0</v>
      </c>
      <c r="R22" s="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2" customHeight="1">
      <c r="A23" s="2"/>
      <c r="B23" s="5" t="s">
        <v>2</v>
      </c>
      <c r="C23" s="5"/>
      <c r="D23" s="5" t="s">
        <v>35</v>
      </c>
      <c r="E23" s="5"/>
      <c r="F23" s="5"/>
      <c r="G23" s="5" t="s">
        <v>29</v>
      </c>
      <c r="H23" s="5"/>
      <c r="I23" s="5">
        <v>50</v>
      </c>
      <c r="J23" s="5"/>
      <c r="K23" s="10">
        <v>10000</v>
      </c>
      <c r="L23" s="5"/>
      <c r="M23" s="24"/>
      <c r="N23" s="5"/>
      <c r="O23" s="22"/>
      <c r="P23" s="5"/>
      <c r="Q23" s="16">
        <f>IF(+O23/(IF(M23&gt;0,M23,0.0000001))*0.5&gt;10000,+M23*10000,+O23*I23/100)</f>
        <v>0</v>
      </c>
      <c r="R23" s="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2" customHeight="1">
      <c r="A24" s="2"/>
      <c r="B24" s="5">
        <v>590</v>
      </c>
      <c r="C24" s="5"/>
      <c r="D24" s="5" t="s">
        <v>10</v>
      </c>
      <c r="E24" s="5"/>
      <c r="F24" s="5"/>
      <c r="G24" s="5" t="s">
        <v>29</v>
      </c>
      <c r="H24" s="5"/>
      <c r="I24" s="8" t="s">
        <v>7</v>
      </c>
      <c r="J24" s="5"/>
      <c r="K24" s="8" t="s">
        <v>50</v>
      </c>
      <c r="L24" s="5"/>
      <c r="M24" s="24"/>
      <c r="N24" s="5"/>
      <c r="O24" s="5"/>
      <c r="P24" s="5"/>
      <c r="Q24" s="15">
        <f>+M24*21</f>
        <v>0</v>
      </c>
      <c r="R24" s="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2" customHeight="1">
      <c r="A25" s="2"/>
      <c r="B25" s="8" t="s">
        <v>11</v>
      </c>
      <c r="C25" s="8"/>
      <c r="D25" s="5" t="s">
        <v>38</v>
      </c>
      <c r="E25" s="5"/>
      <c r="F25" s="5"/>
      <c r="G25" s="5" t="s">
        <v>29</v>
      </c>
      <c r="H25" s="5"/>
      <c r="I25" s="8" t="s">
        <v>7</v>
      </c>
      <c r="J25" s="8"/>
      <c r="K25" s="10">
        <v>105</v>
      </c>
      <c r="L25" s="5"/>
      <c r="M25" s="24"/>
      <c r="N25" s="5"/>
      <c r="O25" s="5"/>
      <c r="P25" s="5"/>
      <c r="Q25" s="15">
        <f>+M25*K25</f>
        <v>0</v>
      </c>
      <c r="R25" s="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2" customHeight="1">
      <c r="A26" s="2"/>
      <c r="B26" s="8" t="s">
        <v>2</v>
      </c>
      <c r="C26" s="8"/>
      <c r="D26" s="5" t="s">
        <v>39</v>
      </c>
      <c r="E26" s="5"/>
      <c r="F26" s="5"/>
      <c r="G26" s="5" t="s">
        <v>29</v>
      </c>
      <c r="H26" s="5"/>
      <c r="I26" s="8" t="s">
        <v>7</v>
      </c>
      <c r="J26" s="8"/>
      <c r="K26" s="10">
        <v>60</v>
      </c>
      <c r="L26" s="5"/>
      <c r="M26" s="24"/>
      <c r="N26" s="5"/>
      <c r="O26" s="5"/>
      <c r="P26" s="5"/>
      <c r="Q26" s="15">
        <f>+M26*K26</f>
        <v>0</v>
      </c>
      <c r="R26" s="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2" customHeight="1">
      <c r="A27" s="2"/>
      <c r="B27" s="8" t="s">
        <v>12</v>
      </c>
      <c r="C27" s="8"/>
      <c r="D27" s="5" t="s">
        <v>40</v>
      </c>
      <c r="E27" s="5"/>
      <c r="F27" s="5"/>
      <c r="G27" s="5" t="s">
        <v>29</v>
      </c>
      <c r="H27" s="5"/>
      <c r="I27" s="8" t="s">
        <v>7</v>
      </c>
      <c r="J27" s="8"/>
      <c r="K27" s="10" t="s">
        <v>51</v>
      </c>
      <c r="L27" s="5"/>
      <c r="M27" s="24"/>
      <c r="N27" s="5"/>
      <c r="O27" s="5"/>
      <c r="P27" s="5"/>
      <c r="Q27" s="15">
        <f>+M27*15*3</f>
        <v>0</v>
      </c>
      <c r="R27" s="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2" customHeight="1">
      <c r="A28" s="2"/>
      <c r="B28" s="5">
        <v>725</v>
      </c>
      <c r="C28" s="5"/>
      <c r="D28" s="5" t="s">
        <v>13</v>
      </c>
      <c r="E28" s="5"/>
      <c r="F28" s="5"/>
      <c r="G28" s="5" t="s">
        <v>31</v>
      </c>
      <c r="H28" s="5"/>
      <c r="I28" s="5">
        <v>75</v>
      </c>
      <c r="J28" s="5"/>
      <c r="K28" s="10">
        <v>3000</v>
      </c>
      <c r="L28" s="5"/>
      <c r="M28" s="23"/>
      <c r="N28" s="5"/>
      <c r="O28" s="23"/>
      <c r="P28" s="5"/>
      <c r="Q28" s="16">
        <f>IF(+O28/(IF(M28&gt;0,M28,0.0000001))*0.75&gt;3000,+M28*3000,+O28*I28/100)</f>
        <v>0</v>
      </c>
      <c r="R28" s="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2" customHeight="1">
      <c r="A29" s="2"/>
      <c r="B29" s="5">
        <v>580</v>
      </c>
      <c r="C29" s="5"/>
      <c r="D29" s="5" t="s">
        <v>14</v>
      </c>
      <c r="E29" s="5"/>
      <c r="F29" s="5"/>
      <c r="G29" s="5" t="s">
        <v>28</v>
      </c>
      <c r="H29" s="5"/>
      <c r="I29" s="5">
        <v>75</v>
      </c>
      <c r="J29" s="5"/>
      <c r="K29" s="10">
        <v>50</v>
      </c>
      <c r="L29" s="5"/>
      <c r="M29" s="23"/>
      <c r="N29" s="5"/>
      <c r="O29" s="23"/>
      <c r="P29" s="5"/>
      <c r="Q29" s="16">
        <f>IF(+O29/(IF(M29&gt;0,M29,0.0000001))*0.75&gt;50,+M29*50,+O29*I29/100)</f>
        <v>0</v>
      </c>
      <c r="R29" s="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2" customHeight="1">
      <c r="A30" s="2"/>
      <c r="B30" s="5">
        <v>585</v>
      </c>
      <c r="C30" s="5"/>
      <c r="D30" s="5" t="s">
        <v>52</v>
      </c>
      <c r="E30" s="5"/>
      <c r="F30" s="5"/>
      <c r="G30" s="5" t="s">
        <v>29</v>
      </c>
      <c r="H30" s="5"/>
      <c r="I30" s="8" t="s">
        <v>7</v>
      </c>
      <c r="J30" s="8"/>
      <c r="K30" s="12">
        <v>13.5</v>
      </c>
      <c r="L30" s="9"/>
      <c r="M30" s="24"/>
      <c r="N30" s="9"/>
      <c r="O30" s="9"/>
      <c r="P30" s="9"/>
      <c r="Q30" s="15">
        <f>+M30*K30</f>
        <v>0</v>
      </c>
      <c r="R30" s="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2" customHeight="1">
      <c r="A31" s="2"/>
      <c r="B31" s="5">
        <v>660</v>
      </c>
      <c r="C31" s="5"/>
      <c r="D31" s="5" t="s">
        <v>64</v>
      </c>
      <c r="E31" s="5"/>
      <c r="F31" s="5"/>
      <c r="G31" s="5" t="s">
        <v>29</v>
      </c>
      <c r="H31" s="5"/>
      <c r="I31" s="8">
        <v>65</v>
      </c>
      <c r="J31" s="8"/>
      <c r="K31" s="12">
        <v>130</v>
      </c>
      <c r="L31" s="9"/>
      <c r="M31" s="24"/>
      <c r="N31" s="9"/>
      <c r="O31" s="9"/>
      <c r="P31" s="9"/>
      <c r="Q31" s="16">
        <f>IF(+O31/(IF(M31&gt;0,M31,0.0000001))*0.65&gt;130,+M31*130,+O31*I31/100)</f>
        <v>0</v>
      </c>
      <c r="R31" s="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2" customHeight="1">
      <c r="A32" s="2"/>
      <c r="B32" s="5">
        <v>612</v>
      </c>
      <c r="C32" s="5"/>
      <c r="D32" s="5" t="s">
        <v>17</v>
      </c>
      <c r="E32" s="5"/>
      <c r="F32" s="5"/>
      <c r="G32" s="5" t="s">
        <v>29</v>
      </c>
      <c r="H32" s="5"/>
      <c r="I32" s="5">
        <v>65</v>
      </c>
      <c r="J32" s="5"/>
      <c r="K32" s="10">
        <v>350</v>
      </c>
      <c r="L32" s="5"/>
      <c r="M32" s="24"/>
      <c r="N32" s="5"/>
      <c r="O32" s="23"/>
      <c r="P32" s="5"/>
      <c r="Q32" s="16">
        <f>IF(+O32/(IF(M32&gt;0,M32,0.0000001))*0.65&gt;350,+M32*350,+O32*I32/100)</f>
        <v>0</v>
      </c>
      <c r="R32" s="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2" customHeight="1">
      <c r="A33" s="2"/>
      <c r="B33" s="5">
        <v>472</v>
      </c>
      <c r="C33" s="5"/>
      <c r="D33" s="5" t="s">
        <v>18</v>
      </c>
      <c r="E33" s="5"/>
      <c r="F33" s="5"/>
      <c r="G33" s="5" t="s">
        <v>29</v>
      </c>
      <c r="H33" s="5"/>
      <c r="I33" s="8" t="s">
        <v>7</v>
      </c>
      <c r="J33" s="5"/>
      <c r="K33" s="10">
        <v>10</v>
      </c>
      <c r="L33" s="5"/>
      <c r="M33" s="24"/>
      <c r="N33" s="5"/>
      <c r="O33" s="5"/>
      <c r="P33" s="5"/>
      <c r="Q33" s="15">
        <f>IF(+M33*K33&gt;2000,2000,+M33*K33)</f>
        <v>0</v>
      </c>
      <c r="R33" s="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2" customHeight="1">
      <c r="A34" s="2"/>
      <c r="B34" s="5">
        <v>351</v>
      </c>
      <c r="C34" s="5"/>
      <c r="D34" s="5" t="s">
        <v>19</v>
      </c>
      <c r="E34" s="5"/>
      <c r="F34" s="5"/>
      <c r="G34" s="5" t="s">
        <v>31</v>
      </c>
      <c r="H34" s="5"/>
      <c r="I34" s="5">
        <v>75</v>
      </c>
      <c r="J34" s="5"/>
      <c r="K34" s="10">
        <v>2000</v>
      </c>
      <c r="L34" s="5"/>
      <c r="M34" s="23"/>
      <c r="N34" s="5"/>
      <c r="O34" s="23"/>
      <c r="P34" s="5"/>
      <c r="Q34" s="16">
        <f>IF(+O34/(IF(M34&gt;0,M34,0.0000001))*0.75&gt;2000,+M34*2000,+O34*I34/100)</f>
        <v>0</v>
      </c>
      <c r="R34" s="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2" customHeight="1">
      <c r="A35" s="2"/>
      <c r="B35" s="5">
        <v>645</v>
      </c>
      <c r="C35" s="5"/>
      <c r="D35" s="5" t="s">
        <v>65</v>
      </c>
      <c r="E35" s="5"/>
      <c r="F35" s="5"/>
      <c r="G35" s="5" t="s">
        <v>29</v>
      </c>
      <c r="H35" s="5"/>
      <c r="I35" s="5">
        <v>50</v>
      </c>
      <c r="J35" s="5"/>
      <c r="K35" s="10">
        <v>150</v>
      </c>
      <c r="L35" s="5"/>
      <c r="M35" s="23"/>
      <c r="N35" s="5"/>
      <c r="O35" s="23"/>
      <c r="P35" s="5"/>
      <c r="Q35" s="16">
        <f>IF(+O35/(IF(M35&gt;0,M35,0.0000001))*0.5&gt;150,+M35*150,+O35*I35/100)</f>
        <v>0</v>
      </c>
      <c r="R35" s="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2" customHeight="1">
      <c r="A36" s="2"/>
      <c r="B36" s="5"/>
      <c r="C36" s="5"/>
      <c r="D36" s="5"/>
      <c r="E36" s="5"/>
      <c r="F36" s="5"/>
      <c r="G36" s="5"/>
      <c r="H36" s="5"/>
      <c r="I36" s="5"/>
      <c r="J36" s="5"/>
      <c r="K36" s="10"/>
      <c r="L36" s="5"/>
      <c r="M36" s="25"/>
      <c r="N36" s="5"/>
      <c r="O36" s="25"/>
      <c r="P36" s="5"/>
      <c r="Q36" s="10"/>
      <c r="R36" s="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2:60" ht="15">
      <c r="B37" s="6"/>
      <c r="C37" s="6"/>
      <c r="D37" s="6"/>
      <c r="E37" s="6"/>
      <c r="F37" s="11" t="s">
        <v>30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17">
        <f>SUM(Q7:Q35)</f>
        <v>0</v>
      </c>
      <c r="R37" s="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2:60" ht="9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40" spans="4:17" ht="15">
      <c r="D40" s="28" t="s">
        <v>66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4:17" ht="15">
      <c r="D41" s="28" t="s">
        <v>67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</sheetData>
  <printOptions/>
  <pageMargins left="0.75" right="0.75" top="1" bottom="1" header="0.5" footer="0.5"/>
  <pageSetup fitToHeight="2"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whitcomb</dc:creator>
  <cp:keywords/>
  <dc:description/>
  <cp:lastModifiedBy>jan.whitcomb</cp:lastModifiedBy>
  <cp:lastPrinted>2003-01-17T17:44:24Z</cp:lastPrinted>
  <dcterms:created xsi:type="dcterms:W3CDTF">2002-09-16T16:54:38Z</dcterms:created>
  <dcterms:modified xsi:type="dcterms:W3CDTF">2003-07-03T12:16:00Z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-1528391545</vt:i4>
  </property>
  <property fmtid="{D5CDD505-2E9C-101B-9397-08002B2CF9AE}" pid="4" name="_EmailSubje">
    <vt:lpwstr>LaCrosse Practice List</vt:lpwstr>
  </property>
  <property fmtid="{D5CDD505-2E9C-101B-9397-08002B2CF9AE}" pid="5" name="_AuthorEma">
    <vt:lpwstr>jan.whitcomb@wi.usda.gov</vt:lpwstr>
  </property>
  <property fmtid="{D5CDD505-2E9C-101B-9397-08002B2CF9AE}" pid="6" name="_AuthorEmailDisplayNa">
    <vt:lpwstr>Jan Whitcomb</vt:lpwstr>
  </property>
</Properties>
</file>