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240" windowWidth="15180" windowHeight="8580" activeTab="1"/>
  </bookViews>
  <sheets>
    <sheet name="Fire_Summary" sheetId="1" r:id="rId1"/>
    <sheet name="Wildfires" sheetId="2" r:id="rId2"/>
    <sheet name="Prescribed" sheetId="3" r:id="rId3"/>
  </sheets>
  <definedNames>
    <definedName name="_xlnm.Print_Area" localSheetId="1">'Wildfires'!$B$1:$T$232</definedName>
    <definedName name="_xlnm.Print_Titles" localSheetId="1">'Wildfires'!$1:$1</definedName>
  </definedNames>
  <calcPr fullCalcOnLoad="1"/>
</workbook>
</file>

<file path=xl/sharedStrings.xml><?xml version="1.0" encoding="utf-8"?>
<sst xmlns="http://schemas.openxmlformats.org/spreadsheetml/2006/main" count="2864" uniqueCount="1084">
  <si>
    <t>Fire Name</t>
  </si>
  <si>
    <t>Date</t>
  </si>
  <si>
    <t>CTF IFD FWS #</t>
  </si>
  <si>
    <t>FS Dist/ BLM FO /county</t>
  </si>
  <si>
    <t>Firecode   (last four #s for BLM)</t>
  </si>
  <si>
    <t>Location:    Legal: T  R  S      Lat/Lon</t>
  </si>
  <si>
    <r>
      <t>FS Acres</t>
    </r>
    <r>
      <rPr>
        <sz val="11"/>
        <color indexed="17"/>
        <rFont val="Times New Roman"/>
        <family val="1"/>
      </rPr>
      <t xml:space="preserve">  CTF</t>
    </r>
  </si>
  <si>
    <r>
      <t xml:space="preserve">BLM Acres   </t>
    </r>
    <r>
      <rPr>
        <sz val="11"/>
        <color indexed="52"/>
        <rFont val="Times New Roman"/>
        <family val="1"/>
      </rPr>
      <t>IFD</t>
    </r>
  </si>
  <si>
    <r>
      <t xml:space="preserve">FWS   Acres    </t>
    </r>
    <r>
      <rPr>
        <sz val="11"/>
        <color indexed="21"/>
        <rFont val="Times New Roman"/>
        <family val="1"/>
      </rPr>
      <t xml:space="preserve">CSR GLR BLR </t>
    </r>
  </si>
  <si>
    <r>
      <t>BIA Acres</t>
    </r>
    <r>
      <rPr>
        <sz val="11"/>
        <color indexed="60"/>
        <rFont val="Times New Roman"/>
        <family val="1"/>
      </rPr>
      <t xml:space="preserve">    FHA</t>
    </r>
  </si>
  <si>
    <r>
      <t xml:space="preserve">State Acres     </t>
    </r>
    <r>
      <rPr>
        <sz val="11"/>
        <color indexed="48"/>
        <rFont val="Times New Roman"/>
        <family val="1"/>
      </rPr>
      <t>EIS</t>
    </r>
    <r>
      <rPr>
        <sz val="11"/>
        <rFont val="Times New Roman"/>
        <family val="1"/>
      </rPr>
      <t xml:space="preserve">    </t>
    </r>
  </si>
  <si>
    <t>Private Acres     EICI</t>
  </si>
  <si>
    <t>Fire Cause  L/H/W</t>
  </si>
  <si>
    <t>Fire Report Status</t>
  </si>
  <si>
    <t>False Alarm BLM</t>
  </si>
  <si>
    <t>Lightning Fires</t>
  </si>
  <si>
    <t>Total</t>
  </si>
  <si>
    <t>Human Fires</t>
  </si>
  <si>
    <t>WFU Fires</t>
  </si>
  <si>
    <t>Total Fires</t>
  </si>
  <si>
    <t>Lightning Acres</t>
  </si>
  <si>
    <t>Human Acres</t>
  </si>
  <si>
    <t>WFU Acres</t>
  </si>
  <si>
    <t>Total Acres</t>
  </si>
  <si>
    <r>
      <t xml:space="preserve">False Alarm FS </t>
    </r>
    <r>
      <rPr>
        <b/>
        <sz val="11"/>
        <color indexed="17"/>
        <rFont val="Times New Roman"/>
        <family val="1"/>
      </rPr>
      <t>FY2007</t>
    </r>
  </si>
  <si>
    <r>
      <t xml:space="preserve">C-T ABCD Lightning  </t>
    </r>
    <r>
      <rPr>
        <b/>
        <sz val="11"/>
        <color indexed="17"/>
        <rFont val="Times New Roman"/>
        <family val="1"/>
      </rPr>
      <t>FY 2007</t>
    </r>
  </si>
  <si>
    <r>
      <t xml:space="preserve">R4 ABCD Fire Use      </t>
    </r>
    <r>
      <rPr>
        <b/>
        <sz val="11"/>
        <color indexed="17"/>
        <rFont val="Times New Roman"/>
        <family val="1"/>
      </rPr>
      <t>FY 2007</t>
    </r>
  </si>
  <si>
    <r>
      <t xml:space="preserve">R4 BEAR Assesments </t>
    </r>
    <r>
      <rPr>
        <b/>
        <sz val="11"/>
        <color indexed="17"/>
        <rFont val="Times New Roman"/>
        <family val="1"/>
      </rPr>
      <t>FY 2007</t>
    </r>
  </si>
  <si>
    <r>
      <t xml:space="preserve">R4 AD Training for </t>
    </r>
    <r>
      <rPr>
        <b/>
        <sz val="11"/>
        <color indexed="17"/>
        <rFont val="Times New Roman"/>
        <family val="1"/>
      </rPr>
      <t>FY 2007</t>
    </r>
  </si>
  <si>
    <r>
      <t xml:space="preserve">R4 Default </t>
    </r>
    <r>
      <rPr>
        <b/>
        <sz val="11"/>
        <color indexed="17"/>
        <rFont val="Times New Roman"/>
        <family val="1"/>
      </rPr>
      <t>FY 2007</t>
    </r>
  </si>
  <si>
    <t>Caribou-Targhee NF</t>
  </si>
  <si>
    <t>Dubois D-51</t>
  </si>
  <si>
    <t>Burn Name</t>
  </si>
  <si>
    <t>Incident #</t>
  </si>
  <si>
    <t>ID #</t>
  </si>
  <si>
    <t>Lat / Long</t>
  </si>
  <si>
    <t>Legal</t>
  </si>
  <si>
    <t>Financial Code</t>
  </si>
  <si>
    <t>Burn Type</t>
  </si>
  <si>
    <t>Acres</t>
  </si>
  <si>
    <t>piles</t>
  </si>
  <si>
    <t>Ashton / IP D-52</t>
  </si>
  <si>
    <t>Montpelier D-53</t>
  </si>
  <si>
    <t>Palisades D-54</t>
  </si>
  <si>
    <t>Soda Springs D-55</t>
  </si>
  <si>
    <t>Teton Basin D-56</t>
  </si>
  <si>
    <t>Westside D-57</t>
  </si>
  <si>
    <t>CTF Total</t>
  </si>
  <si>
    <t>IDAHO FALLS DISTRICT BLM</t>
  </si>
  <si>
    <t>BLM Total</t>
  </si>
  <si>
    <t>Southeast Idaho Refuges FWS</t>
  </si>
  <si>
    <t>Bear Lake NWR</t>
  </si>
  <si>
    <t>Camas NWR</t>
  </si>
  <si>
    <t>07N 36E Sec 6</t>
  </si>
  <si>
    <t>Grays Lake NWR</t>
  </si>
  <si>
    <t>FWS Total</t>
  </si>
  <si>
    <t>Fort Hall Agency BIA</t>
  </si>
  <si>
    <t>BIA Total</t>
  </si>
  <si>
    <t>Eastern Idaho Interagency Fire Center RX Total</t>
  </si>
  <si>
    <t>Portneuf Piles</t>
  </si>
  <si>
    <t>T07S R35E S29</t>
  </si>
  <si>
    <t>Buck Doe</t>
  </si>
  <si>
    <t>Cedar Butte</t>
  </si>
  <si>
    <t>ID-FHA-007001</t>
  </si>
  <si>
    <t>PADAL6</t>
  </si>
  <si>
    <t>Use Override (0460)</t>
  </si>
  <si>
    <t>G4C6W2</t>
  </si>
  <si>
    <t>H4BAER</t>
  </si>
  <si>
    <t>P4C65H</t>
  </si>
  <si>
    <t>Use Override (0415)</t>
  </si>
  <si>
    <t>WFSUAD</t>
  </si>
  <si>
    <t>Tumble Mustard</t>
  </si>
  <si>
    <t>43 00 51 x 112 33 13 / 5S 33E S1</t>
  </si>
  <si>
    <t>07N 36E Sec 8</t>
  </si>
  <si>
    <t>n/a</t>
  </si>
  <si>
    <t>T05S R32E S 01</t>
  </si>
  <si>
    <t>ID-CTF-007901</t>
  </si>
  <si>
    <t>8S 34E S1,12,6</t>
  </si>
  <si>
    <t>broadcast</t>
  </si>
  <si>
    <t>8S 34E S1,12,7</t>
  </si>
  <si>
    <t>8S 34E S1,12,8</t>
  </si>
  <si>
    <t>8S 34E S1,12,9</t>
  </si>
  <si>
    <t xml:space="preserve">Island </t>
  </si>
  <si>
    <t>ID-FHA-007901</t>
  </si>
  <si>
    <t>ID-IFD-004901</t>
  </si>
  <si>
    <t>South Big Pond</t>
  </si>
  <si>
    <t>S. Big Holes</t>
  </si>
  <si>
    <t>4N 42E S1-36</t>
  </si>
  <si>
    <t>Camelback</t>
  </si>
  <si>
    <t>Michaud Creek</t>
  </si>
  <si>
    <t>ID-FHA-003</t>
  </si>
  <si>
    <t>Dunford</t>
  </si>
  <si>
    <t>ID-BLR-007901</t>
  </si>
  <si>
    <t>14S 44E S30,31</t>
  </si>
  <si>
    <t>Ft. Hall Bottoms</t>
  </si>
  <si>
    <t>ID-CSR-007902</t>
  </si>
  <si>
    <t>Wildhorse</t>
  </si>
  <si>
    <t>Lufkin</t>
  </si>
  <si>
    <t>PNDBW2</t>
  </si>
  <si>
    <t>43 35 48 x 111 34 57 3N 41E 13</t>
  </si>
  <si>
    <t>06S 35E Sec 21,28</t>
  </si>
  <si>
    <t>ID-FHA-901</t>
  </si>
  <si>
    <r>
      <t xml:space="preserve">P4C6XB </t>
    </r>
    <r>
      <rPr>
        <sz val="11"/>
        <color indexed="10"/>
        <rFont val="Times New Roman"/>
        <family val="1"/>
      </rPr>
      <t>Check with dispatch before using</t>
    </r>
  </si>
  <si>
    <t>P4C7NV</t>
  </si>
  <si>
    <t>ID-FHA-00X90X</t>
  </si>
  <si>
    <t>Mt. Putnam</t>
  </si>
  <si>
    <t>Inman</t>
  </si>
  <si>
    <t>ID-CTF-007001</t>
  </si>
  <si>
    <t>ID-8B-007001</t>
  </si>
  <si>
    <t>Pvt/EICI</t>
  </si>
  <si>
    <t>Liberty</t>
  </si>
  <si>
    <t>ID-3C-007002</t>
  </si>
  <si>
    <t>Emigration Pass</t>
  </si>
  <si>
    <t>ID-1T-007003</t>
  </si>
  <si>
    <t>PND30T</t>
  </si>
  <si>
    <t>5N 44E 27</t>
  </si>
  <si>
    <t>Lava Springs</t>
  </si>
  <si>
    <t>ID-1B-007004</t>
  </si>
  <si>
    <t>PNDFK2</t>
  </si>
  <si>
    <t>9S 38E 22</t>
  </si>
  <si>
    <t>Caribou Cty Assist 1</t>
  </si>
  <si>
    <t>ID-3C-007005</t>
  </si>
  <si>
    <t>PNDF0T</t>
  </si>
  <si>
    <t>9S 42E 34</t>
  </si>
  <si>
    <t>Danish WFU</t>
  </si>
  <si>
    <t>ID-CTF-007003</t>
  </si>
  <si>
    <t>57-02</t>
  </si>
  <si>
    <t>57-01</t>
  </si>
  <si>
    <t>7S 37E 6</t>
  </si>
  <si>
    <t>13S 43E 13</t>
  </si>
  <si>
    <t>Big Springs</t>
  </si>
  <si>
    <t>ID-CTF-007004</t>
  </si>
  <si>
    <t>52-01</t>
  </si>
  <si>
    <t>Hwy 33</t>
  </si>
  <si>
    <t>ID-IFD-007002</t>
  </si>
  <si>
    <t>PDDE7K</t>
  </si>
  <si>
    <t>3N 28E 5</t>
  </si>
  <si>
    <t>No</t>
  </si>
  <si>
    <t>Maps Completed</t>
  </si>
  <si>
    <t>Needs Mapped</t>
  </si>
  <si>
    <t>Yes</t>
  </si>
  <si>
    <t>Willow Creek</t>
  </si>
  <si>
    <t>13S 35E 4</t>
  </si>
  <si>
    <t>Wild Mtn</t>
  </si>
  <si>
    <t>ID-IFD-007003</t>
  </si>
  <si>
    <t>Pocatello FO</t>
  </si>
  <si>
    <t>PDDHG2</t>
  </si>
  <si>
    <t>7S 34E 12</t>
  </si>
  <si>
    <t>Choke Cherry</t>
  </si>
  <si>
    <t>PNDG4F</t>
  </si>
  <si>
    <t>2S 46E 28</t>
  </si>
  <si>
    <t>ID-8B-007006</t>
  </si>
  <si>
    <t>FS Threat</t>
  </si>
  <si>
    <t>Massacre</t>
  </si>
  <si>
    <t>State</t>
  </si>
  <si>
    <t>PNDHH6</t>
  </si>
  <si>
    <t>8S 30E 31</t>
  </si>
  <si>
    <t>N/A</t>
  </si>
  <si>
    <t>Camas</t>
  </si>
  <si>
    <t>ID-CSR-007001</t>
  </si>
  <si>
    <t>Camas Refuge</t>
  </si>
  <si>
    <t>PRDHA0</t>
  </si>
  <si>
    <t>7N 36E 8</t>
  </si>
  <si>
    <t>14N 44E 33</t>
  </si>
  <si>
    <t>landings</t>
  </si>
  <si>
    <t>Williams Creek</t>
  </si>
  <si>
    <t>12S 42E S22</t>
  </si>
  <si>
    <t>12S 41E S25</t>
  </si>
  <si>
    <t>WFHF15 (150)</t>
  </si>
  <si>
    <t>WFHF15 (325)</t>
  </si>
  <si>
    <t>Powerline</t>
  </si>
  <si>
    <t>ID-IFD-007004</t>
  </si>
  <si>
    <t>PDDHZ7</t>
  </si>
  <si>
    <t>3N 33E 32</t>
  </si>
  <si>
    <t>N/a</t>
  </si>
  <si>
    <t>Sands</t>
  </si>
  <si>
    <t>Franklin Cty Asst1</t>
  </si>
  <si>
    <t>ID-FHA-007002</t>
  </si>
  <si>
    <t>ID-1F-007007</t>
  </si>
  <si>
    <t>Howard</t>
  </si>
  <si>
    <t>ID-IFD-007005</t>
  </si>
  <si>
    <t>PDDJG8</t>
  </si>
  <si>
    <t>6S 34E 30</t>
  </si>
  <si>
    <t>3 Fires</t>
  </si>
  <si>
    <t>PNDJS5</t>
  </si>
  <si>
    <t>8S 40E 9</t>
  </si>
  <si>
    <t>PNDJB8</t>
  </si>
  <si>
    <t>16S 40E 5</t>
  </si>
  <si>
    <t>4S 35E 21</t>
  </si>
  <si>
    <t>PADH9T</t>
  </si>
  <si>
    <t>Bannock Cty Asst2</t>
  </si>
  <si>
    <t>ID-1B-007009</t>
  </si>
  <si>
    <t>PNDJR0</t>
  </si>
  <si>
    <t>9S 36E 29</t>
  </si>
  <si>
    <t>N</t>
  </si>
  <si>
    <t>Cow Canyon</t>
  </si>
  <si>
    <t>ID-IFD-007006</t>
  </si>
  <si>
    <t>PDDJ1Y</t>
  </si>
  <si>
    <t>Sheep Creek</t>
  </si>
  <si>
    <t>57-03</t>
  </si>
  <si>
    <t>P4DKB2</t>
  </si>
  <si>
    <t>14S 33E 11</t>
  </si>
  <si>
    <t>Marsh Creek 2</t>
  </si>
  <si>
    <t>Bloomington</t>
  </si>
  <si>
    <t>PNDKV7</t>
  </si>
  <si>
    <t>PNDKS7</t>
  </si>
  <si>
    <t>Bannock Cty Asst 3/Marsh Creek</t>
  </si>
  <si>
    <t>Robin</t>
  </si>
  <si>
    <t>ID-IFD-007007</t>
  </si>
  <si>
    <t>PDDLT9</t>
  </si>
  <si>
    <t>10N 34E 26</t>
  </si>
  <si>
    <t>Bottoms 1</t>
  </si>
  <si>
    <t>PADLS5</t>
  </si>
  <si>
    <t>Flat</t>
  </si>
  <si>
    <t>Two Mile</t>
  </si>
  <si>
    <t>57-04</t>
  </si>
  <si>
    <t>ID-CTF-007007</t>
  </si>
  <si>
    <t>P4DK67</t>
  </si>
  <si>
    <t>PNDLJ8</t>
  </si>
  <si>
    <t>3N 41E 2</t>
  </si>
  <si>
    <t>4S 33E 25</t>
  </si>
  <si>
    <t>FHA</t>
  </si>
  <si>
    <t>ID-FHA-007003</t>
  </si>
  <si>
    <t>Pvt Forested</t>
  </si>
  <si>
    <t>ID-1B-007011</t>
  </si>
  <si>
    <t>ID-1B-007012</t>
  </si>
  <si>
    <t>PNDKN7</t>
  </si>
  <si>
    <t>Bannock Cty Asst 5/Red Hill</t>
  </si>
  <si>
    <t>ID-1F-007013</t>
  </si>
  <si>
    <t>ID-EIS-007014</t>
  </si>
  <si>
    <t>ID-1B-007015</t>
  </si>
  <si>
    <t>PNDL3U</t>
  </si>
  <si>
    <t>6S 34E 36</t>
  </si>
  <si>
    <t>9S 36E 3</t>
  </si>
  <si>
    <t>8S 36E 34</t>
  </si>
  <si>
    <t>14S 36E 35</t>
  </si>
  <si>
    <t>14S 43E 21</t>
  </si>
  <si>
    <t>Swan Flat</t>
  </si>
  <si>
    <t>Emmigration</t>
  </si>
  <si>
    <t>Horseshoe/ Teton Cty Assist 1</t>
  </si>
  <si>
    <t>Sand Dunes</t>
  </si>
  <si>
    <t>PNDMJ1</t>
  </si>
  <si>
    <t>9N 40E 31  44 03 34 x 111 47 46</t>
  </si>
  <si>
    <t>Threat to USR BLM</t>
  </si>
  <si>
    <t>Dempsey</t>
  </si>
  <si>
    <t>PDDMT1</t>
  </si>
  <si>
    <t>4N 27E 30 43 38 35 x 113 17 30</t>
  </si>
  <si>
    <t>Tag Alder</t>
  </si>
  <si>
    <t>P4DL5H</t>
  </si>
  <si>
    <t>53-02</t>
  </si>
  <si>
    <t>ID-CTF-007008</t>
  </si>
  <si>
    <t>14S 42E 23</t>
  </si>
  <si>
    <t>ID-CTF-007009</t>
  </si>
  <si>
    <t>54-02</t>
  </si>
  <si>
    <t>1S 45E 7</t>
  </si>
  <si>
    <t>Commissary</t>
  </si>
  <si>
    <t>ID-CTF-007010</t>
  </si>
  <si>
    <t>56-01</t>
  </si>
  <si>
    <t>45N 118W 25</t>
  </si>
  <si>
    <t>ID-CTF-007011</t>
  </si>
  <si>
    <t>53-03</t>
  </si>
  <si>
    <t>Butte Cty Assist 1</t>
  </si>
  <si>
    <t>ID-1B-007023</t>
  </si>
  <si>
    <t>PNDMU9</t>
  </si>
  <si>
    <t>4N 26E 25</t>
  </si>
  <si>
    <t>ID-10B-007022</t>
  </si>
  <si>
    <t>Lava 1</t>
  </si>
  <si>
    <t>Lava 2</t>
  </si>
  <si>
    <t>Lava 3</t>
  </si>
  <si>
    <t>PNDMT5</t>
  </si>
  <si>
    <t>PNDMT8</t>
  </si>
  <si>
    <t>PNDMT9</t>
  </si>
  <si>
    <t>9S 38E 21</t>
  </si>
  <si>
    <t>ID-1B-007019</t>
  </si>
  <si>
    <t>ID-1B-007020</t>
  </si>
  <si>
    <t>ID-1B-007021</t>
  </si>
  <si>
    <t>PNDMR9</t>
  </si>
  <si>
    <t>9S 38E 33</t>
  </si>
  <si>
    <t>ID-IFD-007010</t>
  </si>
  <si>
    <t>ID-2F-007018</t>
  </si>
  <si>
    <t>Arco</t>
  </si>
  <si>
    <t>ID-10B-007016</t>
  </si>
  <si>
    <t>PNDL5W</t>
  </si>
  <si>
    <t>ID-4B-007017</t>
  </si>
  <si>
    <t>2S 35E 33</t>
  </si>
  <si>
    <t>PNDMC7</t>
  </si>
  <si>
    <t>Numbers</t>
  </si>
  <si>
    <t>Boot</t>
  </si>
  <si>
    <t>ID-EIS-007024</t>
  </si>
  <si>
    <t>PNDM1P</t>
  </si>
  <si>
    <t>15N 44E 35</t>
  </si>
  <si>
    <t>Black Hawk/ Camora Loma</t>
  </si>
  <si>
    <t>PNDM7K</t>
  </si>
  <si>
    <t>ID-8B-007027</t>
  </si>
  <si>
    <t>Massacre Rocks</t>
  </si>
  <si>
    <t>ID-IFD-007012</t>
  </si>
  <si>
    <t>PDDNT0</t>
  </si>
  <si>
    <t>9S 29E 12</t>
  </si>
  <si>
    <t>Thurman</t>
  </si>
  <si>
    <t>Bear Gulch</t>
  </si>
  <si>
    <t>West Steel Cr</t>
  </si>
  <si>
    <t>East Steel Cr</t>
  </si>
  <si>
    <t>52-02</t>
  </si>
  <si>
    <t>51-01</t>
  </si>
  <si>
    <t>51-02</t>
  </si>
  <si>
    <t>51-03</t>
  </si>
  <si>
    <t>ID-CTF-007012</t>
  </si>
  <si>
    <t>ID-CTF-007013</t>
  </si>
  <si>
    <t>ID-CTF-007014</t>
  </si>
  <si>
    <t>ID-CTF-007015</t>
  </si>
  <si>
    <t>Gap</t>
  </si>
  <si>
    <t>ID-1B-007028</t>
  </si>
  <si>
    <t>PNDNT4</t>
  </si>
  <si>
    <t>East Butte</t>
  </si>
  <si>
    <t>2N 32E 9</t>
  </si>
  <si>
    <t>INL</t>
  </si>
  <si>
    <t>PNDM6B</t>
  </si>
  <si>
    <t>13N 43E 16</t>
  </si>
  <si>
    <t>PNDM31</t>
  </si>
  <si>
    <t>ID-EIS-007025</t>
  </si>
  <si>
    <t>Buttermilk</t>
  </si>
  <si>
    <t>ID-4B-007026</t>
  </si>
  <si>
    <t>Crater</t>
  </si>
  <si>
    <t>ID-EIS-007029</t>
  </si>
  <si>
    <t>PNDN7F</t>
  </si>
  <si>
    <t>11N 40E 30</t>
  </si>
  <si>
    <t>Oneida Narrows</t>
  </si>
  <si>
    <t>ID-1F-007030</t>
  </si>
  <si>
    <t>PNDN7G</t>
  </si>
  <si>
    <t>14S 40E 04</t>
  </si>
  <si>
    <t>Complete</t>
  </si>
  <si>
    <t>ID-IFD-007014</t>
  </si>
  <si>
    <t>15S 46E 29</t>
  </si>
  <si>
    <t>Clark County Assist 1</t>
  </si>
  <si>
    <t>ID-5C-007031</t>
  </si>
  <si>
    <t>PNDP72</t>
  </si>
  <si>
    <t>10N 36E 21</t>
  </si>
  <si>
    <t>Rockland</t>
  </si>
  <si>
    <t>Stockdale</t>
  </si>
  <si>
    <t>ID-2P-007032</t>
  </si>
  <si>
    <t>Threat to Poc BLM</t>
  </si>
  <si>
    <t>PNDP8V</t>
  </si>
  <si>
    <t>10S 31E 12</t>
  </si>
  <si>
    <t>PNDQD6</t>
  </si>
  <si>
    <t>16S 40E 10</t>
  </si>
  <si>
    <t>PNDQV8</t>
  </si>
  <si>
    <t>PNDN5Q</t>
  </si>
  <si>
    <t>3N 28E 24</t>
  </si>
  <si>
    <t>Sugarloaf</t>
  </si>
  <si>
    <t>Ten Mile</t>
  </si>
  <si>
    <t>ID-1F-007033</t>
  </si>
  <si>
    <t>Bingham Cty Assist 1 / Blackfoot</t>
  </si>
  <si>
    <t>PDDP8U</t>
  </si>
  <si>
    <t>Arkansas</t>
  </si>
  <si>
    <t>Table Legs</t>
  </si>
  <si>
    <t>Black Canyon</t>
  </si>
  <si>
    <t>Weston</t>
  </si>
  <si>
    <t>West Cherry</t>
  </si>
  <si>
    <t>Upper Snake River FO</t>
  </si>
  <si>
    <t>16S 37E 23 42 01 21 x 112 06 15</t>
  </si>
  <si>
    <t>15S 37E 4 42 08 50 x 112 08 56</t>
  </si>
  <si>
    <t>15S 36E 24 42 06 32 x 112 11 20</t>
  </si>
  <si>
    <t>10S 37E 21 42 32 05 x 112 08 15</t>
  </si>
  <si>
    <t>1N 31E 13 43 25 01 x 112 46 03</t>
  </si>
  <si>
    <t>PDDQ9D</t>
  </si>
  <si>
    <t>PDDQ9F</t>
  </si>
  <si>
    <t>P4DQ98</t>
  </si>
  <si>
    <t>P4DQ97</t>
  </si>
  <si>
    <t>57-05</t>
  </si>
  <si>
    <t>57-06</t>
  </si>
  <si>
    <t>57-07</t>
  </si>
  <si>
    <t>ID-CTF-007018</t>
  </si>
  <si>
    <t>ID-CTF-007019</t>
  </si>
  <si>
    <t>ID-CTF-007020</t>
  </si>
  <si>
    <t>ID-IFD-007015</t>
  </si>
  <si>
    <t>ID-IFD-007016</t>
  </si>
  <si>
    <t>Jimmy Creek</t>
  </si>
  <si>
    <t>ID-FHA-007004</t>
  </si>
  <si>
    <t>Jenkins Hollow</t>
  </si>
  <si>
    <t>ID-CTF-007021</t>
  </si>
  <si>
    <t>PADRT2</t>
  </si>
  <si>
    <t>5S 33E S4</t>
  </si>
  <si>
    <t>57-08</t>
  </si>
  <si>
    <t>Twin Buttes</t>
  </si>
  <si>
    <t>ID-INE-007036</t>
  </si>
  <si>
    <t>PNDR5H</t>
  </si>
  <si>
    <t>Spencer Canyon</t>
  </si>
  <si>
    <t>54-03</t>
  </si>
  <si>
    <t>ID-CTF-007023</t>
  </si>
  <si>
    <t>Sunset</t>
  </si>
  <si>
    <t>ID-2P-007038</t>
  </si>
  <si>
    <t>PNDSB9</t>
  </si>
  <si>
    <t>ID-STF-001943</t>
  </si>
  <si>
    <t>Black Pine 2 STF</t>
  </si>
  <si>
    <t>Byington</t>
  </si>
  <si>
    <t>Samaria</t>
  </si>
  <si>
    <t>Guide</t>
  </si>
  <si>
    <t>ID-EIS-007037</t>
  </si>
  <si>
    <t>State F&amp;G</t>
  </si>
  <si>
    <t>PNDR7B</t>
  </si>
  <si>
    <t>5S 32E 19</t>
  </si>
  <si>
    <t>PDDS0K</t>
  </si>
  <si>
    <t>3N 41E 5</t>
  </si>
  <si>
    <t>ID-IFD-007019</t>
  </si>
  <si>
    <t>ID-1O-007039</t>
  </si>
  <si>
    <t>PNDSY5</t>
  </si>
  <si>
    <t>Pvt/EICI Threat to Poc FO</t>
  </si>
  <si>
    <t>15S 35E 9 42 08 30 x 112 22 05</t>
  </si>
  <si>
    <t>Diversion Dam</t>
  </si>
  <si>
    <t>ID-FHA-007005</t>
  </si>
  <si>
    <t>PADSJ5</t>
  </si>
  <si>
    <t>3S 35E 13</t>
  </si>
  <si>
    <t>ID-IFD-007018</t>
  </si>
  <si>
    <t>PDDSR9</t>
  </si>
  <si>
    <t>7N 32E 3</t>
  </si>
  <si>
    <t>Henry's Fork</t>
  </si>
  <si>
    <t>Blowout</t>
  </si>
  <si>
    <t>ID-CTF-007025</t>
  </si>
  <si>
    <t>14N 44E 32 44 24 32 x 111 17 36</t>
  </si>
  <si>
    <t>52-03</t>
  </si>
  <si>
    <t>54-04</t>
  </si>
  <si>
    <t>Pipeline</t>
  </si>
  <si>
    <t>ID-IFD-007020</t>
  </si>
  <si>
    <t>PDDS33</t>
  </si>
  <si>
    <t xml:space="preserve">China Hat / Caribou Cty Assist </t>
  </si>
  <si>
    <t>ID-3C-007040</t>
  </si>
  <si>
    <t>7S 41E 14 42 49 12.3 x 111 37 22.7</t>
  </si>
  <si>
    <t>PNDS61</t>
  </si>
  <si>
    <t>County Assist</t>
  </si>
  <si>
    <t>P4DNN9 (0414)</t>
  </si>
  <si>
    <t>PADS7U</t>
  </si>
  <si>
    <t>Haystack</t>
  </si>
  <si>
    <t>ID-CTF-007026</t>
  </si>
  <si>
    <t>ID-FHA-007006</t>
  </si>
  <si>
    <t>15S 30E 15 42 06 32.7 x 112 56 38.5</t>
  </si>
  <si>
    <t>57-09</t>
  </si>
  <si>
    <t>42 53 03 x 112 35 07</t>
  </si>
  <si>
    <t>Tag Alder 2</t>
  </si>
  <si>
    <t>42 41 27 x 112 07 03</t>
  </si>
  <si>
    <t>1S 45E 19 43 19 08 x 111 14 09</t>
  </si>
  <si>
    <t>Sheep Creek 2</t>
  </si>
  <si>
    <t>Lone Butte</t>
  </si>
  <si>
    <t>ID-CTF-007027</t>
  </si>
  <si>
    <t>54-05</t>
  </si>
  <si>
    <t>ID-IFD-007021</t>
  </si>
  <si>
    <t>PDDTE4</t>
  </si>
  <si>
    <t>13S 33E 35 42 14 47 x 112 34 08</t>
  </si>
  <si>
    <t>ID-5C-007042</t>
  </si>
  <si>
    <t>PNDTN2</t>
  </si>
  <si>
    <t>11N 35E 09</t>
  </si>
  <si>
    <t>Bomb</t>
  </si>
  <si>
    <t>ID-IFD-007022</t>
  </si>
  <si>
    <t>PDDT7H</t>
  </si>
  <si>
    <t>1N 31E 35</t>
  </si>
  <si>
    <t>Patterson</t>
  </si>
  <si>
    <t>ID-CTF-007028</t>
  </si>
  <si>
    <t>56-02</t>
  </si>
  <si>
    <t>4N 44E 28</t>
  </si>
  <si>
    <t>Toponce</t>
  </si>
  <si>
    <t>ID-CTF-007029</t>
  </si>
  <si>
    <t>57-10</t>
  </si>
  <si>
    <t>7S 37E 28</t>
  </si>
  <si>
    <t>Bed Springs</t>
  </si>
  <si>
    <t>ID-EIS-007043</t>
  </si>
  <si>
    <t>PNDTZ5</t>
  </si>
  <si>
    <t>11N 38E 31</t>
  </si>
  <si>
    <t>Palisades</t>
  </si>
  <si>
    <t>ID-CTF-007030</t>
  </si>
  <si>
    <t>Robinson</t>
  </si>
  <si>
    <t>ID-CTF-007031</t>
  </si>
  <si>
    <t>2N 46E 19 43 28.93 X 111 04.3</t>
  </si>
  <si>
    <t>9N 44E 3 44 07 59 X 111 14 57</t>
  </si>
  <si>
    <t>Falls Creek</t>
  </si>
  <si>
    <t>ID-CTF-007032</t>
  </si>
  <si>
    <t>54-06</t>
  </si>
  <si>
    <t>52-04</t>
  </si>
  <si>
    <t>54-07</t>
  </si>
  <si>
    <t>1N 43E 3</t>
  </si>
  <si>
    <t xml:space="preserve">Blackfoot Assist </t>
  </si>
  <si>
    <t>ID-4B-007044</t>
  </si>
  <si>
    <t>PNDUC2</t>
  </si>
  <si>
    <t>3S 35E 3</t>
  </si>
  <si>
    <t>Ft. Hall Assist 2</t>
  </si>
  <si>
    <t>ID-FHA-007007</t>
  </si>
  <si>
    <t>PADUB9</t>
  </si>
  <si>
    <t>6S 33E 2 42 55 39 x 112 34 10</t>
  </si>
  <si>
    <t>Tribal</t>
  </si>
  <si>
    <t>Cheatback</t>
  </si>
  <si>
    <t>ID-CTF-007033</t>
  </si>
  <si>
    <t>53-04</t>
  </si>
  <si>
    <t>10S 41E 26</t>
  </si>
  <si>
    <t>McNeel</t>
  </si>
  <si>
    <t>ID-CTF-007034</t>
  </si>
  <si>
    <t>54-08</t>
  </si>
  <si>
    <t>3S 46E 34</t>
  </si>
  <si>
    <t>Lower Palisades</t>
  </si>
  <si>
    <t>ID-CTF-007035</t>
  </si>
  <si>
    <t>UNK</t>
  </si>
  <si>
    <t>54-09</t>
  </si>
  <si>
    <t>1N 45E 9</t>
  </si>
  <si>
    <t>Jack</t>
  </si>
  <si>
    <t>Pine Creek</t>
  </si>
  <si>
    <t>Ashton #1</t>
  </si>
  <si>
    <t>Ashton #2</t>
  </si>
  <si>
    <t>Ashton #3</t>
  </si>
  <si>
    <t>Ashton #4</t>
  </si>
  <si>
    <t>ID-CTF-007036</t>
  </si>
  <si>
    <t>ID-CTF-007037</t>
  </si>
  <si>
    <t>ID-CTF-007038</t>
  </si>
  <si>
    <t>ID-CTF-007039</t>
  </si>
  <si>
    <t>ID-CTF-007040</t>
  </si>
  <si>
    <t>ID-CTF-007041</t>
  </si>
  <si>
    <t>52-05</t>
  </si>
  <si>
    <t>56-03</t>
  </si>
  <si>
    <t>52-06</t>
  </si>
  <si>
    <t>52-07</t>
  </si>
  <si>
    <t>52-08</t>
  </si>
  <si>
    <t>52-09</t>
  </si>
  <si>
    <t>Hubbard</t>
  </si>
  <si>
    <t>15N 43E 34</t>
  </si>
  <si>
    <t>3N 45E 25</t>
  </si>
  <si>
    <t>10N 43E 30</t>
  </si>
  <si>
    <t>13S 33E 7 42 18 38 x 112 39 01</t>
  </si>
  <si>
    <t>PNDU63</t>
  </si>
  <si>
    <t>Stewart</t>
  </si>
  <si>
    <t>PNDU66</t>
  </si>
  <si>
    <t>42 24 45 x 112 47 30</t>
  </si>
  <si>
    <t>Moose</t>
  </si>
  <si>
    <t>ID-CTF-007042</t>
  </si>
  <si>
    <t>52-10</t>
  </si>
  <si>
    <t>52-11</t>
  </si>
  <si>
    <t>ID-CTF-007043</t>
  </si>
  <si>
    <t>Powerline #1</t>
  </si>
  <si>
    <t>15N 43E 33 44 35 19 X 111 22 56</t>
  </si>
  <si>
    <t>13N 44E 5 44 28 42 x 111 16 57</t>
  </si>
  <si>
    <t>ID-IFD-007023</t>
  </si>
  <si>
    <t>10S 39E 24 42 32 14 x 111 51 21</t>
  </si>
  <si>
    <t>Beaver Dam</t>
  </si>
  <si>
    <t>PDDU7X</t>
  </si>
  <si>
    <t>Antelope</t>
  </si>
  <si>
    <t>PNDU8V</t>
  </si>
  <si>
    <t>2N 42E 1 43 32 10 x 111 27 15</t>
  </si>
  <si>
    <t>Beaver Creek</t>
  </si>
  <si>
    <t>PNDU9T</t>
  </si>
  <si>
    <t>9N 36E 7 44 07 40 x 112 15 40</t>
  </si>
  <si>
    <t>Menan</t>
  </si>
  <si>
    <t>ID-1J-007047</t>
  </si>
  <si>
    <t>ID-8B-007048</t>
  </si>
  <si>
    <t>ID-5C-007049</t>
  </si>
  <si>
    <t>Combine</t>
  </si>
  <si>
    <t>ID-1O-007050</t>
  </si>
  <si>
    <t>PNDVF4</t>
  </si>
  <si>
    <t>13S 31E 2</t>
  </si>
  <si>
    <t>PNDUQ8</t>
  </si>
  <si>
    <t>6N 38E 17</t>
  </si>
  <si>
    <t>Jefferson</t>
  </si>
  <si>
    <t>PNDVN3</t>
  </si>
  <si>
    <t>2N 31E 33</t>
  </si>
  <si>
    <r>
      <t xml:space="preserve">INL Acres    </t>
    </r>
    <r>
      <rPr>
        <sz val="11"/>
        <color indexed="20"/>
        <rFont val="Times New Roman"/>
        <family val="1"/>
      </rPr>
      <t>INL</t>
    </r>
  </si>
  <si>
    <t>ID-CTF-007044</t>
  </si>
  <si>
    <t>41N 118W 10 43 31 50 x 110 59 10</t>
  </si>
  <si>
    <t>Taylor WFU</t>
  </si>
  <si>
    <t>Chick</t>
  </si>
  <si>
    <t>ID-CTF-007045</t>
  </si>
  <si>
    <t>13N 44E 32 44 24 13 x 111 17 35</t>
  </si>
  <si>
    <t>56-04</t>
  </si>
  <si>
    <t>52-12</t>
  </si>
  <si>
    <t>ID-CTF-007046</t>
  </si>
  <si>
    <t>54-10</t>
  </si>
  <si>
    <t>2S 43E 14 43 14 07 x 111 22 18</t>
  </si>
  <si>
    <t>Bear WFU</t>
  </si>
  <si>
    <t>Cleveland Hill</t>
  </si>
  <si>
    <t>ID-IFD-007024</t>
  </si>
  <si>
    <t>BLM/PVT/ST</t>
  </si>
  <si>
    <t>PDDV1L</t>
  </si>
  <si>
    <t>42 16 23   111 45 55   13S 40E S22</t>
  </si>
  <si>
    <t>Little Burns</t>
  </si>
  <si>
    <t>ID-CTF-007050</t>
  </si>
  <si>
    <t>56-05</t>
  </si>
  <si>
    <t>4N 43E S26</t>
  </si>
  <si>
    <t>Crib Springs</t>
  </si>
  <si>
    <t>ID-CTF-007051</t>
  </si>
  <si>
    <t>53-05</t>
  </si>
  <si>
    <t>15S 43E S8</t>
  </si>
  <si>
    <t>Two Top</t>
  </si>
  <si>
    <t>ID-CTF-007052</t>
  </si>
  <si>
    <t>52-15</t>
  </si>
  <si>
    <t>15N 44E S21</t>
  </si>
  <si>
    <t>Mitchell</t>
  </si>
  <si>
    <t>ID-IFD-007026</t>
  </si>
  <si>
    <t>BLM/PVT</t>
  </si>
  <si>
    <t>13S 32E S16</t>
  </si>
  <si>
    <t>Dry Creek</t>
  </si>
  <si>
    <t>ID-IFD-007025</t>
  </si>
  <si>
    <t>BLM</t>
  </si>
  <si>
    <t>PDDV19</t>
  </si>
  <si>
    <t>13N 33E 24</t>
  </si>
  <si>
    <t>Caribou Asst 5</t>
  </si>
  <si>
    <t>ID-3C-007053</t>
  </si>
  <si>
    <t>PVT</t>
  </si>
  <si>
    <t>PNDV50</t>
  </si>
  <si>
    <t>8S 42E S15</t>
  </si>
  <si>
    <t>Cleveland</t>
  </si>
  <si>
    <t>ID-IFD-007027</t>
  </si>
  <si>
    <t>BLM/ST/PVT</t>
  </si>
  <si>
    <t>PDDV7G</t>
  </si>
  <si>
    <t>13S 40E 29</t>
  </si>
  <si>
    <t>ID-8B-007052</t>
  </si>
  <si>
    <t>PNDV5B</t>
  </si>
  <si>
    <t>2N 42E S3</t>
  </si>
  <si>
    <t>Ft. Hall Assist 3</t>
  </si>
  <si>
    <t>ID-FHA-007008</t>
  </si>
  <si>
    <t>PADW04</t>
  </si>
  <si>
    <t>6S 33E S2</t>
  </si>
  <si>
    <t>Campground</t>
  </si>
  <si>
    <t>ID-CTF-007053</t>
  </si>
  <si>
    <t>52-16</t>
  </si>
  <si>
    <t>14N 44E 34</t>
  </si>
  <si>
    <t>Jefferson Asst #1</t>
  </si>
  <si>
    <t>ID-1J-007054</t>
  </si>
  <si>
    <t>PNDV9T</t>
  </si>
  <si>
    <t>6N 35E 23</t>
  </si>
  <si>
    <t>Pony</t>
  </si>
  <si>
    <t>PVT-FRTD</t>
  </si>
  <si>
    <t>PNDWB8</t>
  </si>
  <si>
    <t>6N 43E 32</t>
  </si>
  <si>
    <t>ID-EIS-007055</t>
  </si>
  <si>
    <t>Munn Springs</t>
  </si>
  <si>
    <t>ID-IFD-007028</t>
  </si>
  <si>
    <t>PDDWK8</t>
  </si>
  <si>
    <t>7S 35E 34</t>
  </si>
  <si>
    <t>Baumer</t>
  </si>
  <si>
    <t>ID-2P-007056</t>
  </si>
  <si>
    <t>PNDWR2</t>
  </si>
  <si>
    <t>11S 31E 32</t>
  </si>
  <si>
    <t>Cedar</t>
  </si>
  <si>
    <t>ID-SIX-007057</t>
  </si>
  <si>
    <t>PNDWQ4</t>
  </si>
  <si>
    <t>8S 29E 25</t>
  </si>
  <si>
    <t>Hicks</t>
  </si>
  <si>
    <t>ID-EIS-007058</t>
  </si>
  <si>
    <t>PVT-Frstd</t>
  </si>
  <si>
    <t>PNDWS1</t>
  </si>
  <si>
    <t>12S 40E 21</t>
  </si>
  <si>
    <t>Wood</t>
  </si>
  <si>
    <t>ID-IFD-007029</t>
  </si>
  <si>
    <t>PDDWV2</t>
  </si>
  <si>
    <t>14S 33E 12</t>
  </si>
  <si>
    <t>Twin Peaks</t>
  </si>
  <si>
    <t>ID-CTF-007054</t>
  </si>
  <si>
    <t>57-11</t>
  </si>
  <si>
    <t>11S 35E 32</t>
  </si>
  <si>
    <t>South Elk</t>
  </si>
  <si>
    <t>ID-CTF-007055</t>
  </si>
  <si>
    <t>39N 118W 34</t>
  </si>
  <si>
    <t>Dry Valley</t>
  </si>
  <si>
    <t>ID-CTF-007056</t>
  </si>
  <si>
    <t>55-01</t>
  </si>
  <si>
    <t>7S 44E 29</t>
  </si>
  <si>
    <t>Ping</t>
  </si>
  <si>
    <t>ID-1O-007059</t>
  </si>
  <si>
    <t>PNDW03</t>
  </si>
  <si>
    <t>13S 33E 4</t>
  </si>
  <si>
    <t>Cottonwood</t>
  </si>
  <si>
    <t>PNDW1B</t>
  </si>
  <si>
    <t>Pauline</t>
  </si>
  <si>
    <t>ID-FHA-007009</t>
  </si>
  <si>
    <t>9S 33E 35</t>
  </si>
  <si>
    <t>Deadman</t>
  </si>
  <si>
    <t>ID-IFD-007030</t>
  </si>
  <si>
    <t>PDDW2G</t>
  </si>
  <si>
    <t>4N 28E 31</t>
  </si>
  <si>
    <t>ID-CTF-007057</t>
  </si>
  <si>
    <t>53-06</t>
  </si>
  <si>
    <t>11S 42E 16</t>
  </si>
  <si>
    <t>City Creek</t>
  </si>
  <si>
    <t>ID-1B-007061</t>
  </si>
  <si>
    <t>PNDW16</t>
  </si>
  <si>
    <t>7S 34E 3</t>
  </si>
  <si>
    <t>Blackfoot River</t>
  </si>
  <si>
    <t>ID-4B-007062</t>
  </si>
  <si>
    <t>PNDW3W</t>
  </si>
  <si>
    <t>3S 39E 19</t>
  </si>
  <si>
    <t>Oliver</t>
  </si>
  <si>
    <t>ID-CTF-007058</t>
  </si>
  <si>
    <t>56-06</t>
  </si>
  <si>
    <t>2N 46E 9</t>
  </si>
  <si>
    <t>ID-CTF-007059</t>
  </si>
  <si>
    <t>56-07</t>
  </si>
  <si>
    <t>2N 46E 8</t>
  </si>
  <si>
    <t>Oliver #2</t>
  </si>
  <si>
    <t>ID-CTF-007060</t>
  </si>
  <si>
    <t>54-12</t>
  </si>
  <si>
    <t>1S 46E 28</t>
  </si>
  <si>
    <t>Trail Creek</t>
  </si>
  <si>
    <t>ID-IFD-007032</t>
  </si>
  <si>
    <t>PDDW5D</t>
  </si>
  <si>
    <t>6S 34E 32</t>
  </si>
  <si>
    <t>Rail</t>
  </si>
  <si>
    <t>ID-CTF-007061</t>
  </si>
  <si>
    <t>51-04</t>
  </si>
  <si>
    <t>Spring Run WFU</t>
  </si>
  <si>
    <t>Sherman Peak WFU</t>
  </si>
  <si>
    <t>South Palisades</t>
  </si>
  <si>
    <t>ID-CTF-007062</t>
  </si>
  <si>
    <t>54-13</t>
  </si>
  <si>
    <t>1N 45E 29</t>
  </si>
  <si>
    <t>Warm River</t>
  </si>
  <si>
    <t>ID-CTF-007063</t>
  </si>
  <si>
    <t>52-17</t>
  </si>
  <si>
    <t xml:space="preserve">13N 36E 22  44 26 00   11212 09  </t>
  </si>
  <si>
    <t>10N 44E 9   44 10 29        111 16 33</t>
  </si>
  <si>
    <t>Hidden</t>
  </si>
  <si>
    <t>ID-CTF-007064</t>
  </si>
  <si>
    <t>1S 44E 9     43 2013      111 18 44</t>
  </si>
  <si>
    <t>54-14</t>
  </si>
  <si>
    <t>Moonshiner</t>
  </si>
  <si>
    <t>43 29 02     112 38 34</t>
  </si>
  <si>
    <t>INL/ST</t>
  </si>
  <si>
    <t>PNDW6R</t>
  </si>
  <si>
    <t>PNDW8D</t>
  </si>
  <si>
    <t>12S 38E 16   42 22 27    112 01 10</t>
  </si>
  <si>
    <t>ID-5C-007065</t>
  </si>
  <si>
    <t>PNDXA3</t>
  </si>
  <si>
    <t>10N 36E 20   44 10 27    112 14 23</t>
  </si>
  <si>
    <t>Beaver Dam 2</t>
  </si>
  <si>
    <t>ID-EIS-007066</t>
  </si>
  <si>
    <t>PNDXH8</t>
  </si>
  <si>
    <t>10S 39E 36   42 30 50    111 51 24</t>
  </si>
  <si>
    <t>ID-1F-007064</t>
  </si>
  <si>
    <t>John Evans</t>
  </si>
  <si>
    <t>ID-IFD-007033</t>
  </si>
  <si>
    <t>PDDXN5</t>
  </si>
  <si>
    <t>13S 34E 34</t>
  </si>
  <si>
    <t>Maybe Canyon</t>
  </si>
  <si>
    <t>ID-CTF-007065</t>
  </si>
  <si>
    <t>55-02</t>
  </si>
  <si>
    <t>8S 44E 11</t>
  </si>
  <si>
    <t>Dump</t>
  </si>
  <si>
    <t>ID-IFD-007034</t>
  </si>
  <si>
    <t>PDDX29</t>
  </si>
  <si>
    <t>7S 35E 32</t>
  </si>
  <si>
    <t>Ross Fork</t>
  </si>
  <si>
    <t>ID-FHA-007010</t>
  </si>
  <si>
    <t>PADX3M</t>
  </si>
  <si>
    <t>4S 35E 33</t>
  </si>
  <si>
    <t>Wells Canyon</t>
  </si>
  <si>
    <t>ID-CTF-007066</t>
  </si>
  <si>
    <t>53-07</t>
  </si>
  <si>
    <t>10S 45E 16</t>
  </si>
  <si>
    <t>Border</t>
  </si>
  <si>
    <t>ID-CTF-007067</t>
  </si>
  <si>
    <t>52-18</t>
  </si>
  <si>
    <t>10N 45E 2</t>
  </si>
  <si>
    <t>River</t>
  </si>
  <si>
    <t>ID-8B-007068</t>
  </si>
  <si>
    <t>PNDX93</t>
  </si>
  <si>
    <t>3N 42E 7</t>
  </si>
  <si>
    <t>Little Toponce</t>
  </si>
  <si>
    <t>ID-FHA-007011</t>
  </si>
  <si>
    <t>PADX83</t>
  </si>
  <si>
    <t>5S 37E 36</t>
  </si>
  <si>
    <t>Side Canyon</t>
  </si>
  <si>
    <t>ID-2P-007069</t>
  </si>
  <si>
    <t>PNDYF5</t>
  </si>
  <si>
    <t>11S 30E 36</t>
  </si>
  <si>
    <t>Chinaman</t>
  </si>
  <si>
    <t>ID-IFD-007035</t>
  </si>
  <si>
    <t>PDDY8C</t>
  </si>
  <si>
    <t>42 51 02     112 21 43    T1S 46E 15</t>
  </si>
  <si>
    <t>Sweetwater</t>
  </si>
  <si>
    <t>ID-IFD-007036</t>
  </si>
  <si>
    <t>PDDY8H</t>
  </si>
  <si>
    <t>15S 46E 14</t>
  </si>
  <si>
    <t>Pvt / BLM</t>
  </si>
  <si>
    <t>Canyon Creek</t>
  </si>
  <si>
    <t>ID-CTF-007068</t>
  </si>
  <si>
    <t>56-08</t>
  </si>
  <si>
    <t>5N 43E 31</t>
  </si>
  <si>
    <t>ID-CTF-007069</t>
  </si>
  <si>
    <t>57-12</t>
  </si>
  <si>
    <t>6S 37E 17</t>
  </si>
  <si>
    <t>Hominy WFU</t>
  </si>
  <si>
    <t>ID-CTF-007070</t>
  </si>
  <si>
    <t>52-19</t>
  </si>
  <si>
    <t>47N 117W 19</t>
  </si>
  <si>
    <t>South Rainey</t>
  </si>
  <si>
    <t>ID-CTF-007071</t>
  </si>
  <si>
    <t>54-15</t>
  </si>
  <si>
    <t>Ellie WFU</t>
  </si>
  <si>
    <t>ID-CTF-007072</t>
  </si>
  <si>
    <t>54-16</t>
  </si>
  <si>
    <t>Sawmill</t>
  </si>
  <si>
    <t>ID-FHA-007012</t>
  </si>
  <si>
    <t>PADY8X</t>
  </si>
  <si>
    <t>9S 32E 11</t>
  </si>
  <si>
    <t>ID-FHA-007013</t>
  </si>
  <si>
    <t>PADY83</t>
  </si>
  <si>
    <t>6S 33E 36</t>
  </si>
  <si>
    <t>Elk Jensen</t>
  </si>
  <si>
    <t>ID-CTF-007073</t>
  </si>
  <si>
    <t>2S 45E 30</t>
  </si>
  <si>
    <t>54-17</t>
  </si>
  <si>
    <t>Pine Basin</t>
  </si>
  <si>
    <t>ID-CTF-007074</t>
  </si>
  <si>
    <t>Smith</t>
  </si>
  <si>
    <t>Threat to Pvt For.</t>
  </si>
  <si>
    <t>PNDZ3W</t>
  </si>
  <si>
    <t>10S 37E 26</t>
  </si>
  <si>
    <t>02S 34E 14 43 16 09 x 112 27 41</t>
  </si>
  <si>
    <t>ID-CTF-007006</t>
  </si>
  <si>
    <t>2N 44E 6  43 31 26 X 111 19 31</t>
  </si>
  <si>
    <t>PNDZ4D</t>
  </si>
  <si>
    <t>54-18</t>
  </si>
  <si>
    <t>ID-1B-007070</t>
  </si>
  <si>
    <t>ID-4B-007071</t>
  </si>
  <si>
    <t>Antelope Nelson</t>
  </si>
  <si>
    <t>Palisades Reservoir Piles</t>
  </si>
  <si>
    <t>Bingham Cty Assist 5 / 850 W</t>
  </si>
  <si>
    <t>Smith Canyon</t>
  </si>
  <si>
    <t>ID-1B-007073</t>
  </si>
  <si>
    <t>14 Mile</t>
  </si>
  <si>
    <t>Milepost 11</t>
  </si>
  <si>
    <t>Milepost 16</t>
  </si>
  <si>
    <t>ID-1O-007073</t>
  </si>
  <si>
    <t>ID-1O-007074</t>
  </si>
  <si>
    <t>ID-1O-007075</t>
  </si>
  <si>
    <t>PND0JK</t>
  </si>
  <si>
    <t>PND0LV</t>
  </si>
  <si>
    <t>PND0L6</t>
  </si>
  <si>
    <t>PND0L5</t>
  </si>
  <si>
    <t>10S 37E 25</t>
  </si>
  <si>
    <t>14S 36E 15</t>
  </si>
  <si>
    <t>15S 36E 10</t>
  </si>
  <si>
    <t>14S 36E 10</t>
  </si>
  <si>
    <t>Peaches</t>
  </si>
  <si>
    <t>ID-FHA-007014</t>
  </si>
  <si>
    <t>PADZB7</t>
  </si>
  <si>
    <t>9S 33E 8</t>
  </si>
  <si>
    <t>2N 45E 20    43 29 10 X 110 10 36</t>
  </si>
  <si>
    <t>Sawmill 2</t>
  </si>
  <si>
    <t>ID-CTF-007075</t>
  </si>
  <si>
    <t>9N 345E 8  44 07 29 X 111 09 42</t>
  </si>
  <si>
    <t>52-20</t>
  </si>
  <si>
    <t>Dry Lakes</t>
  </si>
  <si>
    <t>West 22</t>
  </si>
  <si>
    <t>Dry Valley 2</t>
  </si>
  <si>
    <t>Brush Canyon</t>
  </si>
  <si>
    <t>BLM/Pvt</t>
  </si>
  <si>
    <t>ID-1O-007045</t>
  </si>
  <si>
    <t>15S 36E 21</t>
  </si>
  <si>
    <t>PND0PN</t>
  </si>
  <si>
    <t>8S 44E 9</t>
  </si>
  <si>
    <t>ID-CTF-007077</t>
  </si>
  <si>
    <t>54-19</t>
  </si>
  <si>
    <t>1N 45E 34</t>
  </si>
  <si>
    <t>Freeman Pass</t>
  </si>
  <si>
    <t>ID-CTF-007078</t>
  </si>
  <si>
    <t>9S 45E 22</t>
  </si>
  <si>
    <t>ID-1O-007076</t>
  </si>
  <si>
    <t>ID-IFD-007037</t>
  </si>
  <si>
    <t>Self Help Springs</t>
  </si>
  <si>
    <t>PDD0Q5</t>
  </si>
  <si>
    <t>Upper Staley</t>
  </si>
  <si>
    <t>44 39 23 x 111 28 06</t>
  </si>
  <si>
    <t>15N 42E 2</t>
  </si>
  <si>
    <t>Broadcast</t>
  </si>
  <si>
    <t>ID-CTF-007079</t>
  </si>
  <si>
    <t>North Indian</t>
  </si>
  <si>
    <t>38N 118W 3  43 19 43 x 110 57 68</t>
  </si>
  <si>
    <t>54-20</t>
  </si>
  <si>
    <t>PDDV4R</t>
  </si>
  <si>
    <t>ID-1O-007046</t>
  </si>
  <si>
    <t>WFHF15</t>
  </si>
  <si>
    <t>School</t>
  </si>
  <si>
    <t>Lufkin/S.Big Holes</t>
  </si>
  <si>
    <t>Boathouse</t>
  </si>
  <si>
    <t>10N 40E 11,12,13</t>
  </si>
  <si>
    <r>
      <t xml:space="preserve">False Alarm FS </t>
    </r>
    <r>
      <rPr>
        <b/>
        <sz val="11"/>
        <color indexed="17"/>
        <rFont val="Times New Roman"/>
        <family val="1"/>
      </rPr>
      <t>FY2008</t>
    </r>
  </si>
  <si>
    <r>
      <t xml:space="preserve">C-T ABCD Lightning  </t>
    </r>
    <r>
      <rPr>
        <b/>
        <sz val="11"/>
        <color indexed="17"/>
        <rFont val="Times New Roman"/>
        <family val="1"/>
      </rPr>
      <t>FY 2008</t>
    </r>
  </si>
  <si>
    <t>P4DZ8X</t>
  </si>
  <si>
    <r>
      <t xml:space="preserve">R4 ABCD Fire Use      </t>
    </r>
    <r>
      <rPr>
        <b/>
        <sz val="11"/>
        <color indexed="17"/>
        <rFont val="Times New Roman"/>
        <family val="1"/>
      </rPr>
      <t>FY 2008</t>
    </r>
  </si>
  <si>
    <t>G4DZ6Q</t>
  </si>
  <si>
    <r>
      <t xml:space="preserve">R4 BEAR Assesments </t>
    </r>
    <r>
      <rPr>
        <b/>
        <sz val="11"/>
        <color indexed="17"/>
        <rFont val="Times New Roman"/>
        <family val="1"/>
      </rPr>
      <t>FY 2008</t>
    </r>
  </si>
  <si>
    <r>
      <t xml:space="preserve">R4 AD Training for </t>
    </r>
    <r>
      <rPr>
        <b/>
        <sz val="11"/>
        <color indexed="17"/>
        <rFont val="Times New Roman"/>
        <family val="1"/>
      </rPr>
      <t>FY 2008</t>
    </r>
  </si>
  <si>
    <t>DZ8X</t>
  </si>
  <si>
    <t>ID 310 1776 JM HL1N</t>
  </si>
  <si>
    <t>ID-IFD-007901</t>
  </si>
  <si>
    <t>ID-IFD-007902</t>
  </si>
  <si>
    <t>ID-IFD-007903</t>
  </si>
  <si>
    <t>01N 42E 6</t>
  </si>
  <si>
    <t xml:space="preserve">13N 40E 28-32 </t>
  </si>
  <si>
    <t>05N 35E 12</t>
  </si>
  <si>
    <t>Wooley Valley</t>
  </si>
  <si>
    <t>T7S R43E S11</t>
  </si>
  <si>
    <t>04S 43E 22</t>
  </si>
  <si>
    <t>04S 43E 01</t>
  </si>
  <si>
    <t>ID-CTF-007906</t>
  </si>
  <si>
    <t>ID-CTF-004902</t>
  </si>
  <si>
    <t>02S 46E 04</t>
  </si>
  <si>
    <t>04N 42E S1-36</t>
  </si>
  <si>
    <t>15S 41E 17</t>
  </si>
  <si>
    <t>ID-CTF-007910</t>
  </si>
  <si>
    <t>ID-CTF-007903</t>
  </si>
  <si>
    <t>ID-CTF-006904</t>
  </si>
  <si>
    <t>ID-IFD-005902</t>
  </si>
  <si>
    <t>Pole Canyon</t>
  </si>
  <si>
    <t>Lava Ranches</t>
  </si>
  <si>
    <t>Soda Hills</t>
  </si>
  <si>
    <t>Buckskin</t>
  </si>
  <si>
    <t xml:space="preserve">1N 46E 16   43 24.53 X 111 02.92 </t>
  </si>
  <si>
    <t>Sheep Creek 3</t>
  </si>
  <si>
    <t>Memorial Day</t>
  </si>
  <si>
    <t>ID-INE-007078</t>
  </si>
  <si>
    <t>43 34 46 X 113 05 20</t>
  </si>
  <si>
    <t>ARA Pole-Line</t>
  </si>
  <si>
    <t>ID-INE-007079</t>
  </si>
  <si>
    <t>43 32 03 X 112 51 08</t>
  </si>
  <si>
    <t>None</t>
  </si>
  <si>
    <t>Burned onto Poc FO</t>
  </si>
  <si>
    <t>East Butte 2</t>
  </si>
  <si>
    <t>ID-INE-007080</t>
  </si>
  <si>
    <t xml:space="preserve">43 29 33 X 112 42 42 </t>
  </si>
  <si>
    <t>Station Dump</t>
  </si>
  <si>
    <t>ID-INE-007081</t>
  </si>
  <si>
    <t>43 30 21  x 112 49 50</t>
  </si>
  <si>
    <t>16S 37E 8 42 02 28 x 112 09 52</t>
  </si>
  <si>
    <t>2N 32E 23   43 29 05 x 112 40 07</t>
  </si>
  <si>
    <t>2N RR3 17 43 30 03 x 111 17 38</t>
  </si>
  <si>
    <t>42 42 43 x 112 47 43</t>
  </si>
  <si>
    <t>Montpelier/Soda</t>
  </si>
  <si>
    <t>Lyons Creek</t>
  </si>
  <si>
    <t>Blue Raven</t>
  </si>
  <si>
    <t>ID-INE-007082</t>
  </si>
  <si>
    <t>43 31 57 x 112 41 54</t>
  </si>
  <si>
    <t>Idaho Department of Lands</t>
  </si>
  <si>
    <t>Dairy/Ft Harkness</t>
  </si>
  <si>
    <t>13N 36E 16, 36</t>
  </si>
  <si>
    <t>Sheridan Ridge</t>
  </si>
  <si>
    <t>IDL Total</t>
  </si>
  <si>
    <t>ID-IDL-007901</t>
  </si>
  <si>
    <t>ID-IDL-007902</t>
  </si>
  <si>
    <t>Hwy 26</t>
  </si>
  <si>
    <t>ID-INE-007083</t>
  </si>
  <si>
    <t>43 34 52 x 113 02 49</t>
  </si>
  <si>
    <t>Kyle Canyon</t>
  </si>
  <si>
    <t>ID-INE-007084</t>
  </si>
  <si>
    <t>43 51 31 x 112 50 19</t>
  </si>
  <si>
    <t>Jefferson #2</t>
  </si>
  <si>
    <t>ID-INE-007085</t>
  </si>
  <si>
    <t>43 31 14 x 112 53 29</t>
  </si>
  <si>
    <t>ID-EIS-007077</t>
  </si>
  <si>
    <t>PND1N8</t>
  </si>
  <si>
    <t>4N 41E 23</t>
  </si>
  <si>
    <t>ID-INE-007063</t>
  </si>
  <si>
    <t>ID-INE-007034</t>
  </si>
  <si>
    <t>ID-INE-007035</t>
  </si>
  <si>
    <t>ID-INE-007051</t>
  </si>
  <si>
    <t>Westside Piles</t>
  </si>
  <si>
    <t>T10S R38E S7ETC</t>
  </si>
  <si>
    <t>ID 320 2824 JW FB24</t>
  </si>
  <si>
    <t>T8S R41E S27ETC</t>
  </si>
  <si>
    <t>ID 320 2824 JW FB37</t>
  </si>
  <si>
    <t>T6S R35E S25ETC</t>
  </si>
  <si>
    <t>ID 320 2824 JW FB44</t>
  </si>
  <si>
    <t>ID-IFD-006901</t>
  </si>
  <si>
    <t>ID-IFD-004902</t>
  </si>
  <si>
    <t>ID-IFD-004903</t>
  </si>
  <si>
    <t>Alpine Piles</t>
  </si>
  <si>
    <t>IP Interface</t>
  </si>
  <si>
    <t>T13N R33E S43</t>
  </si>
  <si>
    <t>ID-CTF-006916</t>
  </si>
  <si>
    <t>Buckskin(Beehive)</t>
  </si>
  <si>
    <t>ID-IDL-007903</t>
  </si>
  <si>
    <t>9N 44E 16</t>
  </si>
  <si>
    <t>42 10 46 x 111 42 32</t>
  </si>
  <si>
    <t>14S 41E 30</t>
  </si>
  <si>
    <t>ID-CTF-004901</t>
  </si>
  <si>
    <t>43 10 46 x 111 01 08</t>
  </si>
  <si>
    <t>37N 118W 20</t>
  </si>
  <si>
    <t>7S 34E Sec 21,22</t>
  </si>
  <si>
    <t>8S 34E S3</t>
  </si>
  <si>
    <t>42 45 21 x 112 25 19</t>
  </si>
  <si>
    <t>43 45 21 x 112 25 19</t>
  </si>
  <si>
    <t>44 45 21 x 112 25 19</t>
  </si>
  <si>
    <t>45 45 21 x 112 25 19</t>
  </si>
  <si>
    <t>42 47 42 x 112 28 40</t>
  </si>
  <si>
    <t>42 45 44 x 112 28 18</t>
  </si>
  <si>
    <t>7S 34E Sec 23,26</t>
  </si>
  <si>
    <t>42 47 34 x 112 25 44</t>
  </si>
  <si>
    <t>ID-CTF-004903</t>
  </si>
  <si>
    <t>ID-CTF-004904</t>
  </si>
  <si>
    <t>ID-CTF-004905</t>
  </si>
  <si>
    <t>ID-CTF-004906</t>
  </si>
  <si>
    <t>ID-CTF-005901</t>
  </si>
  <si>
    <t>ID-CTF-005902</t>
  </si>
  <si>
    <t>43 33 58 x 111 06 04</t>
  </si>
  <si>
    <t>3N 45E 24</t>
  </si>
  <si>
    <t>55-03</t>
  </si>
  <si>
    <t>PNDEQ0</t>
  </si>
  <si>
    <t>Camas North RX</t>
  </si>
  <si>
    <t>ID-GLR-007903</t>
  </si>
  <si>
    <t>ID-CSR-007904</t>
  </si>
  <si>
    <t>ID-CSR-005902</t>
  </si>
  <si>
    <t>ID-IFD-007905</t>
  </si>
  <si>
    <t>6S 36E 25, 26</t>
  </si>
  <si>
    <t>ID 320 2824 JW FB04</t>
  </si>
  <si>
    <t>July Creek</t>
  </si>
  <si>
    <t>Windy Ridge</t>
  </si>
  <si>
    <t>5S 39E 34</t>
  </si>
  <si>
    <t>42 57.05 x 111 53.12</t>
  </si>
  <si>
    <t>ID-IFD-001901</t>
  </si>
  <si>
    <t>ID 320 2823 JW FB33</t>
  </si>
  <si>
    <t>10N 41E 1</t>
  </si>
  <si>
    <t>44 13.26 x 111 33.58</t>
  </si>
  <si>
    <t>42 52 08 x 112 11 24</t>
  </si>
  <si>
    <t>42 07 18 x 111 41 21</t>
  </si>
  <si>
    <t>42 33 53 x 112 03 36</t>
  </si>
  <si>
    <t>42 40 27 x 111 38 26</t>
  </si>
  <si>
    <t>42 46 59 x 112 23 22</t>
  </si>
  <si>
    <t>42 49 47 x 111 23 45</t>
  </si>
  <si>
    <t>42 50 57 x 112 21 22</t>
  </si>
  <si>
    <t>42 52 40 x 112 21 47</t>
  </si>
  <si>
    <t>42 10 02 x 111 21 12</t>
  </si>
  <si>
    <t>43 00 55 x 112 39 33</t>
  </si>
  <si>
    <t>43 03 14 x 111 23 27</t>
  </si>
  <si>
    <t>43 06 04 x 111 21 47</t>
  </si>
  <si>
    <t>43 12 09 x 111 02 54</t>
  </si>
  <si>
    <t>43 36 25 x 111 29 34</t>
  </si>
  <si>
    <t>43 46 43 x 112 17 28</t>
  </si>
  <si>
    <t>43 57 06 x 112 14 38</t>
  </si>
  <si>
    <t>43 57 52 x 112 15 55</t>
  </si>
  <si>
    <t>43 26 11 x 111 33 45</t>
  </si>
  <si>
    <t>43 56 49 x 112 16 08</t>
  </si>
  <si>
    <t>44 12 34 x 111 41 10</t>
  </si>
  <si>
    <t>44 24 29 x 111 23 14</t>
  </si>
  <si>
    <t>44 25 29 x 111 44 50</t>
  </si>
  <si>
    <t>42 22 00 x 111 31 57</t>
  </si>
  <si>
    <t>42 21 08 x 111 36 39</t>
  </si>
  <si>
    <t>ID-IFD-007906</t>
  </si>
  <si>
    <t>ID-CTF-006909</t>
  </si>
  <si>
    <t>ID-CTF-007913</t>
  </si>
  <si>
    <t>ID-CTF-007912</t>
  </si>
  <si>
    <t>ID 320 2824 JW FB59</t>
  </si>
  <si>
    <t>ID 310 2824 JT FB12</t>
  </si>
  <si>
    <t>ID 310 2823 JW FK02</t>
  </si>
  <si>
    <t xml:space="preserve">ID 310 2824 JW FB11 </t>
  </si>
  <si>
    <t>ID 320 2824 JW FB56</t>
  </si>
  <si>
    <t xml:space="preserve">WFHF57 </t>
  </si>
  <si>
    <t>In Dispatch</t>
  </si>
  <si>
    <t>ID-EIX-007007</t>
  </si>
  <si>
    <t>43 21 59 x 112 33 56</t>
  </si>
  <si>
    <t>43 22 49 x 111 55 50</t>
  </si>
  <si>
    <t>42 49 57 x 112 21 54</t>
  </si>
  <si>
    <t>ID-EIS-007060</t>
  </si>
  <si>
    <t>Dubois/ Clark Ast 2</t>
  </si>
  <si>
    <t>Sand Creek/ Bannock Ast 6</t>
  </si>
  <si>
    <t>Ownership</t>
  </si>
  <si>
    <t>CTF</t>
  </si>
  <si>
    <t>Ft. Hall BIA</t>
  </si>
  <si>
    <t>Private</t>
  </si>
  <si>
    <t>E. ID St</t>
  </si>
  <si>
    <t>FWS</t>
  </si>
  <si>
    <t>H</t>
  </si>
  <si>
    <t>L</t>
  </si>
  <si>
    <t>W</t>
  </si>
  <si>
    <t>EICI</t>
  </si>
  <si>
    <t>EIS</t>
  </si>
  <si>
    <t>IDF</t>
  </si>
  <si>
    <t>STF</t>
  </si>
  <si>
    <t>Origin Land</t>
  </si>
  <si>
    <t>Total L</t>
  </si>
  <si>
    <t>Total W</t>
  </si>
  <si>
    <t>Total H</t>
  </si>
  <si>
    <r>
      <t>FS Acres</t>
    </r>
    <r>
      <rPr>
        <sz val="16"/>
        <color indexed="17"/>
        <rFont val="Times New Roman"/>
        <family val="1"/>
      </rPr>
      <t xml:space="preserve">  CTF</t>
    </r>
  </si>
  <si>
    <r>
      <t xml:space="preserve">BLM Acres   </t>
    </r>
    <r>
      <rPr>
        <sz val="16"/>
        <color indexed="52"/>
        <rFont val="Times New Roman"/>
        <family val="1"/>
      </rPr>
      <t>IFD</t>
    </r>
  </si>
  <si>
    <r>
      <t xml:space="preserve">FWS   Acres    </t>
    </r>
    <r>
      <rPr>
        <sz val="16"/>
        <color indexed="21"/>
        <rFont val="Times New Roman"/>
        <family val="1"/>
      </rPr>
      <t xml:space="preserve">CSR GLR BLR </t>
    </r>
  </si>
  <si>
    <r>
      <t>BIA Acres</t>
    </r>
    <r>
      <rPr>
        <sz val="16"/>
        <color indexed="60"/>
        <rFont val="Times New Roman"/>
        <family val="1"/>
      </rPr>
      <t xml:space="preserve">    FHA</t>
    </r>
  </si>
  <si>
    <r>
      <t xml:space="preserve">INL Acres    </t>
    </r>
    <r>
      <rPr>
        <sz val="16"/>
        <color indexed="20"/>
        <rFont val="Times New Roman"/>
        <family val="1"/>
      </rPr>
      <t>INL</t>
    </r>
  </si>
  <si>
    <r>
      <t xml:space="preserve">State Acres     </t>
    </r>
    <r>
      <rPr>
        <sz val="16"/>
        <color indexed="48"/>
        <rFont val="Times New Roman"/>
        <family val="1"/>
      </rPr>
      <t>EIS</t>
    </r>
    <r>
      <rPr>
        <sz val="16"/>
        <rFont val="Times New Roman"/>
        <family val="1"/>
      </rPr>
      <t xml:space="preserve">    </t>
    </r>
  </si>
  <si>
    <t>I</t>
  </si>
  <si>
    <t>K</t>
  </si>
  <si>
    <t>M</t>
  </si>
  <si>
    <t>J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</si>
</sst>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0000"/>
    <numFmt numFmtId="167" formatCode="mmm\-yyyy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52"/>
      <name val="Times New Roman"/>
      <family val="1"/>
    </font>
    <font>
      <sz val="11"/>
      <color indexed="21"/>
      <name val="Times New Roman"/>
      <family val="1"/>
    </font>
    <font>
      <sz val="11"/>
      <color indexed="60"/>
      <name val="Times New Roman"/>
      <family val="1"/>
    </font>
    <font>
      <sz val="11"/>
      <color indexed="20"/>
      <name val="Times New Roman"/>
      <family val="1"/>
    </font>
    <font>
      <sz val="11"/>
      <color indexed="48"/>
      <name val="Times New Roman"/>
      <family val="1"/>
    </font>
    <font>
      <b/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51"/>
      <name val="Arial"/>
      <family val="2"/>
    </font>
    <font>
      <b/>
      <sz val="12"/>
      <color indexed="51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sz val="8"/>
      <name val="Arial"/>
      <family val="0"/>
    </font>
    <font>
      <sz val="12"/>
      <color indexed="12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6"/>
      <color indexed="17"/>
      <name val="Times New Roman"/>
      <family val="1"/>
    </font>
    <font>
      <sz val="16"/>
      <color indexed="52"/>
      <name val="Times New Roman"/>
      <family val="1"/>
    </font>
    <font>
      <sz val="16"/>
      <color indexed="21"/>
      <name val="Times New Roman"/>
      <family val="1"/>
    </font>
    <font>
      <sz val="16"/>
      <color indexed="60"/>
      <name val="Times New Roman"/>
      <family val="1"/>
    </font>
    <font>
      <sz val="16"/>
      <color indexed="20"/>
      <name val="Times New Roman"/>
      <family val="1"/>
    </font>
    <font>
      <sz val="16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3" fillId="0" borderId="1" xfId="0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0" fillId="0" borderId="1" xfId="0" applyFill="1" applyBorder="1" applyAlignment="1">
      <alignment/>
    </xf>
    <xf numFmtId="16" fontId="13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" fontId="0" fillId="0" borderId="1" xfId="0" applyNumberFormat="1" applyBorder="1" applyAlignment="1">
      <alignment/>
    </xf>
    <xf numFmtId="0" fontId="18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0" fontId="0" fillId="0" borderId="0" xfId="0" applyBorder="1" applyAlignment="1">
      <alignment/>
    </xf>
    <xf numFmtId="0" fontId="23" fillId="0" borderId="1" xfId="0" applyFont="1" applyBorder="1" applyAlignment="1">
      <alignment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16" fontId="5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5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 wrapText="1"/>
      <protection locked="0"/>
    </xf>
    <xf numFmtId="16" fontId="0" fillId="0" borderId="1" xfId="0" applyNumberForma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" fontId="0" fillId="0" borderId="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1" xfId="0" applyFont="1" applyBorder="1" applyAlignment="1">
      <alignment/>
    </xf>
    <xf numFmtId="164" fontId="2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2" borderId="0" xfId="0" applyFont="1" applyFill="1" applyBorder="1" applyAlignment="1">
      <alignment vertical="top" wrapText="1"/>
    </xf>
    <xf numFmtId="0" fontId="26" fillId="0" borderId="1" xfId="0" applyFont="1" applyBorder="1" applyAlignment="1">
      <alignment/>
    </xf>
    <xf numFmtId="0" fontId="0" fillId="0" borderId="7" xfId="0" applyFill="1" applyBorder="1" applyAlignment="1">
      <alignment/>
    </xf>
    <xf numFmtId="16" fontId="0" fillId="0" borderId="1" xfId="0" applyNumberFormat="1" applyFill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16" fontId="0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164" fontId="35" fillId="0" borderId="6" xfId="0" applyNumberFormat="1" applyFont="1" applyFill="1" applyBorder="1" applyAlignment="1">
      <alignment horizontal="center"/>
    </xf>
    <xf numFmtId="16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vertical="top" wrapText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7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 applyAlignment="1" applyProtection="1">
      <alignment horizontal="center" vertical="top" wrapText="1"/>
      <protection/>
    </xf>
    <xf numFmtId="4" fontId="36" fillId="2" borderId="1" xfId="0" applyNumberFormat="1" applyFont="1" applyFill="1" applyBorder="1" applyAlignment="1">
      <alignment horizontal="center" vertical="top"/>
    </xf>
    <xf numFmtId="4" fontId="37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top" wrapText="1"/>
    </xf>
    <xf numFmtId="2" fontId="36" fillId="0" borderId="1" xfId="0" applyNumberFormat="1" applyFont="1" applyFill="1" applyBorder="1" applyAlignment="1" applyProtection="1">
      <alignment horizontal="center" vertical="top" wrapText="1"/>
      <protection/>
    </xf>
    <xf numFmtId="4" fontId="36" fillId="0" borderId="1" xfId="0" applyNumberFormat="1" applyFont="1" applyFill="1" applyBorder="1" applyAlignment="1">
      <alignment horizontal="center" vertical="top"/>
    </xf>
    <xf numFmtId="165" fontId="36" fillId="2" borderId="1" xfId="0" applyNumberFormat="1" applyFont="1" applyFill="1" applyBorder="1" applyAlignment="1" applyProtection="1">
      <alignment horizontal="center" vertical="top" wrapText="1"/>
      <protection/>
    </xf>
    <xf numFmtId="4" fontId="36" fillId="0" borderId="1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" xfId="0" applyFont="1" applyFill="1" applyBorder="1" applyAlignment="1" applyProtection="1">
      <alignment horizontal="center" vertical="top" wrapText="1"/>
      <protection/>
    </xf>
    <xf numFmtId="4" fontId="36" fillId="2" borderId="1" xfId="0" applyNumberFormat="1" applyFont="1" applyFill="1" applyBorder="1" applyAlignment="1" applyProtection="1">
      <alignment horizontal="center" vertical="top" wrapText="1"/>
      <protection/>
    </xf>
    <xf numFmtId="0" fontId="36" fillId="2" borderId="1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 applyProtection="1">
      <alignment vertical="top" wrapText="1"/>
      <protection locked="0"/>
    </xf>
    <xf numFmtId="0" fontId="36" fillId="0" borderId="4" xfId="0" applyFont="1" applyFill="1" applyBorder="1" applyAlignment="1" applyProtection="1">
      <alignment vertical="top" wrapText="1"/>
      <protection locked="0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Fill="1" applyBorder="1" applyAlignment="1" applyProtection="1">
      <alignment horizontal="center" vertical="top" wrapText="1"/>
      <protection locked="0"/>
    </xf>
    <xf numFmtId="0" fontId="36" fillId="0" borderId="3" xfId="0" applyFont="1" applyFill="1" applyBorder="1" applyAlignment="1" applyProtection="1">
      <alignment horizontal="center" vertical="top" wrapText="1"/>
      <protection locked="0"/>
    </xf>
    <xf numFmtId="0" fontId="36" fillId="0" borderId="4" xfId="0" applyFont="1" applyFill="1" applyBorder="1" applyAlignment="1">
      <alignment horizontal="left" vertical="top" wrapText="1"/>
    </xf>
    <xf numFmtId="0" fontId="37" fillId="2" borderId="1" xfId="0" applyNumberFormat="1" applyFont="1" applyFill="1" applyBorder="1" applyAlignment="1">
      <alignment horizontal="center"/>
    </xf>
    <xf numFmtId="1" fontId="36" fillId="2" borderId="1" xfId="0" applyNumberFormat="1" applyFont="1" applyFill="1" applyBorder="1" applyAlignment="1">
      <alignment horizontal="left" vertical="top"/>
    </xf>
    <xf numFmtId="0" fontId="37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 vertical="top" wrapText="1"/>
    </xf>
    <xf numFmtId="1" fontId="36" fillId="0" borderId="1" xfId="0" applyNumberFormat="1" applyFont="1" applyFill="1" applyBorder="1" applyAlignment="1">
      <alignment horizontal="left" vertical="top"/>
    </xf>
    <xf numFmtId="165" fontId="36" fillId="2" borderId="1" xfId="0" applyNumberFormat="1" applyFont="1" applyFill="1" applyBorder="1" applyAlignment="1">
      <alignment horizontal="center" vertical="top" wrapText="1"/>
    </xf>
    <xf numFmtId="2" fontId="36" fillId="0" borderId="1" xfId="0" applyNumberFormat="1" applyFont="1" applyFill="1" applyBorder="1" applyAlignment="1">
      <alignment horizontal="center" vertical="top" wrapText="1"/>
    </xf>
    <xf numFmtId="165" fontId="36" fillId="0" borderId="1" xfId="0" applyNumberFormat="1" applyFont="1" applyFill="1" applyBorder="1" applyAlignment="1" applyProtection="1">
      <alignment horizontal="center" vertical="top" wrapText="1"/>
      <protection/>
    </xf>
    <xf numFmtId="1" fontId="36" fillId="2" borderId="1" xfId="0" applyNumberFormat="1" applyFont="1" applyFill="1" applyBorder="1" applyAlignment="1">
      <alignment horizontal="center" vertical="top" wrapText="1"/>
    </xf>
    <xf numFmtId="2" fontId="36" fillId="2" borderId="1" xfId="0" applyNumberFormat="1" applyFont="1" applyFill="1" applyBorder="1" applyAlignment="1" applyProtection="1">
      <alignment horizontal="center" vertical="top" wrapText="1"/>
      <protection/>
    </xf>
    <xf numFmtId="0" fontId="36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9" xfId="0" applyNumberFormat="1" applyFont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9" xfId="0" applyFont="1" applyBorder="1" applyAlignment="1">
      <alignment horizontal="center"/>
    </xf>
    <xf numFmtId="2" fontId="36" fillId="0" borderId="0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5" fontId="36" fillId="0" borderId="0" xfId="0" applyNumberFormat="1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top"/>
    </xf>
    <xf numFmtId="2" fontId="30" fillId="0" borderId="0" xfId="0" applyNumberFormat="1" applyFont="1" applyFill="1" applyBorder="1" applyAlignment="1">
      <alignment vertical="top" wrapText="1"/>
    </xf>
    <xf numFmtId="165" fontId="30" fillId="0" borderId="0" xfId="0" applyNumberFormat="1" applyFont="1" applyFill="1" applyBorder="1" applyAlignment="1">
      <alignment horizontal="center" vertical="top" wrapText="1"/>
    </xf>
    <xf numFmtId="2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49" fontId="36" fillId="0" borderId="1" xfId="0" applyNumberFormat="1" applyFont="1" applyFill="1" applyBorder="1" applyAlignment="1">
      <alignment wrapText="1"/>
    </xf>
    <xf numFmtId="0" fontId="36" fillId="2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36" fillId="2" borderId="5" xfId="0" applyFont="1" applyFill="1" applyBorder="1" applyAlignment="1">
      <alignment horizontal="left" vertical="top" wrapText="1"/>
    </xf>
    <xf numFmtId="0" fontId="37" fillId="0" borderId="5" xfId="0" applyFont="1" applyBorder="1" applyAlignment="1">
      <alignment vertical="top" wrapText="1"/>
    </xf>
    <xf numFmtId="0" fontId="36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wrapText="1"/>
    </xf>
    <xf numFmtId="49" fontId="36" fillId="0" borderId="2" xfId="0" applyNumberFormat="1" applyFont="1" applyFill="1" applyBorder="1" applyAlignment="1">
      <alignment wrapText="1"/>
    </xf>
    <xf numFmtId="49" fontId="36" fillId="0" borderId="4" xfId="0" applyNumberFormat="1" applyFont="1" applyFill="1" applyBorder="1" applyAlignment="1">
      <alignment wrapText="1"/>
    </xf>
    <xf numFmtId="49" fontId="36" fillId="2" borderId="1" xfId="0" applyNumberFormat="1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1"/>
  <sheetViews>
    <sheetView workbookViewId="0" topLeftCell="A1">
      <selection activeCell="J14" sqref="J14"/>
    </sheetView>
  </sheetViews>
  <sheetFormatPr defaultColWidth="9.140625" defaultRowHeight="12.75"/>
  <cols>
    <col min="2" max="2" width="3.8515625" style="0" customWidth="1"/>
    <col min="3" max="3" width="11.28125" style="0" customWidth="1"/>
    <col min="11" max="11" width="10.140625" style="0" customWidth="1"/>
  </cols>
  <sheetData>
    <row r="2" ht="12.75" hidden="1"/>
    <row r="3" spans="3:11" ht="27.75" customHeight="1">
      <c r="C3" s="155" t="s">
        <v>1057</v>
      </c>
      <c r="D3" s="155" t="s">
        <v>17</v>
      </c>
      <c r="E3" s="155" t="s">
        <v>21</v>
      </c>
      <c r="F3" s="155" t="s">
        <v>15</v>
      </c>
      <c r="G3" s="155" t="s">
        <v>20</v>
      </c>
      <c r="H3" s="155" t="s">
        <v>18</v>
      </c>
      <c r="I3" s="155" t="s">
        <v>22</v>
      </c>
      <c r="J3" s="155" t="s">
        <v>19</v>
      </c>
      <c r="K3" s="155" t="s">
        <v>23</v>
      </c>
    </row>
    <row r="4" spans="2:11" ht="12.75">
      <c r="B4" t="s">
        <v>1080</v>
      </c>
      <c r="C4" s="9" t="s">
        <v>594</v>
      </c>
      <c r="D4" s="172">
        <f>Wildfires!I$223</f>
        <v>15</v>
      </c>
      <c r="E4" s="173">
        <f>Wildfires!I$218</f>
        <v>28005.099999999995</v>
      </c>
      <c r="F4" s="172">
        <f>Wildfires!I$224</f>
        <v>15</v>
      </c>
      <c r="G4" s="173">
        <f>Wildfires!I$216</f>
        <v>7285.6</v>
      </c>
      <c r="H4" s="172">
        <f>Wildfires!I$222</f>
        <v>0</v>
      </c>
      <c r="I4" s="173">
        <f>Wildfires!I$217</f>
        <v>0</v>
      </c>
      <c r="J4" s="172">
        <f aca="true" t="shared" si="0" ref="J4:J10">SUM(D4,F4,H4)</f>
        <v>30</v>
      </c>
      <c r="K4" s="173">
        <f aca="true" t="shared" si="1" ref="K4:K10">SUM(E4,G4,I4,)</f>
        <v>35290.7</v>
      </c>
    </row>
    <row r="5" spans="2:11" ht="12.75">
      <c r="B5" t="s">
        <v>1063</v>
      </c>
      <c r="C5" s="9" t="s">
        <v>1058</v>
      </c>
      <c r="D5" s="172">
        <f>Wildfires!H$223</f>
        <v>27</v>
      </c>
      <c r="E5" s="173">
        <f>Wildfires!H$218</f>
        <v>1047.85</v>
      </c>
      <c r="F5" s="172">
        <f>Wildfires!H$224</f>
        <v>35</v>
      </c>
      <c r="G5" s="173">
        <f>Wildfires!H$216</f>
        <v>5540.75</v>
      </c>
      <c r="H5" s="172">
        <f>Wildfires!H$222</f>
        <v>8</v>
      </c>
      <c r="I5" s="173">
        <f>Wildfires!H$217</f>
        <v>3730.85</v>
      </c>
      <c r="J5" s="172">
        <f t="shared" si="0"/>
        <v>70</v>
      </c>
      <c r="K5" s="173">
        <f t="shared" si="1"/>
        <v>10319.45</v>
      </c>
    </row>
    <row r="6" spans="2:11" ht="12.75">
      <c r="B6" t="s">
        <v>1081</v>
      </c>
      <c r="C6" s="9" t="s">
        <v>1059</v>
      </c>
      <c r="D6" s="172">
        <f>Wildfires!K$223</f>
        <v>7</v>
      </c>
      <c r="E6" s="173">
        <f>Wildfires!K$218</f>
        <v>2443.8</v>
      </c>
      <c r="F6" s="172">
        <f>Wildfires!K$224</f>
        <v>6</v>
      </c>
      <c r="G6" s="173">
        <f>Wildfires!K$216</f>
        <v>21.4</v>
      </c>
      <c r="H6" s="172">
        <f>Wildfires!K$222</f>
        <v>0</v>
      </c>
      <c r="I6" s="173">
        <f>Wildfires!K$217</f>
        <v>0</v>
      </c>
      <c r="J6" s="172">
        <f t="shared" si="0"/>
        <v>13</v>
      </c>
      <c r="K6" s="173">
        <f t="shared" si="1"/>
        <v>2465.2000000000003</v>
      </c>
    </row>
    <row r="7" spans="2:11" ht="12.75">
      <c r="B7" t="s">
        <v>194</v>
      </c>
      <c r="C7" s="9" t="s">
        <v>1060</v>
      </c>
      <c r="D7" s="172">
        <f>Wildfires!N$223</f>
        <v>48</v>
      </c>
      <c r="E7" s="173">
        <f>Wildfires!N$218</f>
        <v>32451.25</v>
      </c>
      <c r="F7" s="172">
        <f>Wildfires!N$224</f>
        <v>13</v>
      </c>
      <c r="G7" s="173">
        <f>Wildfires!N$216</f>
        <v>4476.8</v>
      </c>
      <c r="H7" s="172">
        <f>Wildfires!N$222</f>
        <v>0</v>
      </c>
      <c r="I7" s="173">
        <f>Wildfires!N$217</f>
        <v>0</v>
      </c>
      <c r="J7" s="172">
        <f t="shared" si="0"/>
        <v>61</v>
      </c>
      <c r="K7" s="173">
        <f t="shared" si="1"/>
        <v>36928.05</v>
      </c>
    </row>
    <row r="8" spans="2:11" ht="12.75">
      <c r="B8" t="s">
        <v>1082</v>
      </c>
      <c r="C8" s="9" t="s">
        <v>1061</v>
      </c>
      <c r="D8" s="172">
        <f>Wildfires!M$223</f>
        <v>6</v>
      </c>
      <c r="E8" s="173">
        <f>Wildfires!M$218</f>
        <v>2287.3499999999995</v>
      </c>
      <c r="F8" s="172">
        <f>Wildfires!M$224</f>
        <v>4</v>
      </c>
      <c r="G8" s="173">
        <f>Wildfires!M$216</f>
        <v>1664.49</v>
      </c>
      <c r="H8" s="172">
        <f>Wildfires!M$222</f>
        <v>0</v>
      </c>
      <c r="I8" s="173">
        <f>Wildfires!M$217</f>
        <v>0</v>
      </c>
      <c r="J8" s="172">
        <f t="shared" si="0"/>
        <v>10</v>
      </c>
      <c r="K8" s="173">
        <f t="shared" si="1"/>
        <v>3951.8399999999992</v>
      </c>
    </row>
    <row r="9" spans="2:11" ht="12.75">
      <c r="B9" t="s">
        <v>1083</v>
      </c>
      <c r="C9" s="9" t="s">
        <v>1062</v>
      </c>
      <c r="D9" s="172">
        <f>Wildfires!J$223</f>
        <v>1</v>
      </c>
      <c r="E9" s="173">
        <f>Wildfires!J$218</f>
        <v>0</v>
      </c>
      <c r="F9" s="172">
        <f>Wildfires!J$224</f>
        <v>0</v>
      </c>
      <c r="G9" s="173">
        <f>Wildfires!J$216</f>
        <v>7</v>
      </c>
      <c r="H9" s="172">
        <f>Wildfires!J$222</f>
        <v>0</v>
      </c>
      <c r="I9" s="173">
        <f>Wildfires!J$217</f>
        <v>0</v>
      </c>
      <c r="J9" s="172">
        <f t="shared" si="0"/>
        <v>1</v>
      </c>
      <c r="K9" s="173">
        <f t="shared" si="1"/>
        <v>7</v>
      </c>
    </row>
    <row r="10" spans="2:11" ht="12.75">
      <c r="B10" t="s">
        <v>1064</v>
      </c>
      <c r="C10" s="9" t="s">
        <v>315</v>
      </c>
      <c r="D10" s="172">
        <f>Wildfires!L$223</f>
        <v>7</v>
      </c>
      <c r="E10" s="173">
        <f>Wildfires!L$218</f>
        <v>102.8</v>
      </c>
      <c r="F10" s="172">
        <f>Wildfires!L$224</f>
        <v>6</v>
      </c>
      <c r="G10" s="173">
        <f>Wildfires!L$216</f>
        <v>10451.25</v>
      </c>
      <c r="H10" s="172">
        <f>Wildfires!L$222</f>
        <v>0</v>
      </c>
      <c r="I10" s="173">
        <f>Wildfires!L$217</f>
        <v>0</v>
      </c>
      <c r="J10" s="172">
        <f t="shared" si="0"/>
        <v>13</v>
      </c>
      <c r="K10" s="173">
        <f t="shared" si="1"/>
        <v>10554.05</v>
      </c>
    </row>
    <row r="11" spans="3:11" ht="12.75">
      <c r="C11" s="9" t="s">
        <v>16</v>
      </c>
      <c r="D11" s="172">
        <f>SUM(D4:D10)</f>
        <v>111</v>
      </c>
      <c r="E11" s="173">
        <f>Wildfires!I$218</f>
        <v>28005.099999999995</v>
      </c>
      <c r="F11" s="172">
        <f>Wildfires!I$224</f>
        <v>15</v>
      </c>
      <c r="G11" s="173">
        <f>Wildfires!I$216</f>
        <v>7285.6</v>
      </c>
      <c r="H11" s="172">
        <f>Wildfires!I$222</f>
        <v>0</v>
      </c>
      <c r="I11" s="173">
        <f>Wildfires!I$217</f>
        <v>0</v>
      </c>
      <c r="J11" s="172">
        <f>SUM(J4:J10)</f>
        <v>198</v>
      </c>
      <c r="K11" s="173">
        <f>SUM(K4:K10)</f>
        <v>99516.29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="75" zoomScaleNormal="75" zoomScaleSheetLayoutView="75" workbookViewId="0" topLeftCell="G1">
      <pane ySplit="1" topLeftCell="BM217" activePane="bottomLeft" state="frozen"/>
      <selection pane="topLeft" activeCell="A1" sqref="A1"/>
      <selection pane="bottomLeft" activeCell="N217" sqref="N217"/>
    </sheetView>
  </sheetViews>
  <sheetFormatPr defaultColWidth="9.140625" defaultRowHeight="12.75"/>
  <cols>
    <col min="2" max="2" width="13.8515625" style="0" customWidth="1"/>
    <col min="3" max="3" width="9.28125" style="0" customWidth="1"/>
    <col min="4" max="4" width="9.00390625" style="0" customWidth="1"/>
    <col min="6" max="7" width="12.421875" style="0" customWidth="1"/>
    <col min="8" max="8" width="14.421875" style="0" customWidth="1"/>
    <col min="9" max="9" width="15.8515625" style="0" customWidth="1"/>
    <col min="10" max="10" width="9.28125" style="0" customWidth="1"/>
    <col min="11" max="11" width="14.28125" style="0" customWidth="1"/>
    <col min="12" max="12" width="15.28125" style="0" customWidth="1"/>
    <col min="13" max="13" width="14.28125" style="0" customWidth="1"/>
    <col min="14" max="14" width="16.7109375" style="0" customWidth="1"/>
    <col min="18" max="18" width="12.8515625" style="59" customWidth="1"/>
    <col min="19" max="19" width="11.28125" style="45" customWidth="1"/>
    <col min="20" max="20" width="16.7109375" style="45" customWidth="1"/>
  </cols>
  <sheetData>
    <row r="1" spans="2:20" ht="75">
      <c r="B1" s="1" t="s">
        <v>0</v>
      </c>
      <c r="C1" s="1" t="s">
        <v>1</v>
      </c>
      <c r="D1" s="3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5" t="s">
        <v>8</v>
      </c>
      <c r="K1" s="1" t="s">
        <v>9</v>
      </c>
      <c r="L1" s="1" t="s">
        <v>558</v>
      </c>
      <c r="M1" s="1" t="s">
        <v>10</v>
      </c>
      <c r="N1" s="1" t="s">
        <v>11</v>
      </c>
      <c r="O1" s="33" t="s">
        <v>1070</v>
      </c>
      <c r="P1" s="33" t="s">
        <v>12</v>
      </c>
      <c r="Q1" s="33"/>
      <c r="R1" s="33" t="s">
        <v>13</v>
      </c>
      <c r="S1" s="4" t="s">
        <v>139</v>
      </c>
      <c r="T1" s="46" t="s">
        <v>138</v>
      </c>
    </row>
    <row r="2" spans="2:20" ht="15">
      <c r="B2" s="132"/>
      <c r="C2" s="118"/>
      <c r="D2" s="48"/>
      <c r="E2" s="48"/>
      <c r="F2" s="114"/>
      <c r="G2" s="48"/>
      <c r="H2" s="9">
        <f aca="true" t="shared" si="0" ref="H2:N2">SUM(H1:H1)</f>
        <v>0</v>
      </c>
      <c r="I2" s="9">
        <f t="shared" si="0"/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35">
        <f>SUM(H2:N2)</f>
        <v>0</v>
      </c>
      <c r="P2" s="35"/>
      <c r="Q2" s="35"/>
      <c r="R2" s="35"/>
      <c r="S2" s="114"/>
      <c r="T2" s="114"/>
    </row>
    <row r="3" spans="1:20" ht="30">
      <c r="A3">
        <f aca="true" t="shared" si="1" ref="A3:A34">A2+1</f>
        <v>1</v>
      </c>
      <c r="B3" s="69" t="s">
        <v>106</v>
      </c>
      <c r="C3" s="38">
        <v>39200</v>
      </c>
      <c r="D3" s="39" t="s">
        <v>107</v>
      </c>
      <c r="E3" s="50" t="s">
        <v>127</v>
      </c>
      <c r="F3" s="50" t="s">
        <v>68</v>
      </c>
      <c r="G3" s="50" t="s">
        <v>128</v>
      </c>
      <c r="H3" s="50">
        <v>0.1</v>
      </c>
      <c r="I3" s="50"/>
      <c r="J3" s="55"/>
      <c r="K3" s="50"/>
      <c r="L3" s="50"/>
      <c r="M3" s="50"/>
      <c r="N3" s="50"/>
      <c r="O3" s="50" t="s">
        <v>1058</v>
      </c>
      <c r="P3" s="50" t="s">
        <v>1063</v>
      </c>
      <c r="Q3" s="50" t="str">
        <f>CONCATENATE(O3,P3)</f>
        <v>CTFH</v>
      </c>
      <c r="R3" s="50" t="s">
        <v>330</v>
      </c>
      <c r="S3" s="35" t="s">
        <v>137</v>
      </c>
      <c r="T3" s="35" t="s">
        <v>157</v>
      </c>
    </row>
    <row r="4" spans="1:20" ht="30">
      <c r="A4">
        <f t="shared" si="1"/>
        <v>2</v>
      </c>
      <c r="B4" s="71" t="s">
        <v>130</v>
      </c>
      <c r="C4" s="42">
        <v>39229</v>
      </c>
      <c r="D4" s="41" t="s">
        <v>131</v>
      </c>
      <c r="E4" s="41" t="s">
        <v>132</v>
      </c>
      <c r="F4" s="41" t="s">
        <v>68</v>
      </c>
      <c r="G4" s="41" t="s">
        <v>163</v>
      </c>
      <c r="H4" s="41">
        <v>0.1</v>
      </c>
      <c r="I4" s="41"/>
      <c r="J4" s="41"/>
      <c r="K4" s="41"/>
      <c r="L4" s="41"/>
      <c r="M4" s="41"/>
      <c r="N4" s="41"/>
      <c r="O4" s="50" t="s">
        <v>1058</v>
      </c>
      <c r="P4" s="41" t="s">
        <v>1063</v>
      </c>
      <c r="Q4" s="50" t="str">
        <f aca="true" t="shared" si="2" ref="Q4:Q67">CONCATENATE(O4,P4)</f>
        <v>CTFH</v>
      </c>
      <c r="R4" s="41" t="s">
        <v>330</v>
      </c>
      <c r="S4" s="35" t="s">
        <v>137</v>
      </c>
      <c r="T4" s="35" t="s">
        <v>157</v>
      </c>
    </row>
    <row r="5" spans="1:20" ht="30">
      <c r="A5">
        <f t="shared" si="1"/>
        <v>3</v>
      </c>
      <c r="B5" s="82" t="s">
        <v>214</v>
      </c>
      <c r="C5" s="40">
        <v>39261</v>
      </c>
      <c r="D5" s="43" t="s">
        <v>216</v>
      </c>
      <c r="E5" s="48" t="s">
        <v>215</v>
      </c>
      <c r="F5" s="48" t="s">
        <v>217</v>
      </c>
      <c r="G5" s="48" t="s">
        <v>235</v>
      </c>
      <c r="H5" s="41">
        <v>0.1</v>
      </c>
      <c r="I5" s="41"/>
      <c r="J5" s="48"/>
      <c r="K5" s="41"/>
      <c r="L5" s="41"/>
      <c r="M5" s="41"/>
      <c r="N5" s="41"/>
      <c r="O5" s="50" t="s">
        <v>1058</v>
      </c>
      <c r="P5" s="48" t="s">
        <v>1063</v>
      </c>
      <c r="Q5" s="50" t="str">
        <f t="shared" si="2"/>
        <v>CTFH</v>
      </c>
      <c r="R5" s="50" t="s">
        <v>330</v>
      </c>
      <c r="S5" s="35" t="s">
        <v>137</v>
      </c>
      <c r="T5" s="35" t="s">
        <v>157</v>
      </c>
    </row>
    <row r="6" spans="1:20" ht="30">
      <c r="A6">
        <f t="shared" si="1"/>
        <v>4</v>
      </c>
      <c r="B6" s="71" t="s">
        <v>238</v>
      </c>
      <c r="C6" s="40">
        <v>39265</v>
      </c>
      <c r="D6" s="43" t="s">
        <v>250</v>
      </c>
      <c r="E6" s="48" t="s">
        <v>249</v>
      </c>
      <c r="F6" s="48" t="s">
        <v>68</v>
      </c>
      <c r="G6" s="48" t="s">
        <v>251</v>
      </c>
      <c r="H6" s="41">
        <v>0.1</v>
      </c>
      <c r="I6" s="41"/>
      <c r="J6" s="48"/>
      <c r="K6" s="41"/>
      <c r="L6" s="41"/>
      <c r="M6" s="41"/>
      <c r="N6" s="41"/>
      <c r="O6" s="50" t="s">
        <v>1058</v>
      </c>
      <c r="P6" s="48" t="s">
        <v>1063</v>
      </c>
      <c r="Q6" s="50" t="str">
        <f t="shared" si="2"/>
        <v>CTFH</v>
      </c>
      <c r="R6" s="50" t="s">
        <v>330</v>
      </c>
      <c r="S6" s="35" t="s">
        <v>137</v>
      </c>
      <c r="T6" s="35" t="s">
        <v>157</v>
      </c>
    </row>
    <row r="7" spans="1:20" ht="30">
      <c r="A7">
        <f t="shared" si="1"/>
        <v>5</v>
      </c>
      <c r="B7" s="71" t="s">
        <v>247</v>
      </c>
      <c r="C7" s="40">
        <v>39264</v>
      </c>
      <c r="D7" s="43" t="s">
        <v>252</v>
      </c>
      <c r="E7" s="48" t="s">
        <v>253</v>
      </c>
      <c r="F7" s="48" t="s">
        <v>248</v>
      </c>
      <c r="G7" s="48" t="s">
        <v>254</v>
      </c>
      <c r="H7" s="41">
        <v>0.1</v>
      </c>
      <c r="I7" s="41"/>
      <c r="J7" s="48"/>
      <c r="K7" s="41"/>
      <c r="L7" s="41"/>
      <c r="M7" s="41"/>
      <c r="N7" s="41"/>
      <c r="O7" s="50" t="s">
        <v>1058</v>
      </c>
      <c r="P7" s="48" t="s">
        <v>1063</v>
      </c>
      <c r="Q7" s="50" t="str">
        <f t="shared" si="2"/>
        <v>CTFH</v>
      </c>
      <c r="R7" s="50" t="s">
        <v>330</v>
      </c>
      <c r="S7" s="35" t="s">
        <v>137</v>
      </c>
      <c r="T7" s="35" t="s">
        <v>157</v>
      </c>
    </row>
    <row r="8" spans="1:20" ht="30">
      <c r="A8">
        <f t="shared" si="1"/>
        <v>6</v>
      </c>
      <c r="B8" s="71" t="s">
        <v>255</v>
      </c>
      <c r="C8" s="40">
        <v>39266</v>
      </c>
      <c r="D8" s="43" t="s">
        <v>256</v>
      </c>
      <c r="E8" s="48" t="s">
        <v>257</v>
      </c>
      <c r="F8" s="48" t="s">
        <v>68</v>
      </c>
      <c r="G8" s="48" t="s">
        <v>258</v>
      </c>
      <c r="H8" s="41">
        <v>0.1</v>
      </c>
      <c r="I8" s="41"/>
      <c r="J8" s="48"/>
      <c r="K8" s="41"/>
      <c r="L8" s="41"/>
      <c r="M8" s="41"/>
      <c r="N8" s="41"/>
      <c r="O8" s="50" t="s">
        <v>1058</v>
      </c>
      <c r="P8" s="48" t="s">
        <v>1063</v>
      </c>
      <c r="Q8" s="50" t="str">
        <f t="shared" si="2"/>
        <v>CTFH</v>
      </c>
      <c r="R8" s="50" t="s">
        <v>330</v>
      </c>
      <c r="S8" s="35" t="s">
        <v>137</v>
      </c>
      <c r="T8" s="35" t="s">
        <v>157</v>
      </c>
    </row>
    <row r="9" spans="1:20" s="54" customFormat="1" ht="30">
      <c r="A9">
        <f t="shared" si="1"/>
        <v>7</v>
      </c>
      <c r="B9" s="71" t="s">
        <v>237</v>
      </c>
      <c r="C9" s="40">
        <v>39265</v>
      </c>
      <c r="D9" s="43" t="s">
        <v>259</v>
      </c>
      <c r="E9" s="48" t="s">
        <v>260</v>
      </c>
      <c r="F9" s="48" t="s">
        <v>68</v>
      </c>
      <c r="G9" s="48"/>
      <c r="H9" s="41">
        <v>0.1</v>
      </c>
      <c r="I9" s="41"/>
      <c r="J9" s="48"/>
      <c r="K9" s="41"/>
      <c r="L9" s="41"/>
      <c r="M9" s="41"/>
      <c r="N9" s="41"/>
      <c r="O9" s="50" t="s">
        <v>1058</v>
      </c>
      <c r="P9" s="48" t="s">
        <v>1063</v>
      </c>
      <c r="Q9" s="50" t="str">
        <f t="shared" si="2"/>
        <v>CTFH</v>
      </c>
      <c r="R9" s="50" t="s">
        <v>330</v>
      </c>
      <c r="S9" s="35" t="s">
        <v>137</v>
      </c>
      <c r="T9" s="35" t="s">
        <v>157</v>
      </c>
    </row>
    <row r="10" spans="1:20" s="54" customFormat="1" ht="30">
      <c r="A10">
        <f t="shared" si="1"/>
        <v>8</v>
      </c>
      <c r="B10" s="88" t="s">
        <v>416</v>
      </c>
      <c r="C10" s="40">
        <v>39285</v>
      </c>
      <c r="D10" s="80" t="s">
        <v>417</v>
      </c>
      <c r="E10" s="35" t="s">
        <v>420</v>
      </c>
      <c r="F10" s="48" t="s">
        <v>68</v>
      </c>
      <c r="G10" s="35"/>
      <c r="H10" s="35">
        <v>0.1</v>
      </c>
      <c r="I10" s="35"/>
      <c r="J10" s="35"/>
      <c r="K10" s="35"/>
      <c r="L10" s="35"/>
      <c r="M10" s="35"/>
      <c r="N10" s="35"/>
      <c r="O10" s="50" t="s">
        <v>1058</v>
      </c>
      <c r="P10" s="48" t="s">
        <v>1063</v>
      </c>
      <c r="Q10" s="50" t="str">
        <f t="shared" si="2"/>
        <v>CTFH</v>
      </c>
      <c r="R10" s="50" t="s">
        <v>330</v>
      </c>
      <c r="S10" s="35" t="s">
        <v>137</v>
      </c>
      <c r="T10" s="35" t="s">
        <v>157</v>
      </c>
    </row>
    <row r="11" spans="1:20" s="54" customFormat="1" ht="45">
      <c r="A11">
        <f t="shared" si="1"/>
        <v>9</v>
      </c>
      <c r="B11" s="88" t="s">
        <v>415</v>
      </c>
      <c r="C11" s="40">
        <v>39285</v>
      </c>
      <c r="D11" s="80" t="s">
        <v>417</v>
      </c>
      <c r="E11" s="48" t="s">
        <v>419</v>
      </c>
      <c r="F11" s="48" t="s">
        <v>68</v>
      </c>
      <c r="G11" s="48" t="s">
        <v>418</v>
      </c>
      <c r="H11" s="35">
        <v>0.1</v>
      </c>
      <c r="I11" s="35"/>
      <c r="J11" s="35"/>
      <c r="K11" s="35"/>
      <c r="L11" s="35"/>
      <c r="M11" s="35"/>
      <c r="N11" s="35"/>
      <c r="O11" s="50" t="s">
        <v>1058</v>
      </c>
      <c r="P11" s="48" t="s">
        <v>1063</v>
      </c>
      <c r="Q11" s="50" t="str">
        <f t="shared" si="2"/>
        <v>CTFH</v>
      </c>
      <c r="R11" s="50" t="s">
        <v>330</v>
      </c>
      <c r="S11" s="35" t="s">
        <v>137</v>
      </c>
      <c r="T11" s="35" t="s">
        <v>157</v>
      </c>
    </row>
    <row r="12" spans="1:20" s="54" customFormat="1" ht="45">
      <c r="A12">
        <f t="shared" si="1"/>
        <v>10</v>
      </c>
      <c r="B12" s="71" t="s">
        <v>468</v>
      </c>
      <c r="C12" s="42">
        <v>39292</v>
      </c>
      <c r="D12" s="41" t="s">
        <v>469</v>
      </c>
      <c r="E12" s="41" t="s">
        <v>475</v>
      </c>
      <c r="F12" s="41" t="s">
        <v>68</v>
      </c>
      <c r="G12" s="41" t="s">
        <v>471</v>
      </c>
      <c r="H12" s="41">
        <v>1.5</v>
      </c>
      <c r="I12" s="41"/>
      <c r="J12" s="41"/>
      <c r="K12" s="41"/>
      <c r="L12" s="41"/>
      <c r="M12" s="41"/>
      <c r="N12" s="41"/>
      <c r="O12" s="50" t="s">
        <v>1058</v>
      </c>
      <c r="P12" s="41" t="s">
        <v>1063</v>
      </c>
      <c r="Q12" s="50" t="str">
        <f t="shared" si="2"/>
        <v>CTFH</v>
      </c>
      <c r="R12" s="41" t="s">
        <v>330</v>
      </c>
      <c r="S12" s="41" t="s">
        <v>137</v>
      </c>
      <c r="T12" s="41" t="s">
        <v>157</v>
      </c>
    </row>
    <row r="13" spans="1:20" s="54" customFormat="1" ht="30">
      <c r="A13">
        <f t="shared" si="1"/>
        <v>11</v>
      </c>
      <c r="B13" s="71" t="s">
        <v>472</v>
      </c>
      <c r="C13" s="42">
        <v>39293</v>
      </c>
      <c r="D13" s="41" t="s">
        <v>473</v>
      </c>
      <c r="E13" s="41" t="s">
        <v>476</v>
      </c>
      <c r="F13" s="41" t="s">
        <v>68</v>
      </c>
      <c r="G13" s="41" t="s">
        <v>477</v>
      </c>
      <c r="H13" s="41">
        <v>0.1</v>
      </c>
      <c r="I13" s="41"/>
      <c r="J13" s="41"/>
      <c r="K13" s="41"/>
      <c r="L13" s="41"/>
      <c r="M13" s="41"/>
      <c r="N13" s="41"/>
      <c r="O13" s="50" t="s">
        <v>1058</v>
      </c>
      <c r="P13" s="41" t="s">
        <v>1063</v>
      </c>
      <c r="Q13" s="50" t="str">
        <f t="shared" si="2"/>
        <v>CTFH</v>
      </c>
      <c r="R13" s="50" t="s">
        <v>330</v>
      </c>
      <c r="S13" s="41" t="s">
        <v>137</v>
      </c>
      <c r="T13" s="41" t="s">
        <v>157</v>
      </c>
    </row>
    <row r="14" spans="1:20" s="54" customFormat="1" ht="30">
      <c r="A14">
        <f t="shared" si="1"/>
        <v>12</v>
      </c>
      <c r="B14" s="71" t="s">
        <v>495</v>
      </c>
      <c r="C14" s="42">
        <v>39294</v>
      </c>
      <c r="D14" s="41" t="s">
        <v>496</v>
      </c>
      <c r="E14" s="41" t="s">
        <v>498</v>
      </c>
      <c r="F14" s="41" t="s">
        <v>68</v>
      </c>
      <c r="G14" s="41" t="s">
        <v>499</v>
      </c>
      <c r="H14" s="41">
        <v>0.5</v>
      </c>
      <c r="I14" s="41"/>
      <c r="J14" s="41"/>
      <c r="K14" s="41"/>
      <c r="L14" s="41"/>
      <c r="M14" s="41"/>
      <c r="N14" s="41"/>
      <c r="O14" s="50" t="s">
        <v>1058</v>
      </c>
      <c r="P14" s="41" t="s">
        <v>1063</v>
      </c>
      <c r="Q14" s="50" t="str">
        <f t="shared" si="2"/>
        <v>CTFH</v>
      </c>
      <c r="R14" s="50" t="s">
        <v>330</v>
      </c>
      <c r="S14" s="41" t="s">
        <v>497</v>
      </c>
      <c r="T14" s="41" t="s">
        <v>497</v>
      </c>
    </row>
    <row r="15" spans="1:20" s="54" customFormat="1" ht="30">
      <c r="A15">
        <f t="shared" si="1"/>
        <v>13</v>
      </c>
      <c r="B15" s="71" t="s">
        <v>500</v>
      </c>
      <c r="C15" s="42">
        <v>39296</v>
      </c>
      <c r="D15" s="41" t="s">
        <v>506</v>
      </c>
      <c r="E15" s="41" t="s">
        <v>512</v>
      </c>
      <c r="F15" s="41" t="s">
        <v>68</v>
      </c>
      <c r="G15" s="41" t="s">
        <v>519</v>
      </c>
      <c r="H15" s="41">
        <v>0.1</v>
      </c>
      <c r="I15" s="41"/>
      <c r="J15" s="41"/>
      <c r="K15" s="41"/>
      <c r="L15" s="41"/>
      <c r="M15" s="41"/>
      <c r="N15" s="41"/>
      <c r="O15" s="50" t="s">
        <v>1058</v>
      </c>
      <c r="P15" s="41" t="s">
        <v>1063</v>
      </c>
      <c r="Q15" s="50" t="str">
        <f t="shared" si="2"/>
        <v>CTFH</v>
      </c>
      <c r="R15" s="41" t="s">
        <v>330</v>
      </c>
      <c r="S15" s="41" t="s">
        <v>137</v>
      </c>
      <c r="T15" s="41" t="s">
        <v>157</v>
      </c>
    </row>
    <row r="16" spans="1:20" s="54" customFormat="1" ht="30">
      <c r="A16">
        <f t="shared" si="1"/>
        <v>14</v>
      </c>
      <c r="B16" s="71" t="s">
        <v>501</v>
      </c>
      <c r="C16" s="42">
        <v>39297</v>
      </c>
      <c r="D16" s="41" t="s">
        <v>507</v>
      </c>
      <c r="E16" s="41" t="s">
        <v>513</v>
      </c>
      <c r="F16" s="41" t="s">
        <v>68</v>
      </c>
      <c r="G16" s="41" t="s">
        <v>520</v>
      </c>
      <c r="H16" s="41">
        <v>0.1</v>
      </c>
      <c r="I16" s="41"/>
      <c r="J16" s="41"/>
      <c r="K16" s="41"/>
      <c r="L16" s="41"/>
      <c r="M16" s="41"/>
      <c r="N16" s="41"/>
      <c r="O16" s="50" t="s">
        <v>1058</v>
      </c>
      <c r="P16" s="41" t="s">
        <v>1063</v>
      </c>
      <c r="Q16" s="50" t="str">
        <f t="shared" si="2"/>
        <v>CTFH</v>
      </c>
      <c r="R16" s="41" t="s">
        <v>330</v>
      </c>
      <c r="S16" s="41" t="s">
        <v>137</v>
      </c>
      <c r="T16" s="41" t="s">
        <v>157</v>
      </c>
    </row>
    <row r="17" spans="1:20" s="54" customFormat="1" ht="30">
      <c r="A17">
        <f t="shared" si="1"/>
        <v>15</v>
      </c>
      <c r="B17" s="71" t="s">
        <v>502</v>
      </c>
      <c r="C17" s="42">
        <v>39296</v>
      </c>
      <c r="D17" s="41" t="s">
        <v>508</v>
      </c>
      <c r="E17" s="41" t="s">
        <v>514</v>
      </c>
      <c r="F17" s="41" t="s">
        <v>68</v>
      </c>
      <c r="G17" s="41" t="s">
        <v>521</v>
      </c>
      <c r="H17" s="41">
        <v>0.1</v>
      </c>
      <c r="I17" s="41"/>
      <c r="J17" s="41"/>
      <c r="K17" s="41"/>
      <c r="L17" s="41"/>
      <c r="M17" s="41"/>
      <c r="N17" s="41"/>
      <c r="O17" s="50" t="s">
        <v>1058</v>
      </c>
      <c r="P17" s="41" t="s">
        <v>1063</v>
      </c>
      <c r="Q17" s="50" t="str">
        <f t="shared" si="2"/>
        <v>CTFH</v>
      </c>
      <c r="R17" s="41" t="s">
        <v>330</v>
      </c>
      <c r="S17" s="41" t="s">
        <v>137</v>
      </c>
      <c r="T17" s="41" t="s">
        <v>157</v>
      </c>
    </row>
    <row r="18" spans="1:20" s="54" customFormat="1" ht="30">
      <c r="A18">
        <f t="shared" si="1"/>
        <v>16</v>
      </c>
      <c r="B18" s="71" t="s">
        <v>503</v>
      </c>
      <c r="C18" s="42">
        <v>39296</v>
      </c>
      <c r="D18" s="41" t="s">
        <v>509</v>
      </c>
      <c r="E18" s="41" t="s">
        <v>515</v>
      </c>
      <c r="F18" s="41" t="s">
        <v>68</v>
      </c>
      <c r="G18" s="41" t="s">
        <v>521</v>
      </c>
      <c r="H18" s="41">
        <v>0.1</v>
      </c>
      <c r="I18" s="41"/>
      <c r="J18" s="41"/>
      <c r="K18" s="41"/>
      <c r="L18" s="41"/>
      <c r="M18" s="41"/>
      <c r="N18" s="41"/>
      <c r="O18" s="50" t="s">
        <v>1058</v>
      </c>
      <c r="P18" s="41" t="s">
        <v>1063</v>
      </c>
      <c r="Q18" s="50" t="str">
        <f t="shared" si="2"/>
        <v>CTFH</v>
      </c>
      <c r="R18" s="41" t="s">
        <v>330</v>
      </c>
      <c r="S18" s="41" t="s">
        <v>137</v>
      </c>
      <c r="T18" s="41" t="s">
        <v>157</v>
      </c>
    </row>
    <row r="19" spans="1:20" s="54" customFormat="1" ht="30">
      <c r="A19">
        <f t="shared" si="1"/>
        <v>17</v>
      </c>
      <c r="B19" s="71" t="s">
        <v>504</v>
      </c>
      <c r="C19" s="42">
        <v>39296</v>
      </c>
      <c r="D19" s="41" t="s">
        <v>510</v>
      </c>
      <c r="E19" s="41" t="s">
        <v>516</v>
      </c>
      <c r="F19" s="41" t="s">
        <v>68</v>
      </c>
      <c r="G19" s="41" t="s">
        <v>521</v>
      </c>
      <c r="H19" s="41">
        <v>0.1</v>
      </c>
      <c r="I19" s="41"/>
      <c r="J19" s="41"/>
      <c r="K19" s="41"/>
      <c r="L19" s="41"/>
      <c r="M19" s="41"/>
      <c r="N19" s="41"/>
      <c r="O19" s="50" t="s">
        <v>1058</v>
      </c>
      <c r="P19" s="41" t="s">
        <v>1063</v>
      </c>
      <c r="Q19" s="50" t="str">
        <f t="shared" si="2"/>
        <v>CTFH</v>
      </c>
      <c r="R19" s="41" t="s">
        <v>330</v>
      </c>
      <c r="S19" s="41" t="s">
        <v>137</v>
      </c>
      <c r="T19" s="41" t="s">
        <v>157</v>
      </c>
    </row>
    <row r="20" spans="1:20" s="54" customFormat="1" ht="30">
      <c r="A20">
        <f t="shared" si="1"/>
        <v>18</v>
      </c>
      <c r="B20" s="71" t="s">
        <v>505</v>
      </c>
      <c r="C20" s="42">
        <v>39296</v>
      </c>
      <c r="D20" s="41" t="s">
        <v>511</v>
      </c>
      <c r="E20" s="41" t="s">
        <v>517</v>
      </c>
      <c r="F20" s="41" t="s">
        <v>68</v>
      </c>
      <c r="G20" s="41" t="s">
        <v>521</v>
      </c>
      <c r="H20" s="41">
        <v>0.1</v>
      </c>
      <c r="I20" s="41"/>
      <c r="J20" s="41"/>
      <c r="K20" s="41"/>
      <c r="L20" s="41"/>
      <c r="M20" s="41"/>
      <c r="N20" s="41"/>
      <c r="O20" s="50" t="s">
        <v>1058</v>
      </c>
      <c r="P20" s="41" t="s">
        <v>1063</v>
      </c>
      <c r="Q20" s="50" t="str">
        <f t="shared" si="2"/>
        <v>CTFH</v>
      </c>
      <c r="R20" s="41" t="s">
        <v>330</v>
      </c>
      <c r="S20" s="41" t="s">
        <v>137</v>
      </c>
      <c r="T20" s="41" t="s">
        <v>157</v>
      </c>
    </row>
    <row r="21" spans="1:20" s="54" customFormat="1" ht="45">
      <c r="A21">
        <f t="shared" si="1"/>
        <v>19</v>
      </c>
      <c r="B21" s="71" t="s">
        <v>527</v>
      </c>
      <c r="C21" s="42">
        <v>39298</v>
      </c>
      <c r="D21" s="41" t="s">
        <v>528</v>
      </c>
      <c r="E21" s="41" t="s">
        <v>529</v>
      </c>
      <c r="F21" s="41" t="s">
        <v>68</v>
      </c>
      <c r="G21" s="41" t="s">
        <v>534</v>
      </c>
      <c r="H21" s="41">
        <v>0.1</v>
      </c>
      <c r="I21" s="41"/>
      <c r="J21" s="41"/>
      <c r="K21" s="41"/>
      <c r="L21" s="41"/>
      <c r="M21" s="41"/>
      <c r="N21" s="41"/>
      <c r="O21" s="50" t="s">
        <v>1058</v>
      </c>
      <c r="P21" s="41" t="s">
        <v>1063</v>
      </c>
      <c r="Q21" s="50" t="str">
        <f t="shared" si="2"/>
        <v>CTFH</v>
      </c>
      <c r="R21" s="41" t="s">
        <v>330</v>
      </c>
      <c r="S21" s="41" t="s">
        <v>137</v>
      </c>
      <c r="T21" s="41" t="s">
        <v>157</v>
      </c>
    </row>
    <row r="22" spans="1:20" s="54" customFormat="1" ht="45">
      <c r="A22">
        <f t="shared" si="1"/>
        <v>20</v>
      </c>
      <c r="B22" s="71" t="s">
        <v>532</v>
      </c>
      <c r="C22" s="42">
        <v>39298</v>
      </c>
      <c r="D22" s="41" t="s">
        <v>531</v>
      </c>
      <c r="E22" s="41" t="s">
        <v>530</v>
      </c>
      <c r="F22" s="41" t="s">
        <v>68</v>
      </c>
      <c r="G22" s="41" t="s">
        <v>533</v>
      </c>
      <c r="H22" s="41">
        <v>0.1</v>
      </c>
      <c r="I22" s="41"/>
      <c r="J22" s="41"/>
      <c r="K22" s="41"/>
      <c r="L22" s="41"/>
      <c r="M22" s="41"/>
      <c r="N22" s="41"/>
      <c r="O22" s="50" t="s">
        <v>1058</v>
      </c>
      <c r="P22" s="41" t="s">
        <v>1063</v>
      </c>
      <c r="Q22" s="50" t="str">
        <f t="shared" si="2"/>
        <v>CTFH</v>
      </c>
      <c r="R22" s="41" t="s">
        <v>330</v>
      </c>
      <c r="S22" s="41" t="s">
        <v>137</v>
      </c>
      <c r="T22" s="41" t="s">
        <v>157</v>
      </c>
    </row>
    <row r="23" spans="1:20" s="47" customFormat="1" ht="45">
      <c r="A23">
        <f t="shared" si="1"/>
        <v>21</v>
      </c>
      <c r="B23" s="82" t="s">
        <v>562</v>
      </c>
      <c r="C23" s="109">
        <v>39302</v>
      </c>
      <c r="D23" s="48" t="s">
        <v>563</v>
      </c>
      <c r="E23" s="48" t="s">
        <v>566</v>
      </c>
      <c r="F23" s="48" t="s">
        <v>68</v>
      </c>
      <c r="G23" s="48" t="s">
        <v>564</v>
      </c>
      <c r="H23" s="91">
        <v>0.5</v>
      </c>
      <c r="I23" s="91"/>
      <c r="J23" s="91"/>
      <c r="K23" s="91"/>
      <c r="L23" s="91"/>
      <c r="M23" s="91"/>
      <c r="N23" s="91"/>
      <c r="O23" s="50" t="s">
        <v>1058</v>
      </c>
      <c r="P23" s="48" t="s">
        <v>1063</v>
      </c>
      <c r="Q23" s="50" t="str">
        <f t="shared" si="2"/>
        <v>CTFH</v>
      </c>
      <c r="R23" s="50" t="s">
        <v>330</v>
      </c>
      <c r="S23" s="91" t="s">
        <v>137</v>
      </c>
      <c r="T23" s="91" t="s">
        <v>157</v>
      </c>
    </row>
    <row r="24" spans="1:20" s="54" customFormat="1" ht="30">
      <c r="A24">
        <f t="shared" si="1"/>
        <v>22</v>
      </c>
      <c r="B24" s="82" t="s">
        <v>614</v>
      </c>
      <c r="C24" s="109">
        <v>39306</v>
      </c>
      <c r="D24" s="48" t="s">
        <v>615</v>
      </c>
      <c r="E24" s="48" t="s">
        <v>616</v>
      </c>
      <c r="F24" s="48" t="s">
        <v>68</v>
      </c>
      <c r="G24" s="48" t="s">
        <v>617</v>
      </c>
      <c r="H24" s="91">
        <v>1</v>
      </c>
      <c r="I24" s="91"/>
      <c r="J24" s="91"/>
      <c r="K24" s="91"/>
      <c r="L24" s="91"/>
      <c r="M24" s="91"/>
      <c r="N24" s="91"/>
      <c r="O24" s="50" t="s">
        <v>1058</v>
      </c>
      <c r="P24" s="48" t="s">
        <v>1063</v>
      </c>
      <c r="Q24" s="50" t="str">
        <f t="shared" si="2"/>
        <v>CTFH</v>
      </c>
      <c r="R24" s="41" t="s">
        <v>330</v>
      </c>
      <c r="S24" s="91" t="s">
        <v>137</v>
      </c>
      <c r="T24" s="91" t="s">
        <v>157</v>
      </c>
    </row>
    <row r="25" spans="1:20" s="56" customFormat="1" ht="30">
      <c r="A25">
        <f t="shared" si="1"/>
        <v>23</v>
      </c>
      <c r="B25" s="82" t="s">
        <v>750</v>
      </c>
      <c r="C25" s="110">
        <v>39320</v>
      </c>
      <c r="D25" s="48" t="s">
        <v>751</v>
      </c>
      <c r="E25" s="48" t="s">
        <v>752</v>
      </c>
      <c r="F25" s="48" t="s">
        <v>68</v>
      </c>
      <c r="G25" s="48" t="s">
        <v>753</v>
      </c>
      <c r="H25" s="91">
        <v>0.25</v>
      </c>
      <c r="I25" s="91"/>
      <c r="J25" s="91"/>
      <c r="K25" s="91"/>
      <c r="L25" s="91"/>
      <c r="M25" s="91"/>
      <c r="N25" s="91"/>
      <c r="O25" s="50" t="s">
        <v>1058</v>
      </c>
      <c r="P25" s="48" t="s">
        <v>1063</v>
      </c>
      <c r="Q25" s="50" t="str">
        <f t="shared" si="2"/>
        <v>CTFH</v>
      </c>
      <c r="R25" s="41" t="s">
        <v>330</v>
      </c>
      <c r="S25" s="91" t="s">
        <v>137</v>
      </c>
      <c r="T25" s="91" t="s">
        <v>157</v>
      </c>
    </row>
    <row r="26" spans="1:20" s="56" customFormat="1" ht="30">
      <c r="A26">
        <f t="shared" si="1"/>
        <v>24</v>
      </c>
      <c r="B26" s="82" t="s">
        <v>775</v>
      </c>
      <c r="C26" s="110">
        <v>39323</v>
      </c>
      <c r="D26" s="48" t="s">
        <v>776</v>
      </c>
      <c r="E26" s="48" t="s">
        <v>777</v>
      </c>
      <c r="F26" s="48" t="s">
        <v>68</v>
      </c>
      <c r="G26" s="48" t="s">
        <v>778</v>
      </c>
      <c r="H26" s="91">
        <v>0.1</v>
      </c>
      <c r="I26" s="91"/>
      <c r="J26" s="91"/>
      <c r="K26" s="91"/>
      <c r="L26" s="91"/>
      <c r="M26" s="91"/>
      <c r="N26" s="91"/>
      <c r="O26" s="50" t="s">
        <v>1058</v>
      </c>
      <c r="P26" s="48" t="s">
        <v>1063</v>
      </c>
      <c r="Q26" s="50" t="str">
        <f t="shared" si="2"/>
        <v>CTFH</v>
      </c>
      <c r="R26" s="50" t="s">
        <v>330</v>
      </c>
      <c r="S26" s="91" t="s">
        <v>137</v>
      </c>
      <c r="T26" s="91" t="s">
        <v>157</v>
      </c>
    </row>
    <row r="27" spans="1:20" s="56" customFormat="1" ht="30">
      <c r="A27">
        <f t="shared" si="1"/>
        <v>25</v>
      </c>
      <c r="B27" s="119" t="s">
        <v>911</v>
      </c>
      <c r="C27" s="118">
        <v>39345</v>
      </c>
      <c r="D27" s="48" t="s">
        <v>853</v>
      </c>
      <c r="E27" s="48" t="s">
        <v>854</v>
      </c>
      <c r="F27" s="114" t="s">
        <v>68</v>
      </c>
      <c r="G27" s="48" t="s">
        <v>855</v>
      </c>
      <c r="H27" s="35">
        <v>0.1</v>
      </c>
      <c r="I27" s="35"/>
      <c r="J27" s="35"/>
      <c r="K27" s="35"/>
      <c r="L27" s="35"/>
      <c r="M27" s="35"/>
      <c r="N27" s="35"/>
      <c r="O27" s="50" t="s">
        <v>1058</v>
      </c>
      <c r="P27" s="35" t="s">
        <v>1063</v>
      </c>
      <c r="Q27" s="50" t="str">
        <f t="shared" si="2"/>
        <v>CTFH</v>
      </c>
      <c r="R27" s="50" t="s">
        <v>330</v>
      </c>
      <c r="S27" s="114" t="s">
        <v>137</v>
      </c>
      <c r="T27" s="114" t="s">
        <v>157</v>
      </c>
    </row>
    <row r="28" spans="1:20" s="56" customFormat="1" ht="30">
      <c r="A28">
        <f t="shared" si="1"/>
        <v>26</v>
      </c>
      <c r="B28" s="124" t="s">
        <v>856</v>
      </c>
      <c r="C28" s="122">
        <v>39346</v>
      </c>
      <c r="D28" s="92" t="s">
        <v>857</v>
      </c>
      <c r="E28" s="92" t="s">
        <v>998</v>
      </c>
      <c r="F28" s="121" t="s">
        <v>68</v>
      </c>
      <c r="G28" s="92" t="s">
        <v>858</v>
      </c>
      <c r="H28" s="121">
        <v>0.1</v>
      </c>
      <c r="I28" s="121"/>
      <c r="J28" s="121"/>
      <c r="K28" s="121"/>
      <c r="L28" s="121"/>
      <c r="M28" s="121"/>
      <c r="N28" s="121"/>
      <c r="O28" s="50" t="s">
        <v>1058</v>
      </c>
      <c r="P28" s="121" t="s">
        <v>1063</v>
      </c>
      <c r="Q28" s="50" t="str">
        <f t="shared" si="2"/>
        <v>CTFH</v>
      </c>
      <c r="R28" s="92" t="s">
        <v>1049</v>
      </c>
      <c r="S28" s="121" t="s">
        <v>137</v>
      </c>
      <c r="T28" s="121" t="s">
        <v>157</v>
      </c>
    </row>
    <row r="29" spans="1:20" s="49" customFormat="1" ht="45">
      <c r="A29">
        <f t="shared" si="1"/>
        <v>27</v>
      </c>
      <c r="B29" s="119" t="s">
        <v>868</v>
      </c>
      <c r="C29" s="118">
        <v>39352</v>
      </c>
      <c r="D29" s="48" t="s">
        <v>867</v>
      </c>
      <c r="E29" s="48" t="s">
        <v>870</v>
      </c>
      <c r="F29" s="114" t="s">
        <v>68</v>
      </c>
      <c r="G29" s="48" t="s">
        <v>869</v>
      </c>
      <c r="H29" s="35">
        <v>0.1</v>
      </c>
      <c r="I29" s="35"/>
      <c r="J29" s="35"/>
      <c r="K29" s="35"/>
      <c r="L29" s="35"/>
      <c r="M29" s="35"/>
      <c r="N29" s="35"/>
      <c r="O29" s="50" t="s">
        <v>1058</v>
      </c>
      <c r="P29" s="35" t="s">
        <v>1063</v>
      </c>
      <c r="Q29" s="50" t="str">
        <f t="shared" si="2"/>
        <v>CTFH</v>
      </c>
      <c r="R29" s="50" t="s">
        <v>330</v>
      </c>
      <c r="S29" s="114" t="s">
        <v>137</v>
      </c>
      <c r="T29" s="114" t="s">
        <v>157</v>
      </c>
    </row>
    <row r="30" spans="1:20" s="133" customFormat="1" ht="30">
      <c r="A30">
        <f t="shared" si="1"/>
        <v>28</v>
      </c>
      <c r="B30" s="71" t="s">
        <v>198</v>
      </c>
      <c r="C30" s="40">
        <v>39256</v>
      </c>
      <c r="D30" s="43" t="s">
        <v>810</v>
      </c>
      <c r="E30" s="48" t="s">
        <v>199</v>
      </c>
      <c r="F30" s="48" t="s">
        <v>200</v>
      </c>
      <c r="G30" s="48" t="s">
        <v>201</v>
      </c>
      <c r="H30" s="41">
        <v>1</v>
      </c>
      <c r="I30" s="41"/>
      <c r="J30" s="48"/>
      <c r="K30" s="41"/>
      <c r="L30" s="41"/>
      <c r="M30" s="41"/>
      <c r="N30" s="41"/>
      <c r="O30" s="50" t="s">
        <v>1058</v>
      </c>
      <c r="P30" s="48" t="s">
        <v>1064</v>
      </c>
      <c r="Q30" s="50" t="str">
        <f t="shared" si="2"/>
        <v>CTFL</v>
      </c>
      <c r="R30" s="50" t="s">
        <v>330</v>
      </c>
      <c r="S30" s="35" t="s">
        <v>137</v>
      </c>
      <c r="T30" s="35" t="s">
        <v>157</v>
      </c>
    </row>
    <row r="31" spans="1:20" s="56" customFormat="1" ht="30">
      <c r="A31">
        <f t="shared" si="1"/>
        <v>29</v>
      </c>
      <c r="B31" s="82" t="s">
        <v>298</v>
      </c>
      <c r="C31" s="40">
        <v>39270</v>
      </c>
      <c r="D31" s="80" t="s">
        <v>306</v>
      </c>
      <c r="E31" s="48" t="s">
        <v>302</v>
      </c>
      <c r="F31" s="48" t="s">
        <v>68</v>
      </c>
      <c r="G31" s="48"/>
      <c r="H31" s="35">
        <v>0.1</v>
      </c>
      <c r="I31" s="35"/>
      <c r="J31" s="35"/>
      <c r="K31" s="35"/>
      <c r="L31" s="35"/>
      <c r="M31" s="35"/>
      <c r="N31" s="35"/>
      <c r="O31" s="50" t="s">
        <v>1058</v>
      </c>
      <c r="P31" s="48" t="s">
        <v>1064</v>
      </c>
      <c r="Q31" s="50" t="str">
        <f t="shared" si="2"/>
        <v>CTFL</v>
      </c>
      <c r="R31" s="50" t="s">
        <v>330</v>
      </c>
      <c r="S31" s="35" t="s">
        <v>137</v>
      </c>
      <c r="T31" s="35" t="s">
        <v>157</v>
      </c>
    </row>
    <row r="32" spans="1:20" s="57" customFormat="1" ht="30">
      <c r="A32">
        <f t="shared" si="1"/>
        <v>30</v>
      </c>
      <c r="B32" s="82" t="s">
        <v>299</v>
      </c>
      <c r="C32" s="40">
        <v>39270</v>
      </c>
      <c r="D32" s="80" t="s">
        <v>307</v>
      </c>
      <c r="E32" s="48" t="s">
        <v>303</v>
      </c>
      <c r="F32" s="48" t="s">
        <v>68</v>
      </c>
      <c r="G32" s="48"/>
      <c r="H32" s="35">
        <v>1</v>
      </c>
      <c r="I32" s="35"/>
      <c r="J32" s="35"/>
      <c r="K32" s="35"/>
      <c r="L32" s="35"/>
      <c r="M32" s="35"/>
      <c r="N32" s="35"/>
      <c r="O32" s="50" t="s">
        <v>1058</v>
      </c>
      <c r="P32" s="104" t="s">
        <v>1064</v>
      </c>
      <c r="Q32" s="50" t="str">
        <f t="shared" si="2"/>
        <v>CTFL</v>
      </c>
      <c r="R32" s="50" t="s">
        <v>330</v>
      </c>
      <c r="S32" s="35" t="s">
        <v>137</v>
      </c>
      <c r="T32" s="35" t="s">
        <v>157</v>
      </c>
    </row>
    <row r="33" spans="1:20" s="57" customFormat="1" ht="30">
      <c r="A33">
        <f t="shared" si="1"/>
        <v>31</v>
      </c>
      <c r="B33" s="82" t="s">
        <v>300</v>
      </c>
      <c r="C33" s="40">
        <v>39270</v>
      </c>
      <c r="D33" s="80" t="s">
        <v>308</v>
      </c>
      <c r="E33" s="48" t="s">
        <v>304</v>
      </c>
      <c r="F33" s="48" t="s">
        <v>68</v>
      </c>
      <c r="G33" s="48"/>
      <c r="H33" s="84">
        <v>3</v>
      </c>
      <c r="I33" s="84"/>
      <c r="J33" s="84"/>
      <c r="K33" s="84"/>
      <c r="L33" s="84"/>
      <c r="M33" s="84"/>
      <c r="N33" s="84"/>
      <c r="O33" s="50" t="s">
        <v>1058</v>
      </c>
      <c r="P33" s="106" t="s">
        <v>1064</v>
      </c>
      <c r="Q33" s="50" t="str">
        <f t="shared" si="2"/>
        <v>CTFL</v>
      </c>
      <c r="R33" s="50" t="s">
        <v>330</v>
      </c>
      <c r="S33" s="35" t="s">
        <v>137</v>
      </c>
      <c r="T33" s="35" t="s">
        <v>157</v>
      </c>
    </row>
    <row r="34" spans="1:20" s="57" customFormat="1" ht="30">
      <c r="A34">
        <f t="shared" si="1"/>
        <v>32</v>
      </c>
      <c r="B34" s="82" t="s">
        <v>301</v>
      </c>
      <c r="C34" s="40">
        <v>39270</v>
      </c>
      <c r="D34" s="80" t="s">
        <v>309</v>
      </c>
      <c r="E34" s="48" t="s">
        <v>305</v>
      </c>
      <c r="F34" s="48" t="s">
        <v>68</v>
      </c>
      <c r="G34" s="48"/>
      <c r="H34" s="84">
        <v>0.1</v>
      </c>
      <c r="I34" s="84"/>
      <c r="J34" s="84"/>
      <c r="K34" s="84"/>
      <c r="L34" s="84"/>
      <c r="M34" s="84"/>
      <c r="N34" s="84"/>
      <c r="O34" s="50" t="s">
        <v>1058</v>
      </c>
      <c r="P34" s="106" t="s">
        <v>1064</v>
      </c>
      <c r="Q34" s="50" t="str">
        <f t="shared" si="2"/>
        <v>CTFL</v>
      </c>
      <c r="R34" s="50" t="s">
        <v>330</v>
      </c>
      <c r="S34" s="35" t="s">
        <v>137</v>
      </c>
      <c r="T34" s="35" t="s">
        <v>157</v>
      </c>
    </row>
    <row r="35" spans="1:20" s="57" customFormat="1" ht="45">
      <c r="A35">
        <f aca="true" t="shared" si="3" ref="A35:A66">A34+1</f>
        <v>33</v>
      </c>
      <c r="B35" s="78" t="s">
        <v>355</v>
      </c>
      <c r="C35" s="40">
        <v>39279</v>
      </c>
      <c r="D35" s="80" t="s">
        <v>371</v>
      </c>
      <c r="E35" s="48" t="s">
        <v>368</v>
      </c>
      <c r="F35" s="48" t="s">
        <v>366</v>
      </c>
      <c r="G35" s="48" t="s">
        <v>359</v>
      </c>
      <c r="H35" s="84">
        <v>151</v>
      </c>
      <c r="I35" s="84"/>
      <c r="J35" s="84"/>
      <c r="K35" s="84"/>
      <c r="L35" s="84"/>
      <c r="M35" s="84"/>
      <c r="N35" s="84">
        <v>433</v>
      </c>
      <c r="O35" s="50" t="s">
        <v>1058</v>
      </c>
      <c r="P35" s="106" t="s">
        <v>1064</v>
      </c>
      <c r="Q35" s="50" t="str">
        <f t="shared" si="2"/>
        <v>CTFL</v>
      </c>
      <c r="R35" s="107" t="s">
        <v>330</v>
      </c>
      <c r="S35" s="35" t="s">
        <v>140</v>
      </c>
      <c r="T35" s="35" t="s">
        <v>157</v>
      </c>
    </row>
    <row r="36" spans="1:20" s="57" customFormat="1" ht="45">
      <c r="A36">
        <f t="shared" si="3"/>
        <v>34</v>
      </c>
      <c r="B36" s="78" t="s">
        <v>357</v>
      </c>
      <c r="C36" s="40">
        <v>39279</v>
      </c>
      <c r="D36" s="80" t="s">
        <v>372</v>
      </c>
      <c r="E36" s="48" t="s">
        <v>369</v>
      </c>
      <c r="F36" s="48" t="s">
        <v>68</v>
      </c>
      <c r="G36" s="48" t="s">
        <v>361</v>
      </c>
      <c r="H36" s="35">
        <v>0.25</v>
      </c>
      <c r="I36" s="84"/>
      <c r="J36" s="84"/>
      <c r="K36" s="84"/>
      <c r="L36" s="84"/>
      <c r="M36" s="84"/>
      <c r="N36" s="84"/>
      <c r="O36" s="50" t="s">
        <v>1058</v>
      </c>
      <c r="P36" s="106" t="s">
        <v>1064</v>
      </c>
      <c r="Q36" s="50" t="str">
        <f t="shared" si="2"/>
        <v>CTFL</v>
      </c>
      <c r="R36" s="107" t="s">
        <v>330</v>
      </c>
      <c r="S36" s="35" t="s">
        <v>137</v>
      </c>
      <c r="T36" s="35" t="s">
        <v>157</v>
      </c>
    </row>
    <row r="37" spans="1:20" s="57" customFormat="1" ht="45">
      <c r="A37">
        <f t="shared" si="3"/>
        <v>35</v>
      </c>
      <c r="B37" s="78" t="s">
        <v>356</v>
      </c>
      <c r="C37" s="118">
        <v>39279</v>
      </c>
      <c r="D37" s="80" t="s">
        <v>373</v>
      </c>
      <c r="E37" s="48" t="s">
        <v>370</v>
      </c>
      <c r="F37" s="48" t="s">
        <v>367</v>
      </c>
      <c r="G37" s="48" t="s">
        <v>360</v>
      </c>
      <c r="H37" s="114">
        <v>284</v>
      </c>
      <c r="I37" s="85"/>
      <c r="J37" s="85"/>
      <c r="K37" s="85"/>
      <c r="L37" s="85"/>
      <c r="M37" s="85"/>
      <c r="N37" s="85">
        <v>91</v>
      </c>
      <c r="O37" s="50" t="s">
        <v>1058</v>
      </c>
      <c r="P37" s="106" t="s">
        <v>1064</v>
      </c>
      <c r="Q37" s="50" t="str">
        <f t="shared" si="2"/>
        <v>CTFL</v>
      </c>
      <c r="R37" s="107" t="s">
        <v>330</v>
      </c>
      <c r="S37" s="114" t="s">
        <v>140</v>
      </c>
      <c r="T37" s="114" t="s">
        <v>140</v>
      </c>
    </row>
    <row r="38" spans="1:20" s="57" customFormat="1" ht="45">
      <c r="A38">
        <f t="shared" si="3"/>
        <v>36</v>
      </c>
      <c r="B38" s="82" t="s">
        <v>378</v>
      </c>
      <c r="C38" s="40">
        <v>39280</v>
      </c>
      <c r="D38" s="80" t="s">
        <v>379</v>
      </c>
      <c r="E38" s="48" t="s">
        <v>382</v>
      </c>
      <c r="F38" s="48" t="s">
        <v>68</v>
      </c>
      <c r="G38" s="48" t="s">
        <v>926</v>
      </c>
      <c r="H38" s="84">
        <v>14.25</v>
      </c>
      <c r="I38" s="84"/>
      <c r="J38" s="84"/>
      <c r="K38" s="84"/>
      <c r="L38" s="84"/>
      <c r="M38" s="84"/>
      <c r="N38" s="35"/>
      <c r="O38" s="50" t="s">
        <v>1058</v>
      </c>
      <c r="P38" s="105" t="s">
        <v>1064</v>
      </c>
      <c r="Q38" s="50" t="str">
        <f t="shared" si="2"/>
        <v>CTFL</v>
      </c>
      <c r="R38" s="107" t="s">
        <v>330</v>
      </c>
      <c r="S38" s="35" t="s">
        <v>140</v>
      </c>
      <c r="T38" s="35" t="s">
        <v>137</v>
      </c>
    </row>
    <row r="39" spans="1:20" s="57" customFormat="1" ht="45">
      <c r="A39">
        <f t="shared" si="3"/>
        <v>37</v>
      </c>
      <c r="B39" s="82" t="s">
        <v>386</v>
      </c>
      <c r="C39" s="40">
        <v>39282</v>
      </c>
      <c r="D39" s="80" t="s">
        <v>388</v>
      </c>
      <c r="E39" s="48" t="s">
        <v>387</v>
      </c>
      <c r="F39" s="48" t="s">
        <v>68</v>
      </c>
      <c r="G39" s="48" t="s">
        <v>928</v>
      </c>
      <c r="H39" s="84">
        <v>74</v>
      </c>
      <c r="I39" s="84"/>
      <c r="J39" s="84"/>
      <c r="K39" s="84"/>
      <c r="L39" s="84"/>
      <c r="M39" s="84"/>
      <c r="N39" s="35"/>
      <c r="O39" s="50" t="s">
        <v>1058</v>
      </c>
      <c r="P39" s="105" t="s">
        <v>1064</v>
      </c>
      <c r="Q39" s="50" t="str">
        <f t="shared" si="2"/>
        <v>CTFL</v>
      </c>
      <c r="R39" s="107" t="s">
        <v>330</v>
      </c>
      <c r="S39" s="35" t="s">
        <v>140</v>
      </c>
      <c r="T39" s="35" t="s">
        <v>137</v>
      </c>
    </row>
    <row r="40" spans="1:20" s="57" customFormat="1" ht="30">
      <c r="A40">
        <f t="shared" si="3"/>
        <v>38</v>
      </c>
      <c r="B40" s="71" t="s">
        <v>431</v>
      </c>
      <c r="C40" s="42">
        <v>39287</v>
      </c>
      <c r="D40" s="41" t="s">
        <v>432</v>
      </c>
      <c r="E40" s="41" t="s">
        <v>435</v>
      </c>
      <c r="F40" s="41" t="s">
        <v>68</v>
      </c>
      <c r="G40" s="41" t="s">
        <v>438</v>
      </c>
      <c r="H40" s="66">
        <v>0.1</v>
      </c>
      <c r="I40" s="66"/>
      <c r="J40" s="66"/>
      <c r="K40" s="66"/>
      <c r="L40" s="66"/>
      <c r="M40" s="66"/>
      <c r="N40" s="66"/>
      <c r="O40" s="50" t="s">
        <v>1058</v>
      </c>
      <c r="P40" s="90" t="s">
        <v>1064</v>
      </c>
      <c r="Q40" s="50" t="str">
        <f t="shared" si="2"/>
        <v>CTFL</v>
      </c>
      <c r="R40" s="66" t="s">
        <v>330</v>
      </c>
      <c r="S40" s="41" t="s">
        <v>137</v>
      </c>
      <c r="T40" s="41" t="s">
        <v>157</v>
      </c>
    </row>
    <row r="41" spans="1:20" s="57" customFormat="1" ht="45">
      <c r="A41">
        <f t="shared" si="3"/>
        <v>39</v>
      </c>
      <c r="B41" s="71" t="s">
        <v>437</v>
      </c>
      <c r="C41" s="42">
        <v>39288</v>
      </c>
      <c r="D41" s="41" t="s">
        <v>442</v>
      </c>
      <c r="E41" s="41" t="s">
        <v>443</v>
      </c>
      <c r="F41" s="41" t="s">
        <v>68</v>
      </c>
      <c r="G41" s="41" t="s">
        <v>439</v>
      </c>
      <c r="H41" s="66">
        <v>0.1</v>
      </c>
      <c r="I41" s="66"/>
      <c r="J41" s="66"/>
      <c r="K41" s="66"/>
      <c r="L41" s="66"/>
      <c r="M41" s="66"/>
      <c r="N41" s="66"/>
      <c r="O41" s="50" t="s">
        <v>1058</v>
      </c>
      <c r="P41" s="90" t="s">
        <v>1064</v>
      </c>
      <c r="Q41" s="50" t="str">
        <f t="shared" si="2"/>
        <v>CTFL</v>
      </c>
      <c r="R41" s="107" t="s">
        <v>330</v>
      </c>
      <c r="S41" s="41" t="s">
        <v>137</v>
      </c>
      <c r="T41" s="41" t="s">
        <v>157</v>
      </c>
    </row>
    <row r="42" spans="1:20" s="57" customFormat="1" ht="30">
      <c r="A42">
        <f t="shared" si="3"/>
        <v>40</v>
      </c>
      <c r="B42" s="71" t="s">
        <v>454</v>
      </c>
      <c r="C42" s="42">
        <v>39289</v>
      </c>
      <c r="D42" s="41" t="s">
        <v>455</v>
      </c>
      <c r="E42" s="41" t="s">
        <v>456</v>
      </c>
      <c r="F42" s="41" t="s">
        <v>68</v>
      </c>
      <c r="G42" s="41" t="s">
        <v>457</v>
      </c>
      <c r="H42" s="66">
        <v>0.1</v>
      </c>
      <c r="I42" s="66"/>
      <c r="J42" s="66"/>
      <c r="K42" s="66"/>
      <c r="L42" s="66"/>
      <c r="M42" s="66"/>
      <c r="N42" s="66"/>
      <c r="O42" s="50" t="s">
        <v>1058</v>
      </c>
      <c r="P42" s="90" t="s">
        <v>1064</v>
      </c>
      <c r="Q42" s="50" t="str">
        <f t="shared" si="2"/>
        <v>CTFL</v>
      </c>
      <c r="R42" s="66" t="s">
        <v>330</v>
      </c>
      <c r="S42" s="41" t="s">
        <v>137</v>
      </c>
      <c r="T42" s="41" t="s">
        <v>157</v>
      </c>
    </row>
    <row r="43" spans="1:20" s="57" customFormat="1" ht="30">
      <c r="A43">
        <f t="shared" si="3"/>
        <v>41</v>
      </c>
      <c r="B43" s="71" t="s">
        <v>458</v>
      </c>
      <c r="C43" s="42">
        <v>39291</v>
      </c>
      <c r="D43" s="41" t="s">
        <v>459</v>
      </c>
      <c r="E43" s="41" t="s">
        <v>460</v>
      </c>
      <c r="F43" s="41" t="s">
        <v>68</v>
      </c>
      <c r="G43" s="41" t="s">
        <v>461</v>
      </c>
      <c r="H43" s="66">
        <v>0.1</v>
      </c>
      <c r="I43" s="66"/>
      <c r="J43" s="66"/>
      <c r="K43" s="66"/>
      <c r="L43" s="66"/>
      <c r="M43" s="66"/>
      <c r="N43" s="66"/>
      <c r="O43" s="50" t="s">
        <v>1058</v>
      </c>
      <c r="P43" s="90" t="s">
        <v>1064</v>
      </c>
      <c r="Q43" s="50" t="str">
        <f t="shared" si="2"/>
        <v>CTFL</v>
      </c>
      <c r="R43" s="107" t="s">
        <v>330</v>
      </c>
      <c r="S43" s="41" t="s">
        <v>137</v>
      </c>
      <c r="T43" s="41" t="s">
        <v>157</v>
      </c>
    </row>
    <row r="44" spans="1:20" s="57" customFormat="1" ht="45">
      <c r="A44">
        <f t="shared" si="3"/>
        <v>42</v>
      </c>
      <c r="B44" s="82" t="s">
        <v>466</v>
      </c>
      <c r="C44" s="116">
        <v>39292</v>
      </c>
      <c r="D44" s="48" t="s">
        <v>467</v>
      </c>
      <c r="E44" s="48" t="s">
        <v>474</v>
      </c>
      <c r="F44" s="48" t="s">
        <v>68</v>
      </c>
      <c r="G44" s="48" t="s">
        <v>470</v>
      </c>
      <c r="H44" s="105">
        <v>0.25</v>
      </c>
      <c r="I44" s="105"/>
      <c r="J44" s="105"/>
      <c r="K44" s="105"/>
      <c r="L44" s="105"/>
      <c r="M44" s="105"/>
      <c r="N44" s="105"/>
      <c r="O44" s="50" t="s">
        <v>1058</v>
      </c>
      <c r="P44" s="106" t="s">
        <v>1064</v>
      </c>
      <c r="Q44" s="50" t="str">
        <f t="shared" si="2"/>
        <v>CTFL</v>
      </c>
      <c r="R44" s="105" t="s">
        <v>330</v>
      </c>
      <c r="S44" s="48" t="s">
        <v>137</v>
      </c>
      <c r="T44" s="48" t="s">
        <v>157</v>
      </c>
    </row>
    <row r="45" spans="1:20" s="57" customFormat="1" ht="30">
      <c r="A45">
        <f t="shared" si="3"/>
        <v>43</v>
      </c>
      <c r="B45" s="71" t="s">
        <v>487</v>
      </c>
      <c r="C45" s="42">
        <v>39293</v>
      </c>
      <c r="D45" s="41" t="s">
        <v>488</v>
      </c>
      <c r="E45" s="41" t="s">
        <v>489</v>
      </c>
      <c r="F45" s="41" t="s">
        <v>68</v>
      </c>
      <c r="G45" s="41" t="s">
        <v>490</v>
      </c>
      <c r="H45" s="66">
        <v>0.25</v>
      </c>
      <c r="I45" s="66"/>
      <c r="J45" s="41"/>
      <c r="K45" s="41"/>
      <c r="L45" s="41"/>
      <c r="M45" s="66"/>
      <c r="N45" s="66"/>
      <c r="O45" s="50" t="s">
        <v>1058</v>
      </c>
      <c r="P45" s="90" t="s">
        <v>1064</v>
      </c>
      <c r="Q45" s="50" t="str">
        <f t="shared" si="2"/>
        <v>CTFL</v>
      </c>
      <c r="R45" s="66" t="s">
        <v>330</v>
      </c>
      <c r="S45" s="41" t="s">
        <v>137</v>
      </c>
      <c r="T45" s="41" t="s">
        <v>157</v>
      </c>
    </row>
    <row r="46" spans="1:20" s="57" customFormat="1" ht="30">
      <c r="A46">
        <f t="shared" si="3"/>
        <v>44</v>
      </c>
      <c r="B46" s="71" t="s">
        <v>491</v>
      </c>
      <c r="C46" s="42">
        <v>39293</v>
      </c>
      <c r="D46" s="41" t="s">
        <v>492</v>
      </c>
      <c r="E46" s="41" t="s">
        <v>493</v>
      </c>
      <c r="F46" s="41" t="s">
        <v>68</v>
      </c>
      <c r="G46" s="41" t="s">
        <v>494</v>
      </c>
      <c r="H46" s="66">
        <v>0.1</v>
      </c>
      <c r="I46" s="66"/>
      <c r="J46" s="66"/>
      <c r="K46" s="66"/>
      <c r="L46" s="66"/>
      <c r="M46" s="66"/>
      <c r="N46" s="66"/>
      <c r="O46" s="50" t="s">
        <v>1058</v>
      </c>
      <c r="P46" s="90" t="s">
        <v>1064</v>
      </c>
      <c r="Q46" s="50" t="str">
        <f t="shared" si="2"/>
        <v>CTFL</v>
      </c>
      <c r="R46" s="107" t="s">
        <v>330</v>
      </c>
      <c r="S46" s="41" t="s">
        <v>137</v>
      </c>
      <c r="T46" s="41" t="s">
        <v>157</v>
      </c>
    </row>
    <row r="47" spans="1:20" s="57" customFormat="1" ht="30">
      <c r="A47">
        <f t="shared" si="3"/>
        <v>45</v>
      </c>
      <c r="B47" s="82" t="s">
        <v>576</v>
      </c>
      <c r="C47" s="109">
        <v>39303</v>
      </c>
      <c r="D47" s="48" t="s">
        <v>577</v>
      </c>
      <c r="E47" s="48" t="s">
        <v>578</v>
      </c>
      <c r="F47" s="48" t="s">
        <v>68</v>
      </c>
      <c r="G47" s="48" t="s">
        <v>579</v>
      </c>
      <c r="H47" s="150">
        <v>38</v>
      </c>
      <c r="I47" s="150"/>
      <c r="J47" s="150"/>
      <c r="K47" s="150"/>
      <c r="L47" s="150"/>
      <c r="M47" s="150"/>
      <c r="N47" s="150"/>
      <c r="O47" s="50" t="s">
        <v>1058</v>
      </c>
      <c r="P47" s="106" t="s">
        <v>1064</v>
      </c>
      <c r="Q47" s="50" t="str">
        <f t="shared" si="2"/>
        <v>CTFL</v>
      </c>
      <c r="R47" s="107" t="s">
        <v>330</v>
      </c>
      <c r="S47" s="93" t="s">
        <v>140</v>
      </c>
      <c r="T47" s="93" t="s">
        <v>137</v>
      </c>
    </row>
    <row r="48" spans="1:20" s="57" customFormat="1" ht="30">
      <c r="A48">
        <f t="shared" si="3"/>
        <v>46</v>
      </c>
      <c r="B48" s="82" t="s">
        <v>580</v>
      </c>
      <c r="C48" s="109">
        <v>39303</v>
      </c>
      <c r="D48" s="48" t="s">
        <v>581</v>
      </c>
      <c r="E48" s="48" t="s">
        <v>582</v>
      </c>
      <c r="F48" s="48" t="s">
        <v>68</v>
      </c>
      <c r="G48" s="48" t="s">
        <v>583</v>
      </c>
      <c r="H48" s="91">
        <v>0.5</v>
      </c>
      <c r="I48" s="150"/>
      <c r="J48" s="150"/>
      <c r="K48" s="150"/>
      <c r="L48" s="150"/>
      <c r="M48" s="150"/>
      <c r="N48" s="150"/>
      <c r="O48" s="50" t="s">
        <v>1058</v>
      </c>
      <c r="P48" s="106" t="s">
        <v>1064</v>
      </c>
      <c r="Q48" s="50" t="str">
        <f t="shared" si="2"/>
        <v>CTFL</v>
      </c>
      <c r="R48" s="66" t="s">
        <v>330</v>
      </c>
      <c r="S48" s="93" t="s">
        <v>137</v>
      </c>
      <c r="T48" s="93" t="s">
        <v>157</v>
      </c>
    </row>
    <row r="49" spans="1:20" s="57" customFormat="1" ht="30">
      <c r="A49">
        <f t="shared" si="3"/>
        <v>47</v>
      </c>
      <c r="B49" s="82" t="s">
        <v>584</v>
      </c>
      <c r="C49" s="109">
        <v>39303</v>
      </c>
      <c r="D49" s="48" t="s">
        <v>585</v>
      </c>
      <c r="E49" s="48" t="s">
        <v>586</v>
      </c>
      <c r="F49" s="48" t="s">
        <v>68</v>
      </c>
      <c r="G49" s="48" t="s">
        <v>587</v>
      </c>
      <c r="H49" s="91">
        <v>0.1</v>
      </c>
      <c r="I49" s="150"/>
      <c r="J49" s="150"/>
      <c r="K49" s="150"/>
      <c r="L49" s="150"/>
      <c r="M49" s="150"/>
      <c r="N49" s="150"/>
      <c r="O49" s="50" t="s">
        <v>1058</v>
      </c>
      <c r="P49" s="106" t="s">
        <v>1064</v>
      </c>
      <c r="Q49" s="50" t="str">
        <f t="shared" si="2"/>
        <v>CTFL</v>
      </c>
      <c r="R49" s="107" t="s">
        <v>330</v>
      </c>
      <c r="S49" s="93" t="s">
        <v>137</v>
      </c>
      <c r="T49" s="93" t="s">
        <v>157</v>
      </c>
    </row>
    <row r="50" spans="1:20" s="57" customFormat="1" ht="30">
      <c r="A50">
        <f t="shared" si="3"/>
        <v>48</v>
      </c>
      <c r="B50" s="82" t="s">
        <v>648</v>
      </c>
      <c r="C50" s="109">
        <v>39309</v>
      </c>
      <c r="D50" s="48" t="s">
        <v>649</v>
      </c>
      <c r="E50" s="48" t="s">
        <v>650</v>
      </c>
      <c r="F50" s="48" t="s">
        <v>68</v>
      </c>
      <c r="G50" s="48" t="s">
        <v>651</v>
      </c>
      <c r="H50" s="91">
        <v>0.1</v>
      </c>
      <c r="I50" s="150"/>
      <c r="J50" s="150"/>
      <c r="K50" s="150"/>
      <c r="L50" s="150"/>
      <c r="M50" s="150"/>
      <c r="N50" s="150"/>
      <c r="O50" s="50" t="s">
        <v>1058</v>
      </c>
      <c r="P50" s="106" t="s">
        <v>1064</v>
      </c>
      <c r="Q50" s="50" t="str">
        <f t="shared" si="2"/>
        <v>CTFL</v>
      </c>
      <c r="R50" s="66" t="s">
        <v>330</v>
      </c>
      <c r="S50" s="91" t="s">
        <v>137</v>
      </c>
      <c r="T50" s="91" t="s">
        <v>157</v>
      </c>
    </row>
    <row r="51" spans="1:20" ht="30">
      <c r="A51">
        <f t="shared" si="3"/>
        <v>49</v>
      </c>
      <c r="B51" s="144" t="s">
        <v>652</v>
      </c>
      <c r="C51" s="109">
        <v>39309</v>
      </c>
      <c r="D51" s="79" t="s">
        <v>653</v>
      </c>
      <c r="E51" s="79" t="s">
        <v>568</v>
      </c>
      <c r="F51" s="79" t="s">
        <v>68</v>
      </c>
      <c r="G51" s="79" t="s">
        <v>654</v>
      </c>
      <c r="H51" s="91">
        <v>0.1</v>
      </c>
      <c r="I51" s="91"/>
      <c r="J51" s="91"/>
      <c r="K51" s="91"/>
      <c r="L51" s="91"/>
      <c r="M51" s="91"/>
      <c r="N51" s="91"/>
      <c r="O51" s="50" t="s">
        <v>1058</v>
      </c>
      <c r="P51" s="105" t="s">
        <v>1064</v>
      </c>
      <c r="Q51" s="50" t="str">
        <f t="shared" si="2"/>
        <v>CTFL</v>
      </c>
      <c r="R51" s="107" t="s">
        <v>330</v>
      </c>
      <c r="S51" s="91" t="s">
        <v>137</v>
      </c>
      <c r="T51" s="91" t="s">
        <v>157</v>
      </c>
    </row>
    <row r="52" spans="1:20" s="57" customFormat="1" ht="30">
      <c r="A52">
        <f t="shared" si="3"/>
        <v>50</v>
      </c>
      <c r="B52" s="82" t="s">
        <v>655</v>
      </c>
      <c r="C52" s="109">
        <v>39309</v>
      </c>
      <c r="D52" s="48" t="s">
        <v>656</v>
      </c>
      <c r="E52" s="48" t="s">
        <v>657</v>
      </c>
      <c r="F52" s="48" t="s">
        <v>68</v>
      </c>
      <c r="G52" s="48" t="s">
        <v>658</v>
      </c>
      <c r="H52" s="150">
        <v>0.1</v>
      </c>
      <c r="I52" s="150"/>
      <c r="J52" s="150"/>
      <c r="K52" s="150"/>
      <c r="L52" s="150"/>
      <c r="M52" s="150"/>
      <c r="N52" s="150"/>
      <c r="O52" s="50" t="s">
        <v>1058</v>
      </c>
      <c r="P52" s="106" t="s">
        <v>1064</v>
      </c>
      <c r="Q52" s="50" t="str">
        <f t="shared" si="2"/>
        <v>CTFL</v>
      </c>
      <c r="R52" s="107" t="s">
        <v>330</v>
      </c>
      <c r="S52" s="91" t="s">
        <v>137</v>
      </c>
      <c r="T52" s="91" t="s">
        <v>157</v>
      </c>
    </row>
    <row r="53" spans="1:20" s="57" customFormat="1" ht="30">
      <c r="A53">
        <f t="shared" si="3"/>
        <v>51</v>
      </c>
      <c r="B53" s="82" t="s">
        <v>683</v>
      </c>
      <c r="C53" s="108">
        <v>39310</v>
      </c>
      <c r="D53" s="48" t="s">
        <v>684</v>
      </c>
      <c r="E53" s="48" t="s">
        <v>685</v>
      </c>
      <c r="F53" s="48" t="s">
        <v>68</v>
      </c>
      <c r="G53" s="48" t="s">
        <v>686</v>
      </c>
      <c r="H53" s="93">
        <v>1</v>
      </c>
      <c r="I53" s="149"/>
      <c r="J53" s="149"/>
      <c r="K53" s="149"/>
      <c r="L53" s="149"/>
      <c r="M53" s="149"/>
      <c r="N53" s="149"/>
      <c r="O53" s="50" t="s">
        <v>1058</v>
      </c>
      <c r="P53" s="106" t="s">
        <v>1064</v>
      </c>
      <c r="Q53" s="50" t="str">
        <f t="shared" si="2"/>
        <v>CTFL</v>
      </c>
      <c r="R53" s="105" t="s">
        <v>330</v>
      </c>
      <c r="S53" s="93" t="s">
        <v>137</v>
      </c>
      <c r="T53" s="93" t="s">
        <v>157</v>
      </c>
    </row>
    <row r="54" spans="1:20" s="57" customFormat="1" ht="30">
      <c r="A54">
        <f t="shared" si="3"/>
        <v>52</v>
      </c>
      <c r="B54" s="82" t="s">
        <v>690</v>
      </c>
      <c r="C54" s="108">
        <v>39310</v>
      </c>
      <c r="D54" s="48" t="s">
        <v>687</v>
      </c>
      <c r="E54" s="48" t="s">
        <v>688</v>
      </c>
      <c r="F54" s="48" t="s">
        <v>68</v>
      </c>
      <c r="G54" s="48" t="s">
        <v>689</v>
      </c>
      <c r="H54" s="93">
        <v>0.1</v>
      </c>
      <c r="I54" s="93"/>
      <c r="J54" s="93"/>
      <c r="K54" s="93"/>
      <c r="L54" s="93"/>
      <c r="M54" s="93"/>
      <c r="N54" s="93"/>
      <c r="O54" s="50" t="s">
        <v>1058</v>
      </c>
      <c r="P54" s="48" t="s">
        <v>1064</v>
      </c>
      <c r="Q54" s="50" t="str">
        <f t="shared" si="2"/>
        <v>CTFL</v>
      </c>
      <c r="R54" s="48" t="s">
        <v>330</v>
      </c>
      <c r="S54" s="93" t="s">
        <v>137</v>
      </c>
      <c r="T54" s="93" t="s">
        <v>157</v>
      </c>
    </row>
    <row r="55" spans="1:20" s="57" customFormat="1" ht="45">
      <c r="A55">
        <f t="shared" si="3"/>
        <v>53</v>
      </c>
      <c r="B55" s="82" t="s">
        <v>698</v>
      </c>
      <c r="C55" s="109">
        <v>39311</v>
      </c>
      <c r="D55" s="48" t="s">
        <v>699</v>
      </c>
      <c r="E55" s="48" t="s">
        <v>700</v>
      </c>
      <c r="F55" s="48" t="s">
        <v>68</v>
      </c>
      <c r="G55" s="48" t="s">
        <v>710</v>
      </c>
      <c r="H55" s="91">
        <v>0.1</v>
      </c>
      <c r="I55" s="91"/>
      <c r="J55" s="91"/>
      <c r="K55" s="91"/>
      <c r="L55" s="91"/>
      <c r="M55" s="91"/>
      <c r="N55" s="91"/>
      <c r="O55" s="50" t="s">
        <v>1058</v>
      </c>
      <c r="P55" s="48" t="s">
        <v>1064</v>
      </c>
      <c r="Q55" s="50" t="str">
        <f t="shared" si="2"/>
        <v>CTFL</v>
      </c>
      <c r="R55" s="41" t="s">
        <v>330</v>
      </c>
      <c r="S55" s="91" t="s">
        <v>137</v>
      </c>
      <c r="T55" s="91" t="s">
        <v>157</v>
      </c>
    </row>
    <row r="56" spans="1:20" s="57" customFormat="1" ht="30">
      <c r="A56">
        <f t="shared" si="3"/>
        <v>54</v>
      </c>
      <c r="B56" s="82" t="s">
        <v>703</v>
      </c>
      <c r="C56" s="109">
        <v>39311</v>
      </c>
      <c r="D56" s="48" t="s">
        <v>704</v>
      </c>
      <c r="E56" s="48" t="s">
        <v>705</v>
      </c>
      <c r="F56" s="48" t="s">
        <v>68</v>
      </c>
      <c r="G56" s="48" t="s">
        <v>706</v>
      </c>
      <c r="H56" s="91">
        <v>0.1</v>
      </c>
      <c r="I56" s="91"/>
      <c r="J56" s="91"/>
      <c r="K56" s="91"/>
      <c r="L56" s="91"/>
      <c r="M56" s="91"/>
      <c r="N56" s="91"/>
      <c r="O56" s="50" t="s">
        <v>1058</v>
      </c>
      <c r="P56" s="48" t="s">
        <v>1064</v>
      </c>
      <c r="Q56" s="50" t="str">
        <f t="shared" si="2"/>
        <v>CTFL</v>
      </c>
      <c r="R56" s="50" t="s">
        <v>330</v>
      </c>
      <c r="S56" s="91" t="s">
        <v>137</v>
      </c>
      <c r="T56" s="91" t="s">
        <v>157</v>
      </c>
    </row>
    <row r="57" spans="1:20" s="57" customFormat="1" ht="45">
      <c r="A57">
        <f t="shared" si="3"/>
        <v>55</v>
      </c>
      <c r="B57" s="82" t="s">
        <v>707</v>
      </c>
      <c r="C57" s="109">
        <v>39311</v>
      </c>
      <c r="D57" s="48" t="s">
        <v>708</v>
      </c>
      <c r="E57" s="48" t="s">
        <v>709</v>
      </c>
      <c r="F57" s="48" t="s">
        <v>68</v>
      </c>
      <c r="G57" s="48" t="s">
        <v>711</v>
      </c>
      <c r="H57" s="91">
        <v>0.1</v>
      </c>
      <c r="I57" s="91"/>
      <c r="J57" s="91"/>
      <c r="K57" s="91"/>
      <c r="L57" s="91"/>
      <c r="M57" s="91"/>
      <c r="N57" s="91"/>
      <c r="O57" s="50" t="s">
        <v>1058</v>
      </c>
      <c r="P57" s="48" t="s">
        <v>1064</v>
      </c>
      <c r="Q57" s="50" t="str">
        <f t="shared" si="2"/>
        <v>CTFL</v>
      </c>
      <c r="R57" s="50" t="s">
        <v>330</v>
      </c>
      <c r="S57" s="91" t="s">
        <v>137</v>
      </c>
      <c r="T57" s="91" t="s">
        <v>157</v>
      </c>
    </row>
    <row r="58" spans="1:20" ht="45">
      <c r="A58">
        <f t="shared" si="3"/>
        <v>56</v>
      </c>
      <c r="B58" s="82" t="s">
        <v>712</v>
      </c>
      <c r="C58" s="109">
        <v>39312</v>
      </c>
      <c r="D58" s="48" t="s">
        <v>713</v>
      </c>
      <c r="E58" s="48" t="s">
        <v>715</v>
      </c>
      <c r="F58" s="48" t="s">
        <v>68</v>
      </c>
      <c r="G58" s="48" t="s">
        <v>714</v>
      </c>
      <c r="H58" s="91">
        <v>0.1</v>
      </c>
      <c r="I58" s="91"/>
      <c r="J58" s="91"/>
      <c r="K58" s="91"/>
      <c r="L58" s="91"/>
      <c r="M58" s="91"/>
      <c r="N58" s="91"/>
      <c r="O58" s="50" t="s">
        <v>1058</v>
      </c>
      <c r="P58" s="48" t="s">
        <v>1064</v>
      </c>
      <c r="Q58" s="50" t="str">
        <f t="shared" si="2"/>
        <v>CTFL</v>
      </c>
      <c r="R58" s="50" t="s">
        <v>330</v>
      </c>
      <c r="S58" s="91" t="s">
        <v>137</v>
      </c>
      <c r="T58" s="91" t="s">
        <v>157</v>
      </c>
    </row>
    <row r="59" spans="1:20" s="94" customFormat="1" ht="30">
      <c r="A59">
        <f t="shared" si="3"/>
        <v>57</v>
      </c>
      <c r="B59" s="82" t="s">
        <v>734</v>
      </c>
      <c r="C59" s="129">
        <v>39316</v>
      </c>
      <c r="D59" s="48" t="s">
        <v>735</v>
      </c>
      <c r="E59" s="48" t="s">
        <v>736</v>
      </c>
      <c r="F59" s="48" t="s">
        <v>68</v>
      </c>
      <c r="G59" s="48" t="s">
        <v>737</v>
      </c>
      <c r="H59" s="93">
        <v>0.1</v>
      </c>
      <c r="I59" s="93"/>
      <c r="J59" s="93"/>
      <c r="K59" s="93"/>
      <c r="L59" s="93"/>
      <c r="M59" s="93"/>
      <c r="N59" s="93"/>
      <c r="O59" s="50" t="s">
        <v>1058</v>
      </c>
      <c r="P59" s="48" t="s">
        <v>1064</v>
      </c>
      <c r="Q59" s="50" t="str">
        <f t="shared" si="2"/>
        <v>CTFL</v>
      </c>
      <c r="R59" s="48" t="s">
        <v>330</v>
      </c>
      <c r="S59" s="93" t="s">
        <v>137</v>
      </c>
      <c r="T59" s="93" t="s">
        <v>157</v>
      </c>
    </row>
    <row r="60" spans="1:20" ht="30">
      <c r="A60">
        <f t="shared" si="3"/>
        <v>58</v>
      </c>
      <c r="B60" s="82" t="s">
        <v>746</v>
      </c>
      <c r="C60" s="110">
        <v>39319</v>
      </c>
      <c r="D60" s="48" t="s">
        <v>747</v>
      </c>
      <c r="E60" s="48" t="s">
        <v>748</v>
      </c>
      <c r="F60" s="48" t="s">
        <v>68</v>
      </c>
      <c r="G60" s="48" t="s">
        <v>749</v>
      </c>
      <c r="H60" s="91">
        <v>0.25</v>
      </c>
      <c r="I60" s="91"/>
      <c r="J60" s="91"/>
      <c r="K60" s="91"/>
      <c r="L60" s="91"/>
      <c r="M60" s="91"/>
      <c r="N60" s="91"/>
      <c r="O60" s="50" t="s">
        <v>1058</v>
      </c>
      <c r="P60" s="48" t="s">
        <v>1064</v>
      </c>
      <c r="Q60" s="50" t="str">
        <f t="shared" si="2"/>
        <v>CTFL</v>
      </c>
      <c r="R60" s="50" t="s">
        <v>330</v>
      </c>
      <c r="S60" s="91" t="s">
        <v>137</v>
      </c>
      <c r="T60" s="91" t="s">
        <v>157</v>
      </c>
    </row>
    <row r="61" spans="1:20" ht="30">
      <c r="A61">
        <f t="shared" si="3"/>
        <v>59</v>
      </c>
      <c r="B61" s="82" t="s">
        <v>105</v>
      </c>
      <c r="C61" s="110">
        <v>39323</v>
      </c>
      <c r="D61" s="48" t="s">
        <v>779</v>
      </c>
      <c r="E61" s="48" t="s">
        <v>780</v>
      </c>
      <c r="F61" s="48" t="s">
        <v>68</v>
      </c>
      <c r="G61" s="48" t="s">
        <v>781</v>
      </c>
      <c r="H61" s="91">
        <v>0.1</v>
      </c>
      <c r="I61" s="91"/>
      <c r="J61" s="91"/>
      <c r="K61" s="91"/>
      <c r="L61" s="91"/>
      <c r="M61" s="91"/>
      <c r="N61" s="91"/>
      <c r="O61" s="50" t="s">
        <v>1058</v>
      </c>
      <c r="P61" s="48" t="s">
        <v>1064</v>
      </c>
      <c r="Q61" s="50" t="str">
        <f t="shared" si="2"/>
        <v>CTFL</v>
      </c>
      <c r="R61" s="50" t="s">
        <v>330</v>
      </c>
      <c r="S61" s="91" t="s">
        <v>137</v>
      </c>
      <c r="T61" s="91" t="s">
        <v>157</v>
      </c>
    </row>
    <row r="62" spans="1:20" ht="45">
      <c r="A62">
        <f t="shared" si="3"/>
        <v>60</v>
      </c>
      <c r="B62" s="82" t="s">
        <v>786</v>
      </c>
      <c r="C62" s="110">
        <v>39324</v>
      </c>
      <c r="D62" s="48" t="s">
        <v>787</v>
      </c>
      <c r="E62" s="48" t="s">
        <v>788</v>
      </c>
      <c r="F62" s="48" t="s">
        <v>68</v>
      </c>
      <c r="G62" s="48" t="s">
        <v>839</v>
      </c>
      <c r="H62" s="91">
        <v>6.9</v>
      </c>
      <c r="I62" s="91"/>
      <c r="J62" s="91"/>
      <c r="K62" s="91"/>
      <c r="L62" s="91"/>
      <c r="M62" s="91"/>
      <c r="N62" s="91"/>
      <c r="O62" s="50" t="s">
        <v>1058</v>
      </c>
      <c r="P62" s="48" t="s">
        <v>1064</v>
      </c>
      <c r="Q62" s="50" t="str">
        <f t="shared" si="2"/>
        <v>CTFL</v>
      </c>
      <c r="R62" s="50" t="s">
        <v>330</v>
      </c>
      <c r="S62" s="91" t="s">
        <v>137</v>
      </c>
      <c r="T62" s="91" t="s">
        <v>157</v>
      </c>
    </row>
    <row r="63" spans="1:20" ht="45">
      <c r="A63">
        <f t="shared" si="3"/>
        <v>61</v>
      </c>
      <c r="B63" s="82" t="s">
        <v>803</v>
      </c>
      <c r="C63" s="110">
        <v>39330</v>
      </c>
      <c r="D63" s="48" t="s">
        <v>804</v>
      </c>
      <c r="E63" s="48" t="s">
        <v>813</v>
      </c>
      <c r="F63" s="48" t="s">
        <v>68</v>
      </c>
      <c r="G63" s="48" t="s">
        <v>811</v>
      </c>
      <c r="H63" s="91">
        <v>0.1</v>
      </c>
      <c r="I63" s="91"/>
      <c r="J63" s="91"/>
      <c r="K63" s="91"/>
      <c r="L63" s="91"/>
      <c r="M63" s="91"/>
      <c r="N63" s="91"/>
      <c r="O63" s="50" t="s">
        <v>1058</v>
      </c>
      <c r="P63" s="48" t="s">
        <v>1064</v>
      </c>
      <c r="Q63" s="50" t="str">
        <f t="shared" si="2"/>
        <v>CTFL</v>
      </c>
      <c r="R63" s="50" t="s">
        <v>330</v>
      </c>
      <c r="S63" s="91" t="s">
        <v>137</v>
      </c>
      <c r="T63" s="91" t="s">
        <v>157</v>
      </c>
    </row>
    <row r="64" spans="1:20" ht="45">
      <c r="A64">
        <f t="shared" si="3"/>
        <v>62</v>
      </c>
      <c r="B64" s="113" t="s">
        <v>840</v>
      </c>
      <c r="C64" s="40">
        <v>39340</v>
      </c>
      <c r="D64" s="41" t="s">
        <v>841</v>
      </c>
      <c r="E64" s="35" t="s">
        <v>843</v>
      </c>
      <c r="F64" s="35" t="s">
        <v>68</v>
      </c>
      <c r="G64" s="41" t="s">
        <v>842</v>
      </c>
      <c r="H64" s="35">
        <v>0.1</v>
      </c>
      <c r="I64" s="35"/>
      <c r="J64" s="35"/>
      <c r="K64" s="35"/>
      <c r="L64" s="35"/>
      <c r="M64" s="35"/>
      <c r="N64" s="35"/>
      <c r="O64" s="50" t="s">
        <v>1058</v>
      </c>
      <c r="P64" s="35" t="s">
        <v>1064</v>
      </c>
      <c r="Q64" s="50" t="str">
        <f t="shared" si="2"/>
        <v>CTFL</v>
      </c>
      <c r="R64" s="50" t="s">
        <v>330</v>
      </c>
      <c r="S64" s="35" t="s">
        <v>137</v>
      </c>
      <c r="T64" s="35" t="s">
        <v>157</v>
      </c>
    </row>
    <row r="65" spans="1:20" ht="30">
      <c r="A65">
        <f t="shared" si="3"/>
        <v>63</v>
      </c>
      <c r="B65" s="71" t="s">
        <v>124</v>
      </c>
      <c r="C65" s="42">
        <v>39220</v>
      </c>
      <c r="D65" s="41" t="s">
        <v>125</v>
      </c>
      <c r="E65" s="41" t="s">
        <v>126</v>
      </c>
      <c r="F65" s="41" t="s">
        <v>66</v>
      </c>
      <c r="G65" s="41" t="s">
        <v>142</v>
      </c>
      <c r="H65" s="41">
        <v>0.1</v>
      </c>
      <c r="I65" s="41"/>
      <c r="J65" s="41"/>
      <c r="K65" s="41"/>
      <c r="L65" s="41"/>
      <c r="M65" s="41"/>
      <c r="N65" s="41"/>
      <c r="O65" s="50" t="s">
        <v>1058</v>
      </c>
      <c r="P65" s="41" t="s">
        <v>1065</v>
      </c>
      <c r="Q65" s="50" t="str">
        <f t="shared" si="2"/>
        <v>CTFW</v>
      </c>
      <c r="R65" s="41" t="s">
        <v>330</v>
      </c>
      <c r="S65" s="35" t="s">
        <v>140</v>
      </c>
      <c r="T65" s="35" t="s">
        <v>140</v>
      </c>
    </row>
    <row r="66" spans="1:20" ht="45">
      <c r="A66">
        <f t="shared" si="3"/>
        <v>64</v>
      </c>
      <c r="B66" s="82" t="s">
        <v>561</v>
      </c>
      <c r="C66" s="109">
        <v>39301</v>
      </c>
      <c r="D66" s="48" t="s">
        <v>559</v>
      </c>
      <c r="E66" s="48" t="s">
        <v>565</v>
      </c>
      <c r="F66" s="48" t="s">
        <v>66</v>
      </c>
      <c r="G66" s="48" t="s">
        <v>560</v>
      </c>
      <c r="H66" s="91">
        <v>3</v>
      </c>
      <c r="I66" s="150"/>
      <c r="J66" s="150"/>
      <c r="K66" s="150"/>
      <c r="L66" s="150"/>
      <c r="M66" s="150"/>
      <c r="N66" s="150"/>
      <c r="O66" s="50" t="s">
        <v>1058</v>
      </c>
      <c r="P66" s="106" t="s">
        <v>1065</v>
      </c>
      <c r="Q66" s="50" t="str">
        <f t="shared" si="2"/>
        <v>CTFW</v>
      </c>
      <c r="R66" s="107" t="s">
        <v>330</v>
      </c>
      <c r="S66" s="91" t="s">
        <v>140</v>
      </c>
      <c r="T66" s="91" t="s">
        <v>140</v>
      </c>
    </row>
    <row r="67" spans="1:20" ht="45">
      <c r="A67">
        <f aca="true" t="shared" si="4" ref="A67:A98">A66+1</f>
        <v>65</v>
      </c>
      <c r="B67" s="82" t="s">
        <v>570</v>
      </c>
      <c r="C67" s="108">
        <v>39302</v>
      </c>
      <c r="D67" s="48" t="s">
        <v>567</v>
      </c>
      <c r="E67" s="48" t="s">
        <v>568</v>
      </c>
      <c r="F67" s="48" t="s">
        <v>66</v>
      </c>
      <c r="G67" s="48" t="s">
        <v>569</v>
      </c>
      <c r="H67" s="93">
        <v>3621</v>
      </c>
      <c r="I67" s="149"/>
      <c r="J67" s="149"/>
      <c r="K67" s="149"/>
      <c r="L67" s="149"/>
      <c r="M67" s="149"/>
      <c r="N67" s="149"/>
      <c r="O67" s="50" t="s">
        <v>1058</v>
      </c>
      <c r="P67" s="106" t="s">
        <v>1065</v>
      </c>
      <c r="Q67" s="50" t="str">
        <f t="shared" si="2"/>
        <v>CTFW</v>
      </c>
      <c r="R67" s="105" t="s">
        <v>330</v>
      </c>
      <c r="S67" s="93" t="s">
        <v>140</v>
      </c>
      <c r="T67" s="93" t="s">
        <v>140</v>
      </c>
    </row>
    <row r="68" spans="1:20" ht="30">
      <c r="A68">
        <f t="shared" si="4"/>
        <v>66</v>
      </c>
      <c r="B68" s="78" t="s">
        <v>702</v>
      </c>
      <c r="C68" s="108">
        <v>39310</v>
      </c>
      <c r="D68" s="48" t="s">
        <v>672</v>
      </c>
      <c r="E68" s="48" t="s">
        <v>673</v>
      </c>
      <c r="F68" s="48" t="s">
        <v>66</v>
      </c>
      <c r="G68" s="48" t="s">
        <v>674</v>
      </c>
      <c r="H68" s="149">
        <v>0.25</v>
      </c>
      <c r="I68" s="149"/>
      <c r="J68" s="149"/>
      <c r="K68" s="149"/>
      <c r="L68" s="149"/>
      <c r="M68" s="149"/>
      <c r="N68" s="149"/>
      <c r="O68" s="50" t="s">
        <v>1058</v>
      </c>
      <c r="P68" s="106" t="s">
        <v>1065</v>
      </c>
      <c r="Q68" s="50" t="str">
        <f aca="true" t="shared" si="5" ref="Q68:Q131">CONCATENATE(O68,P68)</f>
        <v>CTFW</v>
      </c>
      <c r="R68" s="105" t="s">
        <v>330</v>
      </c>
      <c r="S68" s="93" t="s">
        <v>137</v>
      </c>
      <c r="T68" s="93" t="s">
        <v>157</v>
      </c>
    </row>
    <row r="69" spans="1:20" ht="30">
      <c r="A69">
        <f t="shared" si="4"/>
        <v>67</v>
      </c>
      <c r="B69" s="78" t="s">
        <v>701</v>
      </c>
      <c r="C69" s="109">
        <v>39310</v>
      </c>
      <c r="D69" s="48" t="s">
        <v>691</v>
      </c>
      <c r="E69" s="48" t="s">
        <v>692</v>
      </c>
      <c r="F69" s="48" t="s">
        <v>66</v>
      </c>
      <c r="G69" s="48" t="s">
        <v>693</v>
      </c>
      <c r="H69" s="150">
        <v>0.25</v>
      </c>
      <c r="I69" s="150"/>
      <c r="J69" s="150"/>
      <c r="K69" s="150"/>
      <c r="L69" s="150"/>
      <c r="M69" s="150"/>
      <c r="N69" s="150"/>
      <c r="O69" s="50" t="s">
        <v>1058</v>
      </c>
      <c r="P69" s="106" t="s">
        <v>1065</v>
      </c>
      <c r="Q69" s="50" t="str">
        <f t="shared" si="5"/>
        <v>CTFW</v>
      </c>
      <c r="R69" s="107" t="s">
        <v>330</v>
      </c>
      <c r="S69" s="91" t="s">
        <v>137</v>
      </c>
      <c r="T69" s="91" t="s">
        <v>140</v>
      </c>
    </row>
    <row r="70" spans="1:20" ht="30">
      <c r="A70">
        <f t="shared" si="4"/>
        <v>68</v>
      </c>
      <c r="B70" s="78" t="s">
        <v>782</v>
      </c>
      <c r="C70" s="129">
        <v>39323</v>
      </c>
      <c r="D70" s="48" t="s">
        <v>783</v>
      </c>
      <c r="E70" s="48" t="s">
        <v>784</v>
      </c>
      <c r="F70" s="48" t="s">
        <v>66</v>
      </c>
      <c r="G70" s="48" t="s">
        <v>785</v>
      </c>
      <c r="H70" s="149">
        <v>106</v>
      </c>
      <c r="I70" s="149"/>
      <c r="J70" s="149"/>
      <c r="K70" s="149"/>
      <c r="L70" s="149"/>
      <c r="M70" s="149"/>
      <c r="N70" s="149"/>
      <c r="O70" s="50" t="s">
        <v>1058</v>
      </c>
      <c r="P70" s="106" t="s">
        <v>1065</v>
      </c>
      <c r="Q70" s="50" t="str">
        <f t="shared" si="5"/>
        <v>CTFW</v>
      </c>
      <c r="R70" s="105" t="s">
        <v>330</v>
      </c>
      <c r="S70" s="93" t="s">
        <v>140</v>
      </c>
      <c r="T70" s="93" t="s">
        <v>140</v>
      </c>
    </row>
    <row r="71" spans="1:20" ht="45">
      <c r="A71">
        <f t="shared" si="4"/>
        <v>69</v>
      </c>
      <c r="B71" s="78" t="s">
        <v>789</v>
      </c>
      <c r="C71" s="110">
        <v>39326</v>
      </c>
      <c r="D71" s="48" t="s">
        <v>790</v>
      </c>
      <c r="E71" s="48" t="s">
        <v>791</v>
      </c>
      <c r="F71" s="48" t="s">
        <v>66</v>
      </c>
      <c r="G71" s="48" t="s">
        <v>910</v>
      </c>
      <c r="H71" s="150">
        <v>0.25</v>
      </c>
      <c r="I71" s="150"/>
      <c r="J71" s="150"/>
      <c r="K71" s="150"/>
      <c r="L71" s="150"/>
      <c r="M71" s="150"/>
      <c r="N71" s="150"/>
      <c r="O71" s="50" t="s">
        <v>1058</v>
      </c>
      <c r="P71" s="106" t="s">
        <v>1065</v>
      </c>
      <c r="Q71" s="50" t="str">
        <f t="shared" si="5"/>
        <v>CTFW</v>
      </c>
      <c r="R71" s="107" t="s">
        <v>330</v>
      </c>
      <c r="S71" s="91" t="s">
        <v>137</v>
      </c>
      <c r="T71" s="91" t="s">
        <v>140</v>
      </c>
    </row>
    <row r="72" spans="1:20" ht="30">
      <c r="A72">
        <f t="shared" si="4"/>
        <v>70</v>
      </c>
      <c r="B72" s="82" t="s">
        <v>799</v>
      </c>
      <c r="C72" s="110">
        <v>39330</v>
      </c>
      <c r="D72" s="48" t="s">
        <v>800</v>
      </c>
      <c r="E72" s="48" t="s">
        <v>802</v>
      </c>
      <c r="F72" s="48" t="s">
        <v>66</v>
      </c>
      <c r="G72" s="48" t="s">
        <v>801</v>
      </c>
      <c r="H72" s="91">
        <v>0.1</v>
      </c>
      <c r="I72" s="150"/>
      <c r="J72" s="150"/>
      <c r="K72" s="150"/>
      <c r="L72" s="150"/>
      <c r="M72" s="150"/>
      <c r="N72" s="150"/>
      <c r="O72" s="50" t="s">
        <v>1058</v>
      </c>
      <c r="P72" s="106" t="s">
        <v>1065</v>
      </c>
      <c r="Q72" s="50" t="str">
        <f t="shared" si="5"/>
        <v>CTFW</v>
      </c>
      <c r="R72" s="107" t="s">
        <v>330</v>
      </c>
      <c r="S72" s="91" t="s">
        <v>137</v>
      </c>
      <c r="T72" s="91" t="s">
        <v>140</v>
      </c>
    </row>
    <row r="73" spans="1:20" ht="45">
      <c r="A73">
        <f t="shared" si="4"/>
        <v>71</v>
      </c>
      <c r="B73" s="68" t="s">
        <v>97</v>
      </c>
      <c r="C73" s="36">
        <v>39177</v>
      </c>
      <c r="D73" s="37" t="s">
        <v>108</v>
      </c>
      <c r="E73" s="50" t="s">
        <v>109</v>
      </c>
      <c r="F73" s="50" t="s">
        <v>98</v>
      </c>
      <c r="G73" s="50" t="s">
        <v>99</v>
      </c>
      <c r="H73" s="52"/>
      <c r="I73" s="52"/>
      <c r="J73" s="53"/>
      <c r="K73" s="52"/>
      <c r="L73" s="52"/>
      <c r="M73" s="52"/>
      <c r="N73" s="52">
        <v>0.5</v>
      </c>
      <c r="O73" s="50" t="s">
        <v>1066</v>
      </c>
      <c r="P73" s="50" t="s">
        <v>1063</v>
      </c>
      <c r="Q73" s="50" t="str">
        <f t="shared" si="5"/>
        <v>EICIH</v>
      </c>
      <c r="R73" s="50" t="s">
        <v>330</v>
      </c>
      <c r="S73" s="35" t="s">
        <v>137</v>
      </c>
      <c r="T73" s="35" t="s">
        <v>157</v>
      </c>
    </row>
    <row r="74" spans="1:20" ht="30">
      <c r="A74">
        <f t="shared" si="4"/>
        <v>72</v>
      </c>
      <c r="B74" s="68" t="s">
        <v>110</v>
      </c>
      <c r="C74" s="38">
        <v>39206</v>
      </c>
      <c r="D74" s="39" t="s">
        <v>111</v>
      </c>
      <c r="E74" s="50" t="s">
        <v>109</v>
      </c>
      <c r="F74" s="50" t="s">
        <v>999</v>
      </c>
      <c r="G74" s="50" t="s">
        <v>129</v>
      </c>
      <c r="H74" s="107"/>
      <c r="I74" s="107"/>
      <c r="J74" s="152"/>
      <c r="K74" s="107"/>
      <c r="L74" s="107"/>
      <c r="M74" s="107"/>
      <c r="N74" s="107">
        <v>0.1</v>
      </c>
      <c r="O74" s="50" t="s">
        <v>1066</v>
      </c>
      <c r="P74" s="154" t="s">
        <v>1063</v>
      </c>
      <c r="Q74" s="50" t="str">
        <f t="shared" si="5"/>
        <v>EICIH</v>
      </c>
      <c r="R74" s="50" t="s">
        <v>330</v>
      </c>
      <c r="S74" s="35" t="s">
        <v>137</v>
      </c>
      <c r="T74" s="35" t="s">
        <v>157</v>
      </c>
    </row>
    <row r="75" spans="1:20" ht="45">
      <c r="A75">
        <f t="shared" si="4"/>
        <v>73</v>
      </c>
      <c r="B75" s="68" t="s">
        <v>239</v>
      </c>
      <c r="C75" s="40">
        <v>39209</v>
      </c>
      <c r="D75" s="39" t="s">
        <v>113</v>
      </c>
      <c r="E75" s="35" t="s">
        <v>109</v>
      </c>
      <c r="F75" s="50" t="s">
        <v>114</v>
      </c>
      <c r="G75" s="50" t="s">
        <v>115</v>
      </c>
      <c r="H75" s="84"/>
      <c r="I75" s="84"/>
      <c r="J75" s="84"/>
      <c r="K75" s="84"/>
      <c r="L75" s="84"/>
      <c r="M75" s="84"/>
      <c r="N75" s="84">
        <v>4</v>
      </c>
      <c r="O75" s="50" t="s">
        <v>1066</v>
      </c>
      <c r="P75" s="154" t="s">
        <v>1063</v>
      </c>
      <c r="Q75" s="50" t="str">
        <f t="shared" si="5"/>
        <v>EICIH</v>
      </c>
      <c r="R75" s="50" t="s">
        <v>330</v>
      </c>
      <c r="S75" s="35" t="s">
        <v>137</v>
      </c>
      <c r="T75" s="35" t="s">
        <v>157</v>
      </c>
    </row>
    <row r="76" spans="1:20" s="94" customFormat="1" ht="30">
      <c r="A76">
        <f t="shared" si="4"/>
        <v>74</v>
      </c>
      <c r="B76" s="42" t="s">
        <v>116</v>
      </c>
      <c r="C76" s="40">
        <v>39217</v>
      </c>
      <c r="D76" s="43" t="s">
        <v>117</v>
      </c>
      <c r="E76" s="35" t="s">
        <v>109</v>
      </c>
      <c r="F76" s="35" t="s">
        <v>118</v>
      </c>
      <c r="G76" s="50" t="s">
        <v>119</v>
      </c>
      <c r="H76" s="84"/>
      <c r="I76" s="84"/>
      <c r="J76" s="151"/>
      <c r="K76" s="84"/>
      <c r="L76" s="84"/>
      <c r="M76" s="84"/>
      <c r="N76" s="84">
        <v>0.2</v>
      </c>
      <c r="O76" s="50" t="s">
        <v>1066</v>
      </c>
      <c r="P76" s="153" t="s">
        <v>1063</v>
      </c>
      <c r="Q76" s="50" t="str">
        <f t="shared" si="5"/>
        <v>EICIH</v>
      </c>
      <c r="R76" s="50" t="s">
        <v>330</v>
      </c>
      <c r="S76" s="35" t="s">
        <v>137</v>
      </c>
      <c r="T76" s="35" t="s">
        <v>157</v>
      </c>
    </row>
    <row r="77" spans="1:20" ht="30">
      <c r="A77">
        <f t="shared" si="4"/>
        <v>75</v>
      </c>
      <c r="B77" s="41" t="s">
        <v>120</v>
      </c>
      <c r="C77" s="42">
        <v>39220</v>
      </c>
      <c r="D77" s="41" t="s">
        <v>121</v>
      </c>
      <c r="E77" s="41" t="s">
        <v>109</v>
      </c>
      <c r="F77" s="41" t="s">
        <v>122</v>
      </c>
      <c r="G77" s="41" t="s">
        <v>123</v>
      </c>
      <c r="H77" s="66"/>
      <c r="I77" s="66"/>
      <c r="J77" s="66"/>
      <c r="K77" s="66"/>
      <c r="L77" s="66"/>
      <c r="M77" s="66"/>
      <c r="N77" s="66">
        <v>15</v>
      </c>
      <c r="O77" s="50" t="s">
        <v>1066</v>
      </c>
      <c r="P77" s="90" t="s">
        <v>1063</v>
      </c>
      <c r="Q77" s="50" t="str">
        <f t="shared" si="5"/>
        <v>EICIH</v>
      </c>
      <c r="R77" s="66" t="s">
        <v>330</v>
      </c>
      <c r="S77" s="35" t="s">
        <v>140</v>
      </c>
      <c r="T77" s="35" t="s">
        <v>157</v>
      </c>
    </row>
    <row r="78" spans="1:20" ht="30">
      <c r="A78">
        <f t="shared" si="4"/>
        <v>76</v>
      </c>
      <c r="B78" s="41" t="s">
        <v>148</v>
      </c>
      <c r="C78" s="42">
        <v>39234</v>
      </c>
      <c r="D78" s="41" t="s">
        <v>151</v>
      </c>
      <c r="E78" s="41" t="s">
        <v>152</v>
      </c>
      <c r="F78" s="41" t="s">
        <v>149</v>
      </c>
      <c r="G78" s="41" t="s">
        <v>150</v>
      </c>
      <c r="H78" s="66"/>
      <c r="I78" s="66"/>
      <c r="J78" s="66"/>
      <c r="K78" s="66"/>
      <c r="L78" s="66"/>
      <c r="M78" s="66"/>
      <c r="N78" s="66">
        <v>0.1</v>
      </c>
      <c r="O78" s="50" t="s">
        <v>1066</v>
      </c>
      <c r="P78" s="90" t="s">
        <v>1063</v>
      </c>
      <c r="Q78" s="50" t="str">
        <f t="shared" si="5"/>
        <v>EICIH</v>
      </c>
      <c r="R78" s="66" t="s">
        <v>330</v>
      </c>
      <c r="S78" s="35" t="s">
        <v>137</v>
      </c>
      <c r="T78" s="35" t="s">
        <v>157</v>
      </c>
    </row>
    <row r="79" spans="1:20" ht="30">
      <c r="A79">
        <f t="shared" si="4"/>
        <v>77</v>
      </c>
      <c r="B79" s="74" t="s">
        <v>153</v>
      </c>
      <c r="C79" s="42">
        <v>39238</v>
      </c>
      <c r="D79" s="41" t="s">
        <v>1050</v>
      </c>
      <c r="E79" s="41" t="s">
        <v>109</v>
      </c>
      <c r="F79" s="41" t="s">
        <v>155</v>
      </c>
      <c r="G79" s="41" t="s">
        <v>156</v>
      </c>
      <c r="H79" s="41"/>
      <c r="I79" s="41"/>
      <c r="J79" s="41"/>
      <c r="K79" s="41"/>
      <c r="L79" s="41"/>
      <c r="M79" s="41"/>
      <c r="N79" s="41">
        <v>3</v>
      </c>
      <c r="O79" s="50" t="s">
        <v>1066</v>
      </c>
      <c r="P79" s="66" t="s">
        <v>1063</v>
      </c>
      <c r="Q79" s="50" t="str">
        <f t="shared" si="5"/>
        <v>EICIH</v>
      </c>
      <c r="R79" s="66" t="s">
        <v>330</v>
      </c>
      <c r="S79" s="41" t="s">
        <v>137</v>
      </c>
      <c r="T79" s="41" t="s">
        <v>157</v>
      </c>
    </row>
    <row r="80" spans="1:20" ht="30">
      <c r="A80">
        <f t="shared" si="4"/>
        <v>78</v>
      </c>
      <c r="B80" s="41" t="s">
        <v>176</v>
      </c>
      <c r="C80" s="40">
        <v>39249</v>
      </c>
      <c r="D80" s="41" t="s">
        <v>178</v>
      </c>
      <c r="E80" s="35" t="s">
        <v>109</v>
      </c>
      <c r="F80" s="35" t="s">
        <v>186</v>
      </c>
      <c r="G80" s="35" t="s">
        <v>187</v>
      </c>
      <c r="H80" s="35"/>
      <c r="I80" s="35"/>
      <c r="J80" s="35"/>
      <c r="K80" s="35"/>
      <c r="L80" s="35"/>
      <c r="M80" s="35"/>
      <c r="N80" s="35">
        <v>400</v>
      </c>
      <c r="O80" s="50" t="s">
        <v>1066</v>
      </c>
      <c r="P80" s="84" t="s">
        <v>1063</v>
      </c>
      <c r="Q80" s="50" t="str">
        <f t="shared" si="5"/>
        <v>EICIH</v>
      </c>
      <c r="R80" s="66" t="s">
        <v>330</v>
      </c>
      <c r="S80" s="35" t="s">
        <v>140</v>
      </c>
      <c r="T80" s="35" t="s">
        <v>157</v>
      </c>
    </row>
    <row r="81" spans="1:20" ht="30">
      <c r="A81">
        <f t="shared" si="4"/>
        <v>79</v>
      </c>
      <c r="B81" s="41" t="s">
        <v>190</v>
      </c>
      <c r="C81" s="40">
        <v>39251</v>
      </c>
      <c r="D81" s="41" t="s">
        <v>191</v>
      </c>
      <c r="E81" s="35" t="s">
        <v>109</v>
      </c>
      <c r="F81" s="35" t="s">
        <v>192</v>
      </c>
      <c r="G81" s="35" t="s">
        <v>193</v>
      </c>
      <c r="H81" s="35"/>
      <c r="I81" s="35"/>
      <c r="J81" s="35"/>
      <c r="K81" s="35"/>
      <c r="L81" s="35"/>
      <c r="M81" s="35"/>
      <c r="N81" s="35">
        <v>50</v>
      </c>
      <c r="O81" s="50" t="s">
        <v>1066</v>
      </c>
      <c r="P81" s="84" t="s">
        <v>1063</v>
      </c>
      <c r="Q81" s="50" t="str">
        <f t="shared" si="5"/>
        <v>EICIH</v>
      </c>
      <c r="R81" s="66" t="s">
        <v>330</v>
      </c>
      <c r="S81" s="35" t="s">
        <v>140</v>
      </c>
      <c r="T81" s="35" t="s">
        <v>194</v>
      </c>
    </row>
    <row r="82" spans="1:20" ht="45">
      <c r="A82">
        <f t="shared" si="4"/>
        <v>80</v>
      </c>
      <c r="B82" s="41" t="s">
        <v>206</v>
      </c>
      <c r="C82" s="40">
        <v>39257</v>
      </c>
      <c r="D82" s="43" t="s">
        <v>224</v>
      </c>
      <c r="E82" s="48" t="s">
        <v>109</v>
      </c>
      <c r="F82" s="48" t="s">
        <v>226</v>
      </c>
      <c r="G82" s="48" t="s">
        <v>234</v>
      </c>
      <c r="H82" s="41"/>
      <c r="I82" s="41"/>
      <c r="J82" s="48"/>
      <c r="K82" s="41"/>
      <c r="L82" s="41"/>
      <c r="M82" s="41"/>
      <c r="N82" s="41">
        <v>103</v>
      </c>
      <c r="O82" s="50" t="s">
        <v>1066</v>
      </c>
      <c r="P82" s="105" t="s">
        <v>1063</v>
      </c>
      <c r="Q82" s="50" t="str">
        <f t="shared" si="5"/>
        <v>EICIH</v>
      </c>
      <c r="R82" s="107" t="s">
        <v>330</v>
      </c>
      <c r="S82" s="35" t="s">
        <v>140</v>
      </c>
      <c r="T82" s="35" t="s">
        <v>157</v>
      </c>
    </row>
    <row r="83" spans="1:20" ht="30">
      <c r="A83">
        <f t="shared" si="4"/>
        <v>81</v>
      </c>
      <c r="B83" s="41" t="s">
        <v>202</v>
      </c>
      <c r="C83" s="40">
        <v>39258</v>
      </c>
      <c r="D83" s="43" t="s">
        <v>225</v>
      </c>
      <c r="E83" s="48" t="s">
        <v>109</v>
      </c>
      <c r="F83" s="48" t="s">
        <v>205</v>
      </c>
      <c r="G83" s="48" t="s">
        <v>233</v>
      </c>
      <c r="H83" s="41"/>
      <c r="I83" s="41"/>
      <c r="J83" s="48"/>
      <c r="K83" s="41"/>
      <c r="L83" s="41"/>
      <c r="M83" s="41"/>
      <c r="N83" s="41">
        <v>75</v>
      </c>
      <c r="O83" s="50" t="s">
        <v>1066</v>
      </c>
      <c r="P83" s="105" t="s">
        <v>1063</v>
      </c>
      <c r="Q83" s="50" t="str">
        <f t="shared" si="5"/>
        <v>EICIH</v>
      </c>
      <c r="R83" s="66" t="s">
        <v>330</v>
      </c>
      <c r="S83" s="35" t="s">
        <v>140</v>
      </c>
      <c r="T83" s="35" t="s">
        <v>157</v>
      </c>
    </row>
    <row r="84" spans="1:20" ht="30">
      <c r="A84">
        <f t="shared" si="4"/>
        <v>82</v>
      </c>
      <c r="B84" s="41" t="s">
        <v>203</v>
      </c>
      <c r="C84" s="40">
        <v>39258</v>
      </c>
      <c r="D84" s="43" t="s">
        <v>228</v>
      </c>
      <c r="E84" s="48" t="s">
        <v>109</v>
      </c>
      <c r="F84" s="48" t="s">
        <v>204</v>
      </c>
      <c r="G84" s="48" t="s">
        <v>236</v>
      </c>
      <c r="H84" s="41"/>
      <c r="I84" s="41"/>
      <c r="J84" s="48"/>
      <c r="K84" s="41"/>
      <c r="L84" s="41"/>
      <c r="M84" s="41"/>
      <c r="N84" s="41">
        <v>219</v>
      </c>
      <c r="O84" s="50" t="s">
        <v>1066</v>
      </c>
      <c r="P84" s="105" t="s">
        <v>1063</v>
      </c>
      <c r="Q84" s="50" t="str">
        <f t="shared" si="5"/>
        <v>EICIH</v>
      </c>
      <c r="R84" s="107" t="s">
        <v>330</v>
      </c>
      <c r="S84" s="35" t="s">
        <v>140</v>
      </c>
      <c r="T84" s="35" t="s">
        <v>140</v>
      </c>
    </row>
    <row r="85" spans="1:20" ht="45">
      <c r="A85">
        <f t="shared" si="4"/>
        <v>83</v>
      </c>
      <c r="B85" s="41" t="s">
        <v>227</v>
      </c>
      <c r="C85" s="40">
        <v>39265</v>
      </c>
      <c r="D85" s="43" t="s">
        <v>230</v>
      </c>
      <c r="E85" s="48" t="s">
        <v>109</v>
      </c>
      <c r="F85" s="48" t="s">
        <v>231</v>
      </c>
      <c r="G85" s="48" t="s">
        <v>232</v>
      </c>
      <c r="H85" s="41"/>
      <c r="I85" s="41"/>
      <c r="J85" s="48"/>
      <c r="K85" s="41"/>
      <c r="L85" s="41"/>
      <c r="M85" s="41"/>
      <c r="N85" s="41">
        <v>4</v>
      </c>
      <c r="O85" s="50" t="s">
        <v>1066</v>
      </c>
      <c r="P85" s="105" t="s">
        <v>1063</v>
      </c>
      <c r="Q85" s="50" t="str">
        <f t="shared" si="5"/>
        <v>EICIH</v>
      </c>
      <c r="R85" s="107" t="s">
        <v>330</v>
      </c>
      <c r="S85" s="35" t="s">
        <v>137</v>
      </c>
      <c r="T85" s="35" t="s">
        <v>157</v>
      </c>
    </row>
    <row r="86" spans="1:20" ht="30">
      <c r="A86">
        <f t="shared" si="4"/>
        <v>84</v>
      </c>
      <c r="B86" s="41" t="s">
        <v>280</v>
      </c>
      <c r="C86" s="40">
        <v>39265</v>
      </c>
      <c r="D86" s="43" t="s">
        <v>281</v>
      </c>
      <c r="E86" s="48" t="s">
        <v>109</v>
      </c>
      <c r="F86" s="48" t="s">
        <v>282</v>
      </c>
      <c r="G86" s="48" t="s">
        <v>264</v>
      </c>
      <c r="H86" s="41"/>
      <c r="I86" s="41"/>
      <c r="J86" s="48"/>
      <c r="K86" s="41"/>
      <c r="L86" s="41"/>
      <c r="M86" s="41"/>
      <c r="N86" s="41">
        <v>16</v>
      </c>
      <c r="O86" s="50" t="s">
        <v>1066</v>
      </c>
      <c r="P86" s="105" t="s">
        <v>1063</v>
      </c>
      <c r="Q86" s="50" t="str">
        <f t="shared" si="5"/>
        <v>EICIH</v>
      </c>
      <c r="R86" s="107" t="s">
        <v>330</v>
      </c>
      <c r="S86" s="35" t="s">
        <v>140</v>
      </c>
      <c r="T86" s="35" t="s">
        <v>140</v>
      </c>
    </row>
    <row r="87" spans="1:20" ht="45">
      <c r="A87">
        <f t="shared" si="4"/>
        <v>85</v>
      </c>
      <c r="B87" s="41" t="s">
        <v>351</v>
      </c>
      <c r="C87" s="40">
        <v>39266</v>
      </c>
      <c r="D87" s="43" t="s">
        <v>283</v>
      </c>
      <c r="E87" s="48" t="s">
        <v>109</v>
      </c>
      <c r="F87" s="48" t="s">
        <v>285</v>
      </c>
      <c r="G87" s="48" t="s">
        <v>284</v>
      </c>
      <c r="H87" s="41"/>
      <c r="I87" s="41"/>
      <c r="J87" s="48"/>
      <c r="K87" s="41"/>
      <c r="L87" s="41"/>
      <c r="M87" s="41"/>
      <c r="N87" s="41">
        <v>0.1</v>
      </c>
      <c r="O87" s="50" t="s">
        <v>1066</v>
      </c>
      <c r="P87" s="48" t="s">
        <v>1063</v>
      </c>
      <c r="Q87" s="50" t="str">
        <f t="shared" si="5"/>
        <v>EICIH</v>
      </c>
      <c r="R87" s="50" t="s">
        <v>330</v>
      </c>
      <c r="S87" s="35" t="s">
        <v>137</v>
      </c>
      <c r="T87" s="35" t="s">
        <v>157</v>
      </c>
    </row>
    <row r="88" spans="1:20" ht="45">
      <c r="A88">
        <f t="shared" si="4"/>
        <v>86</v>
      </c>
      <c r="B88" s="41" t="s">
        <v>240</v>
      </c>
      <c r="C88" s="40">
        <v>39267</v>
      </c>
      <c r="D88" s="43" t="s">
        <v>279</v>
      </c>
      <c r="E88" s="48" t="s">
        <v>243</v>
      </c>
      <c r="F88" s="48" t="s">
        <v>241</v>
      </c>
      <c r="G88" s="48" t="s">
        <v>242</v>
      </c>
      <c r="H88" s="41"/>
      <c r="I88" s="41"/>
      <c r="J88" s="48"/>
      <c r="K88" s="41"/>
      <c r="L88" s="41"/>
      <c r="M88" s="41"/>
      <c r="N88" s="41">
        <v>1011</v>
      </c>
      <c r="O88" s="50" t="s">
        <v>1066</v>
      </c>
      <c r="P88" s="105" t="s">
        <v>1063</v>
      </c>
      <c r="Q88" s="50" t="str">
        <f t="shared" si="5"/>
        <v>EICIH</v>
      </c>
      <c r="R88" s="107" t="s">
        <v>330</v>
      </c>
      <c r="S88" s="35" t="s">
        <v>140</v>
      </c>
      <c r="T88" s="35" t="s">
        <v>140</v>
      </c>
    </row>
    <row r="89" spans="1:20" ht="30">
      <c r="A89">
        <f t="shared" si="4"/>
        <v>87</v>
      </c>
      <c r="B89" s="41" t="s">
        <v>266</v>
      </c>
      <c r="C89" s="40">
        <v>39267</v>
      </c>
      <c r="D89" s="43" t="s">
        <v>273</v>
      </c>
      <c r="E89" s="48" t="s">
        <v>109</v>
      </c>
      <c r="F89" s="48" t="s">
        <v>269</v>
      </c>
      <c r="G89" s="48" t="s">
        <v>272</v>
      </c>
      <c r="H89" s="41"/>
      <c r="I89" s="41"/>
      <c r="J89" s="48"/>
      <c r="K89" s="41"/>
      <c r="L89" s="41"/>
      <c r="M89" s="41"/>
      <c r="N89" s="41">
        <v>0.1</v>
      </c>
      <c r="O89" s="50" t="s">
        <v>1066</v>
      </c>
      <c r="P89" s="105" t="s">
        <v>1063</v>
      </c>
      <c r="Q89" s="50" t="str">
        <f t="shared" si="5"/>
        <v>EICIH</v>
      </c>
      <c r="R89" s="107" t="s">
        <v>330</v>
      </c>
      <c r="S89" s="35" t="s">
        <v>137</v>
      </c>
      <c r="T89" s="35" t="s">
        <v>157</v>
      </c>
    </row>
    <row r="90" spans="1:20" s="60" customFormat="1" ht="30">
      <c r="A90">
        <f t="shared" si="4"/>
        <v>88</v>
      </c>
      <c r="B90" s="41" t="s">
        <v>267</v>
      </c>
      <c r="C90" s="40">
        <v>39267</v>
      </c>
      <c r="D90" s="43" t="s">
        <v>274</v>
      </c>
      <c r="E90" s="48" t="s">
        <v>109</v>
      </c>
      <c r="F90" s="48" t="s">
        <v>270</v>
      </c>
      <c r="G90" s="48" t="s">
        <v>272</v>
      </c>
      <c r="H90" s="41"/>
      <c r="I90" s="41"/>
      <c r="J90" s="48"/>
      <c r="K90" s="41"/>
      <c r="L90" s="41"/>
      <c r="M90" s="41"/>
      <c r="N90" s="41">
        <v>0.1</v>
      </c>
      <c r="O90" s="50" t="s">
        <v>1066</v>
      </c>
      <c r="P90" s="48" t="s">
        <v>1063</v>
      </c>
      <c r="Q90" s="50" t="str">
        <f t="shared" si="5"/>
        <v>EICIH</v>
      </c>
      <c r="R90" s="50" t="s">
        <v>330</v>
      </c>
      <c r="S90" s="35" t="s">
        <v>137</v>
      </c>
      <c r="T90" s="35" t="s">
        <v>157</v>
      </c>
    </row>
    <row r="91" spans="1:20" s="60" customFormat="1" ht="30">
      <c r="A91">
        <f t="shared" si="4"/>
        <v>89</v>
      </c>
      <c r="B91" s="48" t="s">
        <v>268</v>
      </c>
      <c r="C91" s="40">
        <v>39267</v>
      </c>
      <c r="D91" s="80" t="s">
        <v>275</v>
      </c>
      <c r="E91" s="48" t="s">
        <v>109</v>
      </c>
      <c r="F91" s="48" t="s">
        <v>271</v>
      </c>
      <c r="G91" s="48" t="s">
        <v>272</v>
      </c>
      <c r="H91" s="35"/>
      <c r="I91" s="35"/>
      <c r="J91" s="35"/>
      <c r="K91" s="35"/>
      <c r="L91" s="35"/>
      <c r="M91" s="35"/>
      <c r="N91" s="48">
        <v>0.1</v>
      </c>
      <c r="O91" s="50" t="s">
        <v>1066</v>
      </c>
      <c r="P91" s="105" t="s">
        <v>1063</v>
      </c>
      <c r="Q91" s="50" t="str">
        <f t="shared" si="5"/>
        <v>EICIH</v>
      </c>
      <c r="R91" s="107" t="s">
        <v>330</v>
      </c>
      <c r="S91" s="35" t="s">
        <v>137</v>
      </c>
      <c r="T91" s="35" t="s">
        <v>157</v>
      </c>
    </row>
    <row r="92" spans="1:20" s="47" customFormat="1" ht="30">
      <c r="A92">
        <f t="shared" si="4"/>
        <v>90</v>
      </c>
      <c r="B92" s="41" t="s">
        <v>261</v>
      </c>
      <c r="C92" s="40">
        <v>39267</v>
      </c>
      <c r="D92" s="43" t="s">
        <v>265</v>
      </c>
      <c r="E92" s="48" t="s">
        <v>109</v>
      </c>
      <c r="F92" s="48" t="s">
        <v>263</v>
      </c>
      <c r="G92" s="48" t="s">
        <v>264</v>
      </c>
      <c r="H92" s="41"/>
      <c r="I92" s="41"/>
      <c r="J92" s="48"/>
      <c r="K92" s="41"/>
      <c r="L92" s="41"/>
      <c r="M92" s="41"/>
      <c r="N92" s="41">
        <v>0.25</v>
      </c>
      <c r="O92" s="50" t="s">
        <v>1066</v>
      </c>
      <c r="P92" s="105" t="s">
        <v>1063</v>
      </c>
      <c r="Q92" s="50" t="str">
        <f t="shared" si="5"/>
        <v>EICIH</v>
      </c>
      <c r="R92" s="107" t="s">
        <v>330</v>
      </c>
      <c r="S92" s="35" t="s">
        <v>137</v>
      </c>
      <c r="T92" s="35" t="s">
        <v>157</v>
      </c>
    </row>
    <row r="93" spans="1:20" s="117" customFormat="1" ht="30">
      <c r="A93">
        <f t="shared" si="4"/>
        <v>91</v>
      </c>
      <c r="B93" s="41" t="s">
        <v>244</v>
      </c>
      <c r="C93" s="40">
        <v>39267</v>
      </c>
      <c r="D93" s="43" t="s">
        <v>262</v>
      </c>
      <c r="E93" s="48" t="s">
        <v>109</v>
      </c>
      <c r="F93" s="48" t="s">
        <v>276</v>
      </c>
      <c r="G93" s="48" t="s">
        <v>277</v>
      </c>
      <c r="H93" s="66"/>
      <c r="I93" s="66"/>
      <c r="J93" s="105"/>
      <c r="K93" s="66"/>
      <c r="L93" s="66"/>
      <c r="M93" s="66"/>
      <c r="N93" s="66">
        <v>0.1</v>
      </c>
      <c r="O93" s="50" t="s">
        <v>1066</v>
      </c>
      <c r="P93" s="106" t="s">
        <v>1063</v>
      </c>
      <c r="Q93" s="50" t="str">
        <f t="shared" si="5"/>
        <v>EICIH</v>
      </c>
      <c r="R93" s="107" t="s">
        <v>330</v>
      </c>
      <c r="S93" s="35" t="s">
        <v>137</v>
      </c>
      <c r="T93" s="35" t="s">
        <v>157</v>
      </c>
    </row>
    <row r="94" spans="1:20" s="47" customFormat="1" ht="30">
      <c r="A94">
        <f t="shared" si="4"/>
        <v>92</v>
      </c>
      <c r="B94" s="41">
        <v>1400</v>
      </c>
      <c r="C94" s="40">
        <v>39268</v>
      </c>
      <c r="D94" s="80" t="s">
        <v>321</v>
      </c>
      <c r="E94" s="48" t="s">
        <v>109</v>
      </c>
      <c r="F94" s="48" t="s">
        <v>316</v>
      </c>
      <c r="G94" s="48" t="s">
        <v>1051</v>
      </c>
      <c r="H94" s="66"/>
      <c r="I94" s="66"/>
      <c r="J94" s="105"/>
      <c r="K94" s="66"/>
      <c r="L94" s="66"/>
      <c r="M94" s="66">
        <v>260.6</v>
      </c>
      <c r="N94" s="66">
        <v>13.8</v>
      </c>
      <c r="O94" s="50" t="s">
        <v>1066</v>
      </c>
      <c r="P94" s="106" t="s">
        <v>1063</v>
      </c>
      <c r="Q94" s="50" t="str">
        <f t="shared" si="5"/>
        <v>EICIH</v>
      </c>
      <c r="R94" s="107" t="s">
        <v>330</v>
      </c>
      <c r="S94" s="35" t="s">
        <v>140</v>
      </c>
      <c r="T94" s="35" t="s">
        <v>140</v>
      </c>
    </row>
    <row r="95" spans="1:20" s="47" customFormat="1" ht="30">
      <c r="A95">
        <f t="shared" si="4"/>
        <v>93</v>
      </c>
      <c r="B95" s="41" t="s">
        <v>291</v>
      </c>
      <c r="C95" s="40">
        <v>39269</v>
      </c>
      <c r="D95" s="43" t="s">
        <v>293</v>
      </c>
      <c r="E95" s="48" t="s">
        <v>109</v>
      </c>
      <c r="F95" s="48" t="s">
        <v>292</v>
      </c>
      <c r="G95" s="48" t="s">
        <v>1052</v>
      </c>
      <c r="H95" s="66"/>
      <c r="I95" s="66">
        <v>39.9</v>
      </c>
      <c r="J95" s="105"/>
      <c r="K95" s="66"/>
      <c r="L95" s="66"/>
      <c r="M95" s="66"/>
      <c r="N95" s="66">
        <v>6184.7</v>
      </c>
      <c r="O95" s="50" t="s">
        <v>1066</v>
      </c>
      <c r="P95" s="106" t="s">
        <v>1063</v>
      </c>
      <c r="Q95" s="50" t="str">
        <f t="shared" si="5"/>
        <v>EICIH</v>
      </c>
      <c r="R95" s="107" t="s">
        <v>330</v>
      </c>
      <c r="S95" s="35" t="s">
        <v>140</v>
      </c>
      <c r="T95" s="35" t="s">
        <v>140</v>
      </c>
    </row>
    <row r="96" spans="1:20" s="47" customFormat="1" ht="30">
      <c r="A96">
        <f t="shared" si="4"/>
        <v>94</v>
      </c>
      <c r="B96" s="48" t="s">
        <v>310</v>
      </c>
      <c r="C96" s="40">
        <v>39269</v>
      </c>
      <c r="D96" s="80" t="s">
        <v>311</v>
      </c>
      <c r="E96" s="48" t="s">
        <v>109</v>
      </c>
      <c r="F96" s="48" t="s">
        <v>312</v>
      </c>
      <c r="G96" s="48" t="s">
        <v>1053</v>
      </c>
      <c r="H96" s="84"/>
      <c r="I96" s="84"/>
      <c r="J96" s="84"/>
      <c r="K96" s="84"/>
      <c r="L96" s="84"/>
      <c r="M96" s="84"/>
      <c r="N96" s="84">
        <v>1.6</v>
      </c>
      <c r="O96" s="50" t="s">
        <v>1066</v>
      </c>
      <c r="P96" s="106" t="s">
        <v>1063</v>
      </c>
      <c r="Q96" s="50" t="str">
        <f t="shared" si="5"/>
        <v>EICIH</v>
      </c>
      <c r="R96" s="107" t="s">
        <v>330</v>
      </c>
      <c r="S96" s="35" t="s">
        <v>137</v>
      </c>
      <c r="T96" s="35" t="s">
        <v>157</v>
      </c>
    </row>
    <row r="97" spans="1:20" s="47" customFormat="1" ht="30">
      <c r="A97">
        <f t="shared" si="4"/>
        <v>95</v>
      </c>
      <c r="B97" s="48" t="s">
        <v>333</v>
      </c>
      <c r="C97" s="40">
        <v>39275</v>
      </c>
      <c r="D97" s="80" t="s">
        <v>334</v>
      </c>
      <c r="E97" s="48" t="s">
        <v>109</v>
      </c>
      <c r="F97" s="48" t="s">
        <v>335</v>
      </c>
      <c r="G97" s="48" t="s">
        <v>336</v>
      </c>
      <c r="H97" s="35"/>
      <c r="I97" s="84"/>
      <c r="J97" s="84"/>
      <c r="K97" s="84"/>
      <c r="L97" s="84"/>
      <c r="M97" s="84"/>
      <c r="N97" s="85">
        <v>0.1</v>
      </c>
      <c r="O97" s="50" t="s">
        <v>1066</v>
      </c>
      <c r="P97" s="106" t="s">
        <v>1063</v>
      </c>
      <c r="Q97" s="50" t="str">
        <f t="shared" si="5"/>
        <v>EICIH</v>
      </c>
      <c r="R97" s="107" t="s">
        <v>330</v>
      </c>
      <c r="S97" s="35" t="s">
        <v>137</v>
      </c>
      <c r="T97" s="35" t="s">
        <v>157</v>
      </c>
    </row>
    <row r="98" spans="1:20" s="117" customFormat="1" ht="45">
      <c r="A98">
        <f t="shared" si="4"/>
        <v>96</v>
      </c>
      <c r="B98" s="48" t="s">
        <v>337</v>
      </c>
      <c r="C98" s="40">
        <v>39275</v>
      </c>
      <c r="D98" s="80" t="s">
        <v>339</v>
      </c>
      <c r="E98" s="48" t="s">
        <v>340</v>
      </c>
      <c r="F98" s="48" t="s">
        <v>341</v>
      </c>
      <c r="G98" s="48" t="s">
        <v>342</v>
      </c>
      <c r="H98" s="35"/>
      <c r="I98" s="84"/>
      <c r="J98" s="84"/>
      <c r="K98" s="84"/>
      <c r="L98" s="84"/>
      <c r="M98" s="84"/>
      <c r="N98" s="85">
        <v>60</v>
      </c>
      <c r="O98" s="50" t="s">
        <v>1066</v>
      </c>
      <c r="P98" s="106" t="s">
        <v>1063</v>
      </c>
      <c r="Q98" s="50" t="str">
        <f t="shared" si="5"/>
        <v>EICIH</v>
      </c>
      <c r="R98" s="107" t="s">
        <v>330</v>
      </c>
      <c r="S98" s="35" t="s">
        <v>140</v>
      </c>
      <c r="T98" s="35" t="s">
        <v>140</v>
      </c>
    </row>
    <row r="99" spans="1:20" s="47" customFormat="1" ht="30">
      <c r="A99">
        <f aca="true" t="shared" si="6" ref="A99:A130">A98+1</f>
        <v>97</v>
      </c>
      <c r="B99" s="48" t="s">
        <v>338</v>
      </c>
      <c r="C99" s="40">
        <v>39276</v>
      </c>
      <c r="D99" s="80" t="s">
        <v>350</v>
      </c>
      <c r="E99" s="48" t="s">
        <v>109</v>
      </c>
      <c r="F99" s="48" t="s">
        <v>343</v>
      </c>
      <c r="G99" s="48" t="s">
        <v>344</v>
      </c>
      <c r="H99" s="35"/>
      <c r="I99" s="84"/>
      <c r="J99" s="84"/>
      <c r="K99" s="84"/>
      <c r="L99" s="84"/>
      <c r="M99" s="84"/>
      <c r="N99" s="85">
        <v>200</v>
      </c>
      <c r="O99" s="50" t="s">
        <v>1066</v>
      </c>
      <c r="P99" s="106" t="s">
        <v>1063</v>
      </c>
      <c r="Q99" s="50" t="str">
        <f t="shared" si="5"/>
        <v>EICIH</v>
      </c>
      <c r="R99" s="107" t="s">
        <v>330</v>
      </c>
      <c r="S99" s="35" t="s">
        <v>140</v>
      </c>
      <c r="T99" s="35" t="s">
        <v>157</v>
      </c>
    </row>
    <row r="100" spans="1:20" s="47" customFormat="1" ht="30">
      <c r="A100">
        <f t="shared" si="6"/>
        <v>98</v>
      </c>
      <c r="B100" s="48" t="s">
        <v>389</v>
      </c>
      <c r="C100" s="40">
        <v>39282</v>
      </c>
      <c r="D100" s="80" t="s">
        <v>390</v>
      </c>
      <c r="E100" s="48" t="s">
        <v>109</v>
      </c>
      <c r="F100" s="48" t="s">
        <v>391</v>
      </c>
      <c r="G100" s="48" t="s">
        <v>929</v>
      </c>
      <c r="H100" s="35"/>
      <c r="I100" s="84"/>
      <c r="J100" s="84"/>
      <c r="K100" s="84"/>
      <c r="L100" s="84"/>
      <c r="M100" s="84"/>
      <c r="N100" s="84">
        <v>100</v>
      </c>
      <c r="O100" s="50" t="s">
        <v>1066</v>
      </c>
      <c r="P100" s="106" t="s">
        <v>1063</v>
      </c>
      <c r="Q100" s="50" t="str">
        <f t="shared" si="5"/>
        <v>EICIH</v>
      </c>
      <c r="R100" s="107" t="s">
        <v>330</v>
      </c>
      <c r="S100" s="35" t="s">
        <v>140</v>
      </c>
      <c r="T100" s="35" t="s">
        <v>157</v>
      </c>
    </row>
    <row r="101" spans="1:20" s="47" customFormat="1" ht="45">
      <c r="A101">
        <f t="shared" si="6"/>
        <v>99</v>
      </c>
      <c r="B101" s="48" t="s">
        <v>395</v>
      </c>
      <c r="C101" s="40">
        <v>39284</v>
      </c>
      <c r="D101" s="80" t="s">
        <v>404</v>
      </c>
      <c r="E101" s="48" t="s">
        <v>406</v>
      </c>
      <c r="F101" s="48" t="s">
        <v>405</v>
      </c>
      <c r="G101" s="48" t="s">
        <v>407</v>
      </c>
      <c r="H101" s="35"/>
      <c r="I101" s="84"/>
      <c r="J101" s="84"/>
      <c r="K101" s="84"/>
      <c r="L101" s="84"/>
      <c r="M101" s="84"/>
      <c r="N101" s="84">
        <v>144</v>
      </c>
      <c r="O101" s="50" t="s">
        <v>1066</v>
      </c>
      <c r="P101" s="106" t="s">
        <v>1063</v>
      </c>
      <c r="Q101" s="50" t="str">
        <f t="shared" si="5"/>
        <v>EICIH</v>
      </c>
      <c r="R101" s="107" t="s">
        <v>330</v>
      </c>
      <c r="S101" s="35" t="s">
        <v>137</v>
      </c>
      <c r="T101" s="35" t="s">
        <v>140</v>
      </c>
    </row>
    <row r="102" spans="1:20" s="117" customFormat="1" ht="30">
      <c r="A102">
        <f t="shared" si="6"/>
        <v>100</v>
      </c>
      <c r="B102" s="41" t="s">
        <v>478</v>
      </c>
      <c r="C102" s="42">
        <v>39293</v>
      </c>
      <c r="D102" s="41" t="s">
        <v>479</v>
      </c>
      <c r="E102" s="41" t="s">
        <v>109</v>
      </c>
      <c r="F102" s="41" t="s">
        <v>480</v>
      </c>
      <c r="G102" s="41" t="s">
        <v>481</v>
      </c>
      <c r="H102" s="66"/>
      <c r="I102" s="66"/>
      <c r="J102" s="66"/>
      <c r="K102" s="66"/>
      <c r="L102" s="66"/>
      <c r="M102" s="66"/>
      <c r="N102" s="66">
        <v>0.1</v>
      </c>
      <c r="O102" s="50" t="s">
        <v>1066</v>
      </c>
      <c r="P102" s="90" t="s">
        <v>1063</v>
      </c>
      <c r="Q102" s="50" t="str">
        <f t="shared" si="5"/>
        <v>EICIH</v>
      </c>
      <c r="R102" s="66" t="s">
        <v>330</v>
      </c>
      <c r="S102" s="41" t="s">
        <v>137</v>
      </c>
      <c r="T102" s="41" t="s">
        <v>157</v>
      </c>
    </row>
    <row r="103" spans="1:20" s="47" customFormat="1" ht="45">
      <c r="A103">
        <f t="shared" si="6"/>
        <v>101</v>
      </c>
      <c r="B103" s="76" t="s">
        <v>482</v>
      </c>
      <c r="C103" s="42">
        <v>39293</v>
      </c>
      <c r="D103" s="41" t="s">
        <v>483</v>
      </c>
      <c r="E103" s="41" t="s">
        <v>486</v>
      </c>
      <c r="F103" s="41" t="s">
        <v>484</v>
      </c>
      <c r="G103" s="41" t="s">
        <v>485</v>
      </c>
      <c r="H103" s="66"/>
      <c r="I103" s="66"/>
      <c r="J103" s="66"/>
      <c r="K103" s="66">
        <v>18</v>
      </c>
      <c r="L103" s="66"/>
      <c r="M103" s="66"/>
      <c r="N103" s="66"/>
      <c r="O103" s="50" t="s">
        <v>1066</v>
      </c>
      <c r="P103" s="90" t="s">
        <v>1063</v>
      </c>
      <c r="Q103" s="50" t="str">
        <f t="shared" si="5"/>
        <v>EICIH</v>
      </c>
      <c r="R103" s="66" t="s">
        <v>330</v>
      </c>
      <c r="S103" s="41" t="s">
        <v>140</v>
      </c>
      <c r="T103" s="41" t="s">
        <v>137</v>
      </c>
    </row>
    <row r="104" spans="1:20" s="47" customFormat="1" ht="45">
      <c r="A104">
        <f t="shared" si="6"/>
        <v>102</v>
      </c>
      <c r="B104" s="48" t="s">
        <v>518</v>
      </c>
      <c r="C104" s="116">
        <v>39298</v>
      </c>
      <c r="D104" s="48" t="s">
        <v>849</v>
      </c>
      <c r="E104" s="48" t="s">
        <v>109</v>
      </c>
      <c r="F104" s="48" t="s">
        <v>523</v>
      </c>
      <c r="G104" s="48" t="s">
        <v>522</v>
      </c>
      <c r="H104" s="48"/>
      <c r="I104" s="48">
        <v>237</v>
      </c>
      <c r="J104" s="48"/>
      <c r="K104" s="48"/>
      <c r="L104" s="48"/>
      <c r="M104" s="48"/>
      <c r="N104" s="48">
        <v>953</v>
      </c>
      <c r="O104" s="50" t="s">
        <v>1066</v>
      </c>
      <c r="P104" s="105" t="s">
        <v>1063</v>
      </c>
      <c r="Q104" s="50" t="str">
        <f t="shared" si="5"/>
        <v>EICIH</v>
      </c>
      <c r="R104" s="107" t="s">
        <v>330</v>
      </c>
      <c r="S104" s="48" t="s">
        <v>140</v>
      </c>
      <c r="T104" s="48" t="s">
        <v>140</v>
      </c>
    </row>
    <row r="105" spans="1:20" s="47" customFormat="1" ht="45">
      <c r="A105">
        <f t="shared" si="6"/>
        <v>103</v>
      </c>
      <c r="B105" s="41" t="s">
        <v>539</v>
      </c>
      <c r="C105" s="42">
        <v>39299</v>
      </c>
      <c r="D105" s="41" t="s">
        <v>547</v>
      </c>
      <c r="E105" s="41" t="s">
        <v>109</v>
      </c>
      <c r="F105" s="41" t="s">
        <v>540</v>
      </c>
      <c r="G105" s="41" t="s">
        <v>541</v>
      </c>
      <c r="H105" s="41"/>
      <c r="I105" s="41"/>
      <c r="J105" s="41"/>
      <c r="K105" s="41"/>
      <c r="L105" s="41"/>
      <c r="M105" s="41"/>
      <c r="N105" s="41">
        <v>20</v>
      </c>
      <c r="O105" s="50" t="s">
        <v>1066</v>
      </c>
      <c r="P105" s="41" t="s">
        <v>1063</v>
      </c>
      <c r="Q105" s="50" t="str">
        <f t="shared" si="5"/>
        <v>EICIH</v>
      </c>
      <c r="R105" s="50" t="s">
        <v>330</v>
      </c>
      <c r="S105" s="41" t="s">
        <v>137</v>
      </c>
      <c r="T105" s="41" t="s">
        <v>157</v>
      </c>
    </row>
    <row r="106" spans="1:20" s="47" customFormat="1" ht="30">
      <c r="A106">
        <f t="shared" si="6"/>
        <v>104</v>
      </c>
      <c r="B106" s="48" t="s">
        <v>549</v>
      </c>
      <c r="C106" s="108">
        <v>39299</v>
      </c>
      <c r="D106" s="48" t="s">
        <v>550</v>
      </c>
      <c r="E106" s="48" t="s">
        <v>109</v>
      </c>
      <c r="F106" s="48" t="s">
        <v>551</v>
      </c>
      <c r="G106" s="48" t="s">
        <v>552</v>
      </c>
      <c r="H106" s="93">
        <v>1033</v>
      </c>
      <c r="I106" s="93">
        <v>1076</v>
      </c>
      <c r="J106" s="93"/>
      <c r="K106" s="93"/>
      <c r="L106" s="93"/>
      <c r="M106" s="93">
        <v>841</v>
      </c>
      <c r="N106" s="93">
        <v>4704</v>
      </c>
      <c r="O106" s="50" t="s">
        <v>1066</v>
      </c>
      <c r="P106" s="48" t="s">
        <v>1063</v>
      </c>
      <c r="Q106" s="50" t="str">
        <f t="shared" si="5"/>
        <v>EICIH</v>
      </c>
      <c r="R106" s="48" t="s">
        <v>330</v>
      </c>
      <c r="S106" s="93" t="s">
        <v>140</v>
      </c>
      <c r="T106" s="93" t="s">
        <v>140</v>
      </c>
    </row>
    <row r="107" spans="1:20" s="47" customFormat="1" ht="30">
      <c r="A107">
        <f t="shared" si="6"/>
        <v>105</v>
      </c>
      <c r="B107" s="48" t="s">
        <v>597</v>
      </c>
      <c r="C107" s="109">
        <v>39301</v>
      </c>
      <c r="D107" s="48" t="s">
        <v>598</v>
      </c>
      <c r="E107" s="48" t="s">
        <v>599</v>
      </c>
      <c r="F107" s="48" t="s">
        <v>600</v>
      </c>
      <c r="G107" s="48" t="s">
        <v>601</v>
      </c>
      <c r="H107" s="150"/>
      <c r="I107" s="150"/>
      <c r="J107" s="150"/>
      <c r="K107" s="150"/>
      <c r="L107" s="150"/>
      <c r="M107" s="150"/>
      <c r="N107" s="150">
        <v>0.1</v>
      </c>
      <c r="O107" s="50" t="s">
        <v>1066</v>
      </c>
      <c r="P107" s="106" t="s">
        <v>1063</v>
      </c>
      <c r="Q107" s="50" t="str">
        <f t="shared" si="5"/>
        <v>EICIH</v>
      </c>
      <c r="R107" s="107" t="s">
        <v>330</v>
      </c>
      <c r="S107" s="91" t="s">
        <v>137</v>
      </c>
      <c r="T107" s="91" t="s">
        <v>157</v>
      </c>
    </row>
    <row r="108" spans="1:20" s="47" customFormat="1" ht="30">
      <c r="A108">
        <f t="shared" si="6"/>
        <v>106</v>
      </c>
      <c r="B108" s="81" t="s">
        <v>588</v>
      </c>
      <c r="C108" s="108">
        <v>39305</v>
      </c>
      <c r="D108" s="48" t="s">
        <v>589</v>
      </c>
      <c r="E108" s="48" t="s">
        <v>590</v>
      </c>
      <c r="F108" s="48" t="s">
        <v>871</v>
      </c>
      <c r="G108" s="48" t="s">
        <v>591</v>
      </c>
      <c r="H108" s="149"/>
      <c r="I108" s="149">
        <v>5940</v>
      </c>
      <c r="J108" s="149"/>
      <c r="K108" s="149"/>
      <c r="L108" s="149"/>
      <c r="M108" s="149">
        <v>176</v>
      </c>
      <c r="N108" s="149">
        <v>3357</v>
      </c>
      <c r="O108" s="50" t="s">
        <v>1066</v>
      </c>
      <c r="P108" s="106" t="s">
        <v>1063</v>
      </c>
      <c r="Q108" s="50" t="str">
        <f t="shared" si="5"/>
        <v>EICIH</v>
      </c>
      <c r="R108" s="105" t="s">
        <v>330</v>
      </c>
      <c r="S108" s="93" t="s">
        <v>140</v>
      </c>
      <c r="T108" s="93" t="s">
        <v>140</v>
      </c>
    </row>
    <row r="109" spans="1:20" s="47" customFormat="1" ht="30">
      <c r="A109">
        <f t="shared" si="6"/>
        <v>107</v>
      </c>
      <c r="B109" s="48" t="s">
        <v>416</v>
      </c>
      <c r="C109" s="109">
        <v>39305</v>
      </c>
      <c r="D109" s="48" t="s">
        <v>607</v>
      </c>
      <c r="E109" s="48" t="s">
        <v>599</v>
      </c>
      <c r="F109" s="48" t="s">
        <v>608</v>
      </c>
      <c r="G109" s="48" t="s">
        <v>609</v>
      </c>
      <c r="H109" s="150"/>
      <c r="I109" s="150"/>
      <c r="J109" s="150"/>
      <c r="K109" s="150"/>
      <c r="L109" s="150"/>
      <c r="M109" s="150"/>
      <c r="N109" s="150">
        <v>0.1</v>
      </c>
      <c r="O109" s="50" t="s">
        <v>1066</v>
      </c>
      <c r="P109" s="106" t="s">
        <v>1063</v>
      </c>
      <c r="Q109" s="50" t="str">
        <f t="shared" si="5"/>
        <v>EICIH</v>
      </c>
      <c r="R109" s="107" t="s">
        <v>330</v>
      </c>
      <c r="S109" s="91" t="s">
        <v>137</v>
      </c>
      <c r="T109" s="91"/>
    </row>
    <row r="110" spans="1:20" s="47" customFormat="1" ht="30">
      <c r="A110">
        <f t="shared" si="6"/>
        <v>108</v>
      </c>
      <c r="B110" s="48" t="s">
        <v>618</v>
      </c>
      <c r="C110" s="109">
        <v>39307</v>
      </c>
      <c r="D110" s="48" t="s">
        <v>619</v>
      </c>
      <c r="E110" s="48" t="s">
        <v>599</v>
      </c>
      <c r="F110" s="48" t="s">
        <v>620</v>
      </c>
      <c r="G110" s="48" t="s">
        <v>621</v>
      </c>
      <c r="H110" s="150"/>
      <c r="I110" s="150"/>
      <c r="J110" s="150"/>
      <c r="K110" s="150"/>
      <c r="L110" s="150"/>
      <c r="M110" s="150"/>
      <c r="N110" s="150">
        <v>1</v>
      </c>
      <c r="O110" s="50" t="s">
        <v>1066</v>
      </c>
      <c r="P110" s="106" t="s">
        <v>1063</v>
      </c>
      <c r="Q110" s="50" t="str">
        <f t="shared" si="5"/>
        <v>EICIH</v>
      </c>
      <c r="R110" s="107" t="s">
        <v>330</v>
      </c>
      <c r="S110" s="91" t="s">
        <v>137</v>
      </c>
      <c r="T110" s="91" t="s">
        <v>157</v>
      </c>
    </row>
    <row r="111" spans="1:20" s="47" customFormat="1" ht="45">
      <c r="A111">
        <f t="shared" si="6"/>
        <v>109</v>
      </c>
      <c r="B111" s="48" t="s">
        <v>1055</v>
      </c>
      <c r="C111" s="109">
        <v>39312</v>
      </c>
      <c r="D111" s="48" t="s">
        <v>722</v>
      </c>
      <c r="E111" s="48" t="s">
        <v>599</v>
      </c>
      <c r="F111" s="48" t="s">
        <v>723</v>
      </c>
      <c r="G111" s="48" t="s">
        <v>724</v>
      </c>
      <c r="H111" s="91"/>
      <c r="I111" s="91"/>
      <c r="J111" s="91"/>
      <c r="K111" s="91"/>
      <c r="L111" s="91"/>
      <c r="M111" s="91"/>
      <c r="N111" s="91">
        <v>3</v>
      </c>
      <c r="O111" s="50" t="s">
        <v>1066</v>
      </c>
      <c r="P111" s="48" t="s">
        <v>1063</v>
      </c>
      <c r="Q111" s="50" t="str">
        <f t="shared" si="5"/>
        <v>EICIH</v>
      </c>
      <c r="R111" s="50" t="s">
        <v>330</v>
      </c>
      <c r="S111" s="91" t="s">
        <v>137</v>
      </c>
      <c r="T111" s="91" t="s">
        <v>157</v>
      </c>
    </row>
    <row r="112" spans="1:20" s="47" customFormat="1" ht="30">
      <c r="A112">
        <f t="shared" si="6"/>
        <v>110</v>
      </c>
      <c r="B112" s="48" t="s">
        <v>754</v>
      </c>
      <c r="C112" s="110">
        <v>39320</v>
      </c>
      <c r="D112" s="48" t="s">
        <v>755</v>
      </c>
      <c r="E112" s="48" t="s">
        <v>599</v>
      </c>
      <c r="F112" s="48" t="s">
        <v>756</v>
      </c>
      <c r="G112" s="48" t="s">
        <v>757</v>
      </c>
      <c r="H112" s="91"/>
      <c r="I112" s="91"/>
      <c r="J112" s="91"/>
      <c r="K112" s="91"/>
      <c r="L112" s="91"/>
      <c r="M112" s="91"/>
      <c r="N112" s="91">
        <v>5.7</v>
      </c>
      <c r="O112" s="50" t="s">
        <v>1066</v>
      </c>
      <c r="P112" s="48" t="s">
        <v>1063</v>
      </c>
      <c r="Q112" s="50" t="str">
        <f t="shared" si="5"/>
        <v>EICIH</v>
      </c>
      <c r="R112" s="50" t="s">
        <v>330</v>
      </c>
      <c r="S112" s="91" t="s">
        <v>137</v>
      </c>
      <c r="T112" s="91" t="s">
        <v>157</v>
      </c>
    </row>
    <row r="113" spans="1:20" s="47" customFormat="1" ht="30">
      <c r="A113">
        <f t="shared" si="6"/>
        <v>111</v>
      </c>
      <c r="B113" s="48" t="s">
        <v>762</v>
      </c>
      <c r="C113" s="110">
        <v>39321</v>
      </c>
      <c r="D113" s="48" t="s">
        <v>763</v>
      </c>
      <c r="E113" s="48" t="s">
        <v>599</v>
      </c>
      <c r="F113" s="48" t="s">
        <v>764</v>
      </c>
      <c r="G113" s="48" t="s">
        <v>765</v>
      </c>
      <c r="H113" s="91"/>
      <c r="I113" s="91"/>
      <c r="J113" s="91"/>
      <c r="K113" s="91"/>
      <c r="L113" s="91"/>
      <c r="M113" s="91"/>
      <c r="N113" s="91">
        <v>120</v>
      </c>
      <c r="O113" s="50" t="s">
        <v>1066</v>
      </c>
      <c r="P113" s="48" t="s">
        <v>1063</v>
      </c>
      <c r="Q113" s="50" t="str">
        <f t="shared" si="5"/>
        <v>EICIH</v>
      </c>
      <c r="R113" s="50" t="s">
        <v>330</v>
      </c>
      <c r="S113" s="91" t="s">
        <v>137</v>
      </c>
      <c r="T113" s="91" t="s">
        <v>157</v>
      </c>
    </row>
    <row r="114" spans="1:20" s="47" customFormat="1" ht="47.25">
      <c r="A114">
        <f t="shared" si="6"/>
        <v>112</v>
      </c>
      <c r="B114" s="98" t="s">
        <v>818</v>
      </c>
      <c r="C114" s="110">
        <v>39332</v>
      </c>
      <c r="D114" s="48" t="s">
        <v>815</v>
      </c>
      <c r="E114" s="48" t="s">
        <v>109</v>
      </c>
      <c r="F114" s="48" t="s">
        <v>812</v>
      </c>
      <c r="G114" s="48" t="s">
        <v>809</v>
      </c>
      <c r="H114" s="91"/>
      <c r="I114" s="91"/>
      <c r="J114" s="91"/>
      <c r="K114" s="91"/>
      <c r="L114" s="91"/>
      <c r="M114" s="91"/>
      <c r="N114" s="91">
        <v>40</v>
      </c>
      <c r="O114" s="50" t="s">
        <v>1066</v>
      </c>
      <c r="P114" s="48" t="s">
        <v>1063</v>
      </c>
      <c r="Q114" s="50" t="str">
        <f t="shared" si="5"/>
        <v>EICIH</v>
      </c>
      <c r="R114" s="50" t="s">
        <v>330</v>
      </c>
      <c r="S114" s="91" t="s">
        <v>137</v>
      </c>
      <c r="T114" s="91" t="s">
        <v>157</v>
      </c>
    </row>
    <row r="115" spans="1:20" s="47" customFormat="1" ht="30">
      <c r="A115">
        <f t="shared" si="6"/>
        <v>113</v>
      </c>
      <c r="B115" s="48" t="s">
        <v>805</v>
      </c>
      <c r="C115" s="112">
        <v>39332</v>
      </c>
      <c r="D115" s="48" t="s">
        <v>814</v>
      </c>
      <c r="E115" s="48" t="s">
        <v>806</v>
      </c>
      <c r="F115" s="48" t="s">
        <v>807</v>
      </c>
      <c r="G115" s="48" t="s">
        <v>808</v>
      </c>
      <c r="H115" s="91"/>
      <c r="I115" s="91"/>
      <c r="J115" s="91"/>
      <c r="K115" s="91"/>
      <c r="L115" s="91"/>
      <c r="M115" s="91"/>
      <c r="N115" s="91">
        <v>7</v>
      </c>
      <c r="O115" s="50" t="s">
        <v>1066</v>
      </c>
      <c r="P115" s="48" t="s">
        <v>1063</v>
      </c>
      <c r="Q115" s="50" t="str">
        <f t="shared" si="5"/>
        <v>EICIH</v>
      </c>
      <c r="R115" s="50" t="s">
        <v>330</v>
      </c>
      <c r="S115" s="91" t="s">
        <v>137</v>
      </c>
      <c r="T115" s="91" t="s">
        <v>157</v>
      </c>
    </row>
    <row r="116" spans="1:20" s="47" customFormat="1" ht="30">
      <c r="A116">
        <f t="shared" si="6"/>
        <v>114</v>
      </c>
      <c r="B116" s="48" t="s">
        <v>819</v>
      </c>
      <c r="C116" s="38">
        <v>39337</v>
      </c>
      <c r="D116" s="48" t="s">
        <v>820</v>
      </c>
      <c r="E116" s="48" t="s">
        <v>109</v>
      </c>
      <c r="F116" s="114" t="s">
        <v>827</v>
      </c>
      <c r="G116" s="114" t="s">
        <v>831</v>
      </c>
      <c r="H116" s="114"/>
      <c r="I116" s="114"/>
      <c r="J116" s="114"/>
      <c r="K116" s="114"/>
      <c r="L116" s="114"/>
      <c r="M116" s="114"/>
      <c r="N116" s="114">
        <v>117</v>
      </c>
      <c r="O116" s="50" t="s">
        <v>1066</v>
      </c>
      <c r="P116" s="114" t="s">
        <v>1063</v>
      </c>
      <c r="Q116" s="50" t="str">
        <f t="shared" si="5"/>
        <v>EICIH</v>
      </c>
      <c r="R116" s="114" t="s">
        <v>330</v>
      </c>
      <c r="S116" s="114" t="s">
        <v>140</v>
      </c>
      <c r="T116" s="114" t="s">
        <v>140</v>
      </c>
    </row>
    <row r="117" spans="1:20" s="117" customFormat="1" ht="30">
      <c r="A117">
        <f t="shared" si="6"/>
        <v>115</v>
      </c>
      <c r="B117" s="48" t="s">
        <v>821</v>
      </c>
      <c r="C117" s="36">
        <v>39339</v>
      </c>
      <c r="D117" s="48" t="s">
        <v>824</v>
      </c>
      <c r="E117" s="48" t="s">
        <v>109</v>
      </c>
      <c r="F117" s="48" t="s">
        <v>828</v>
      </c>
      <c r="G117" s="35" t="s">
        <v>832</v>
      </c>
      <c r="H117" s="35"/>
      <c r="I117" s="35"/>
      <c r="J117" s="35"/>
      <c r="K117" s="35"/>
      <c r="L117" s="35"/>
      <c r="M117" s="35"/>
      <c r="N117" s="35">
        <v>41</v>
      </c>
      <c r="O117" s="50" t="s">
        <v>1066</v>
      </c>
      <c r="P117" s="84" t="s">
        <v>1063</v>
      </c>
      <c r="Q117" s="50" t="str">
        <f t="shared" si="5"/>
        <v>EICIH</v>
      </c>
      <c r="R117" s="107" t="s">
        <v>330</v>
      </c>
      <c r="S117" s="35" t="s">
        <v>137</v>
      </c>
      <c r="T117" s="35" t="s">
        <v>140</v>
      </c>
    </row>
    <row r="118" spans="1:20" s="117" customFormat="1" ht="30">
      <c r="A118">
        <f t="shared" si="6"/>
        <v>116</v>
      </c>
      <c r="B118" s="48" t="s">
        <v>822</v>
      </c>
      <c r="C118" s="36">
        <v>39339</v>
      </c>
      <c r="D118" s="48" t="s">
        <v>825</v>
      </c>
      <c r="E118" s="48" t="s">
        <v>109</v>
      </c>
      <c r="F118" s="48" t="s">
        <v>829</v>
      </c>
      <c r="G118" s="35" t="s">
        <v>833</v>
      </c>
      <c r="H118" s="35"/>
      <c r="I118" s="35"/>
      <c r="J118" s="35"/>
      <c r="K118" s="35"/>
      <c r="L118" s="35"/>
      <c r="M118" s="35"/>
      <c r="N118" s="35">
        <v>79</v>
      </c>
      <c r="O118" s="50" t="s">
        <v>1066</v>
      </c>
      <c r="P118" s="84" t="s">
        <v>1063</v>
      </c>
      <c r="Q118" s="50" t="str">
        <f t="shared" si="5"/>
        <v>EICIH</v>
      </c>
      <c r="R118" s="107" t="s">
        <v>330</v>
      </c>
      <c r="S118" s="35" t="s">
        <v>137</v>
      </c>
      <c r="T118" s="35" t="s">
        <v>140</v>
      </c>
    </row>
    <row r="119" spans="1:20" s="47" customFormat="1" ht="30">
      <c r="A119">
        <f t="shared" si="6"/>
        <v>117</v>
      </c>
      <c r="B119" s="48" t="s">
        <v>823</v>
      </c>
      <c r="C119" s="36">
        <v>39339</v>
      </c>
      <c r="D119" s="48" t="s">
        <v>826</v>
      </c>
      <c r="E119" s="48" t="s">
        <v>109</v>
      </c>
      <c r="F119" s="48" t="s">
        <v>830</v>
      </c>
      <c r="G119" s="35" t="s">
        <v>834</v>
      </c>
      <c r="H119" s="35"/>
      <c r="I119" s="35"/>
      <c r="J119" s="35"/>
      <c r="K119" s="35"/>
      <c r="L119" s="35"/>
      <c r="M119" s="35"/>
      <c r="N119" s="35">
        <v>6</v>
      </c>
      <c r="O119" s="50" t="s">
        <v>1066</v>
      </c>
      <c r="P119" s="35" t="s">
        <v>1063</v>
      </c>
      <c r="Q119" s="50" t="str">
        <f t="shared" si="5"/>
        <v>EICIH</v>
      </c>
      <c r="R119" s="50" t="s">
        <v>330</v>
      </c>
      <c r="S119" s="35" t="s">
        <v>137</v>
      </c>
      <c r="T119" s="35" t="s">
        <v>157</v>
      </c>
    </row>
    <row r="120" spans="1:20" s="47" customFormat="1" ht="30">
      <c r="A120">
        <f t="shared" si="6"/>
        <v>118</v>
      </c>
      <c r="B120" s="119" t="s">
        <v>846</v>
      </c>
      <c r="C120" s="118">
        <v>39341</v>
      </c>
      <c r="D120" s="48" t="s">
        <v>859</v>
      </c>
      <c r="E120" s="114" t="s">
        <v>109</v>
      </c>
      <c r="F120" s="114" t="s">
        <v>851</v>
      </c>
      <c r="G120" s="48" t="s">
        <v>852</v>
      </c>
      <c r="H120" s="114">
        <v>8</v>
      </c>
      <c r="I120" s="114"/>
      <c r="J120" s="114"/>
      <c r="K120" s="114"/>
      <c r="L120" s="114"/>
      <c r="M120" s="114"/>
      <c r="N120" s="114">
        <v>101</v>
      </c>
      <c r="O120" s="50" t="s">
        <v>1066</v>
      </c>
      <c r="P120" s="114" t="s">
        <v>1063</v>
      </c>
      <c r="Q120" s="50" t="str">
        <f t="shared" si="5"/>
        <v>EICIH</v>
      </c>
      <c r="R120" s="114" t="s">
        <v>330</v>
      </c>
      <c r="S120" s="114" t="s">
        <v>140</v>
      </c>
      <c r="T120" s="114" t="s">
        <v>140</v>
      </c>
    </row>
    <row r="121" spans="1:20" s="47" customFormat="1" ht="30">
      <c r="A121">
        <f t="shared" si="6"/>
        <v>119</v>
      </c>
      <c r="B121" s="48" t="s">
        <v>326</v>
      </c>
      <c r="C121" s="40">
        <v>39271</v>
      </c>
      <c r="D121" s="80" t="s">
        <v>327</v>
      </c>
      <c r="E121" s="48" t="s">
        <v>774</v>
      </c>
      <c r="F121" s="48" t="s">
        <v>328</v>
      </c>
      <c r="G121" s="48" t="s">
        <v>329</v>
      </c>
      <c r="H121" s="35"/>
      <c r="I121" s="35">
        <v>233</v>
      </c>
      <c r="J121" s="35"/>
      <c r="K121" s="35"/>
      <c r="L121" s="35"/>
      <c r="M121" s="35"/>
      <c r="N121" s="35">
        <v>317</v>
      </c>
      <c r="O121" s="50" t="s">
        <v>1066</v>
      </c>
      <c r="P121" s="105" t="s">
        <v>1064</v>
      </c>
      <c r="Q121" s="50" t="str">
        <f t="shared" si="5"/>
        <v>EICIL</v>
      </c>
      <c r="R121" s="107" t="s">
        <v>330</v>
      </c>
      <c r="S121" s="35" t="s">
        <v>140</v>
      </c>
      <c r="T121" s="35" t="s">
        <v>140</v>
      </c>
    </row>
    <row r="122" spans="1:20" s="47" customFormat="1" ht="45">
      <c r="A122">
        <f t="shared" si="6"/>
        <v>120</v>
      </c>
      <c r="B122" s="41" t="s">
        <v>424</v>
      </c>
      <c r="C122" s="42">
        <v>39286</v>
      </c>
      <c r="D122" s="41" t="s">
        <v>425</v>
      </c>
      <c r="E122" s="41" t="s">
        <v>428</v>
      </c>
      <c r="F122" s="41" t="s">
        <v>427</v>
      </c>
      <c r="G122" s="41" t="s">
        <v>426</v>
      </c>
      <c r="H122" s="41"/>
      <c r="I122" s="41"/>
      <c r="J122" s="41"/>
      <c r="K122" s="41"/>
      <c r="L122" s="41"/>
      <c r="M122" s="41"/>
      <c r="N122" s="41">
        <v>150</v>
      </c>
      <c r="O122" s="50" t="s">
        <v>1066</v>
      </c>
      <c r="P122" s="66" t="s">
        <v>1064</v>
      </c>
      <c r="Q122" s="50" t="str">
        <f t="shared" si="5"/>
        <v>EICIL</v>
      </c>
      <c r="R122" s="107" t="s">
        <v>330</v>
      </c>
      <c r="S122" s="41" t="s">
        <v>137</v>
      </c>
      <c r="T122" s="41" t="s">
        <v>157</v>
      </c>
    </row>
    <row r="123" spans="1:20" s="47" customFormat="1" ht="30">
      <c r="A123">
        <f t="shared" si="6"/>
        <v>121</v>
      </c>
      <c r="B123" s="41" t="s">
        <v>441</v>
      </c>
      <c r="C123" s="42">
        <v>39288</v>
      </c>
      <c r="D123" s="41" t="s">
        <v>447</v>
      </c>
      <c r="E123" s="41" t="s">
        <v>109</v>
      </c>
      <c r="F123" s="41" t="s">
        <v>448</v>
      </c>
      <c r="G123" s="41" t="s">
        <v>449</v>
      </c>
      <c r="H123" s="41"/>
      <c r="I123" s="41"/>
      <c r="J123" s="41"/>
      <c r="K123" s="41"/>
      <c r="L123" s="41"/>
      <c r="M123" s="41"/>
      <c r="N123" s="41">
        <v>4.5</v>
      </c>
      <c r="O123" s="50" t="s">
        <v>1066</v>
      </c>
      <c r="P123" s="66" t="s">
        <v>1064</v>
      </c>
      <c r="Q123" s="50" t="str">
        <f t="shared" si="5"/>
        <v>EICIL</v>
      </c>
      <c r="R123" s="107" t="s">
        <v>330</v>
      </c>
      <c r="S123" s="41" t="s">
        <v>137</v>
      </c>
      <c r="T123" s="41" t="s">
        <v>157</v>
      </c>
    </row>
    <row r="124" spans="1:20" s="47" customFormat="1" ht="30">
      <c r="A124">
        <f t="shared" si="6"/>
        <v>122</v>
      </c>
      <c r="B124" s="48" t="s">
        <v>524</v>
      </c>
      <c r="C124" s="116">
        <v>39298</v>
      </c>
      <c r="D124" s="48" t="s">
        <v>872</v>
      </c>
      <c r="E124" s="48" t="s">
        <v>109</v>
      </c>
      <c r="F124" s="48" t="s">
        <v>525</v>
      </c>
      <c r="G124" s="48" t="s">
        <v>526</v>
      </c>
      <c r="H124" s="48"/>
      <c r="I124" s="48"/>
      <c r="J124" s="48"/>
      <c r="K124" s="48"/>
      <c r="L124" s="48"/>
      <c r="M124" s="48"/>
      <c r="N124" s="48">
        <v>474</v>
      </c>
      <c r="O124" s="50" t="s">
        <v>1066</v>
      </c>
      <c r="P124" s="105" t="s">
        <v>1064</v>
      </c>
      <c r="Q124" s="50" t="str">
        <f t="shared" si="5"/>
        <v>EICIL</v>
      </c>
      <c r="R124" s="107" t="s">
        <v>330</v>
      </c>
      <c r="S124" s="48" t="s">
        <v>140</v>
      </c>
      <c r="T124" s="48" t="s">
        <v>140</v>
      </c>
    </row>
    <row r="125" spans="1:20" s="94" customFormat="1" ht="30">
      <c r="A125">
        <f t="shared" si="6"/>
        <v>123</v>
      </c>
      <c r="B125" s="41" t="s">
        <v>545</v>
      </c>
      <c r="C125" s="42">
        <v>39299</v>
      </c>
      <c r="D125" s="41" t="s">
        <v>546</v>
      </c>
      <c r="E125" s="41" t="s">
        <v>109</v>
      </c>
      <c r="F125" s="41" t="s">
        <v>553</v>
      </c>
      <c r="G125" s="41" t="s">
        <v>554</v>
      </c>
      <c r="H125" s="41"/>
      <c r="I125" s="41"/>
      <c r="J125" s="41"/>
      <c r="K125" s="41"/>
      <c r="L125" s="41"/>
      <c r="M125" s="41"/>
      <c r="N125" s="41">
        <v>58</v>
      </c>
      <c r="O125" s="50" t="s">
        <v>1066</v>
      </c>
      <c r="P125" s="41" t="s">
        <v>1064</v>
      </c>
      <c r="Q125" s="50" t="str">
        <f t="shared" si="5"/>
        <v>EICIL</v>
      </c>
      <c r="R125" s="50" t="s">
        <v>330</v>
      </c>
      <c r="S125" s="41" t="s">
        <v>137</v>
      </c>
      <c r="T125" s="41" t="s">
        <v>157</v>
      </c>
    </row>
    <row r="126" spans="1:20" ht="45">
      <c r="A126">
        <f t="shared" si="6"/>
        <v>124</v>
      </c>
      <c r="B126" s="41" t="s">
        <v>542</v>
      </c>
      <c r="C126" s="42">
        <v>39299</v>
      </c>
      <c r="D126" s="41" t="s">
        <v>548</v>
      </c>
      <c r="E126" s="41" t="s">
        <v>109</v>
      </c>
      <c r="F126" s="41" t="s">
        <v>543</v>
      </c>
      <c r="G126" s="41" t="s">
        <v>544</v>
      </c>
      <c r="H126" s="41"/>
      <c r="I126" s="41"/>
      <c r="J126" s="41"/>
      <c r="K126" s="41"/>
      <c r="L126" s="41"/>
      <c r="M126" s="41"/>
      <c r="N126" s="41">
        <v>5.1</v>
      </c>
      <c r="O126" s="50" t="s">
        <v>1066</v>
      </c>
      <c r="P126" s="66" t="s">
        <v>1064</v>
      </c>
      <c r="Q126" s="50" t="str">
        <f t="shared" si="5"/>
        <v>EICIL</v>
      </c>
      <c r="R126" s="107" t="s">
        <v>330</v>
      </c>
      <c r="S126" s="41" t="s">
        <v>137</v>
      </c>
      <c r="T126" s="41" t="s">
        <v>157</v>
      </c>
    </row>
    <row r="127" spans="1:20" ht="30">
      <c r="A127">
        <f t="shared" si="6"/>
        <v>125</v>
      </c>
      <c r="B127" s="48" t="s">
        <v>631</v>
      </c>
      <c r="C127" s="108">
        <v>39308</v>
      </c>
      <c r="D127" s="48" t="s">
        <v>632</v>
      </c>
      <c r="E127" s="48" t="s">
        <v>599</v>
      </c>
      <c r="F127" s="48" t="s">
        <v>633</v>
      </c>
      <c r="G127" s="48" t="s">
        <v>634</v>
      </c>
      <c r="H127" s="93"/>
      <c r="I127" s="93"/>
      <c r="J127" s="93"/>
      <c r="K127" s="93"/>
      <c r="L127" s="93"/>
      <c r="M127" s="93"/>
      <c r="N127" s="93">
        <v>4</v>
      </c>
      <c r="O127" s="50" t="s">
        <v>1066</v>
      </c>
      <c r="P127" s="105" t="s">
        <v>1064</v>
      </c>
      <c r="Q127" s="50" t="str">
        <f t="shared" si="5"/>
        <v>EICIL</v>
      </c>
      <c r="R127" s="105" t="s">
        <v>330</v>
      </c>
      <c r="S127" s="93" t="s">
        <v>137</v>
      </c>
      <c r="T127" s="93" t="s">
        <v>157</v>
      </c>
    </row>
    <row r="128" spans="1:20" ht="30">
      <c r="A128">
        <f t="shared" si="6"/>
        <v>126</v>
      </c>
      <c r="B128" s="48" t="s">
        <v>635</v>
      </c>
      <c r="C128" s="109">
        <v>39308</v>
      </c>
      <c r="D128" s="48" t="s">
        <v>636</v>
      </c>
      <c r="E128" s="48" t="s">
        <v>599</v>
      </c>
      <c r="F128" s="48" t="s">
        <v>637</v>
      </c>
      <c r="G128" s="48" t="s">
        <v>638</v>
      </c>
      <c r="H128" s="91"/>
      <c r="I128" s="91"/>
      <c r="J128" s="91"/>
      <c r="K128" s="91"/>
      <c r="L128" s="91"/>
      <c r="M128" s="91"/>
      <c r="N128" s="91">
        <v>60</v>
      </c>
      <c r="O128" s="50" t="s">
        <v>1066</v>
      </c>
      <c r="P128" s="105" t="s">
        <v>1064</v>
      </c>
      <c r="Q128" s="50" t="str">
        <f t="shared" si="5"/>
        <v>EICIL</v>
      </c>
      <c r="R128" s="66" t="s">
        <v>157</v>
      </c>
      <c r="S128" s="91" t="s">
        <v>137</v>
      </c>
      <c r="T128" s="91" t="s">
        <v>157</v>
      </c>
    </row>
    <row r="129" spans="1:20" ht="30">
      <c r="A129">
        <f t="shared" si="6"/>
        <v>127</v>
      </c>
      <c r="B129" s="48" t="s">
        <v>659</v>
      </c>
      <c r="C129" s="109">
        <v>39309</v>
      </c>
      <c r="D129" s="48" t="s">
        <v>660</v>
      </c>
      <c r="E129" s="48" t="s">
        <v>599</v>
      </c>
      <c r="F129" s="48" t="s">
        <v>661</v>
      </c>
      <c r="G129" s="48" t="s">
        <v>662</v>
      </c>
      <c r="H129" s="91"/>
      <c r="I129" s="91"/>
      <c r="J129" s="91"/>
      <c r="K129" s="91"/>
      <c r="L129" s="91"/>
      <c r="M129" s="91"/>
      <c r="N129" s="91">
        <v>5</v>
      </c>
      <c r="O129" s="50" t="s">
        <v>1066</v>
      </c>
      <c r="P129" s="105" t="s">
        <v>1064</v>
      </c>
      <c r="Q129" s="50" t="str">
        <f t="shared" si="5"/>
        <v>EICIL</v>
      </c>
      <c r="R129" s="107" t="s">
        <v>330</v>
      </c>
      <c r="S129" s="91" t="s">
        <v>137</v>
      </c>
      <c r="T129" s="91" t="s">
        <v>157</v>
      </c>
    </row>
    <row r="130" spans="1:20" s="94" customFormat="1" ht="30">
      <c r="A130">
        <f t="shared" si="6"/>
        <v>128</v>
      </c>
      <c r="B130" s="83" t="s">
        <v>663</v>
      </c>
      <c r="C130" s="109">
        <v>39309</v>
      </c>
      <c r="D130" s="48" t="s">
        <v>1054</v>
      </c>
      <c r="E130" s="48" t="s">
        <v>154</v>
      </c>
      <c r="F130" s="48" t="s">
        <v>664</v>
      </c>
      <c r="G130" s="48"/>
      <c r="H130" s="91"/>
      <c r="I130" s="91"/>
      <c r="J130" s="91"/>
      <c r="K130" s="91"/>
      <c r="L130" s="91"/>
      <c r="M130" s="91">
        <v>0.1</v>
      </c>
      <c r="N130" s="91"/>
      <c r="O130" s="50" t="s">
        <v>1066</v>
      </c>
      <c r="P130" s="48" t="s">
        <v>1064</v>
      </c>
      <c r="Q130" s="50" t="str">
        <f t="shared" si="5"/>
        <v>EICIL</v>
      </c>
      <c r="R130" s="50" t="s">
        <v>330</v>
      </c>
      <c r="S130" s="91" t="s">
        <v>137</v>
      </c>
      <c r="T130" s="91" t="s">
        <v>157</v>
      </c>
    </row>
    <row r="131" spans="1:20" ht="30">
      <c r="A131">
        <f aca="true" t="shared" si="7" ref="A131:A162">A130+1</f>
        <v>129</v>
      </c>
      <c r="B131" s="48" t="s">
        <v>675</v>
      </c>
      <c r="C131" s="109">
        <v>39310</v>
      </c>
      <c r="D131" s="48" t="s">
        <v>676</v>
      </c>
      <c r="E131" s="48" t="s">
        <v>599</v>
      </c>
      <c r="F131" s="48" t="s">
        <v>677</v>
      </c>
      <c r="G131" s="48" t="s">
        <v>678</v>
      </c>
      <c r="H131" s="91"/>
      <c r="I131" s="91"/>
      <c r="J131" s="91"/>
      <c r="K131" s="91"/>
      <c r="L131" s="91"/>
      <c r="M131" s="91"/>
      <c r="N131" s="91">
        <v>13</v>
      </c>
      <c r="O131" s="50" t="s">
        <v>1066</v>
      </c>
      <c r="P131" s="105" t="s">
        <v>1064</v>
      </c>
      <c r="Q131" s="50" t="str">
        <f t="shared" si="5"/>
        <v>EICIL</v>
      </c>
      <c r="R131" s="107" t="s">
        <v>330</v>
      </c>
      <c r="S131" s="91" t="s">
        <v>137</v>
      </c>
      <c r="T131" s="91" t="s">
        <v>140</v>
      </c>
    </row>
    <row r="132" spans="1:20" ht="30">
      <c r="A132">
        <f t="shared" si="7"/>
        <v>130</v>
      </c>
      <c r="B132" s="48" t="s">
        <v>679</v>
      </c>
      <c r="C132" s="109">
        <v>39310</v>
      </c>
      <c r="D132" s="48" t="s">
        <v>680</v>
      </c>
      <c r="E132" s="48" t="s">
        <v>599</v>
      </c>
      <c r="F132" s="48" t="s">
        <v>681</v>
      </c>
      <c r="G132" s="48" t="s">
        <v>682</v>
      </c>
      <c r="H132" s="91"/>
      <c r="I132" s="91">
        <v>1.3</v>
      </c>
      <c r="J132" s="91"/>
      <c r="K132" s="91"/>
      <c r="L132" s="91"/>
      <c r="M132" s="91"/>
      <c r="N132" s="91">
        <v>74.2</v>
      </c>
      <c r="O132" s="50" t="s">
        <v>1066</v>
      </c>
      <c r="P132" s="48" t="s">
        <v>1064</v>
      </c>
      <c r="Q132" s="50" t="str">
        <f aca="true" t="shared" si="8" ref="Q132:Q195">CONCATENATE(O132,P132)</f>
        <v>EICIL</v>
      </c>
      <c r="R132" s="50" t="s">
        <v>330</v>
      </c>
      <c r="S132" s="91" t="s">
        <v>140</v>
      </c>
      <c r="T132" s="91" t="s">
        <v>140</v>
      </c>
    </row>
    <row r="133" spans="1:20" ht="45">
      <c r="A133">
        <f t="shared" si="7"/>
        <v>131</v>
      </c>
      <c r="B133" s="48" t="s">
        <v>1056</v>
      </c>
      <c r="C133" s="109">
        <v>39311</v>
      </c>
      <c r="D133" s="48" t="s">
        <v>729</v>
      </c>
      <c r="E133" s="48" t="s">
        <v>599</v>
      </c>
      <c r="F133" s="48" t="s">
        <v>720</v>
      </c>
      <c r="G133" s="48" t="s">
        <v>721</v>
      </c>
      <c r="H133" s="91"/>
      <c r="I133" s="91"/>
      <c r="J133" s="91"/>
      <c r="K133" s="91"/>
      <c r="L133" s="91"/>
      <c r="M133" s="91"/>
      <c r="N133" s="91">
        <v>63</v>
      </c>
      <c r="O133" s="50" t="s">
        <v>1066</v>
      </c>
      <c r="P133" s="105" t="s">
        <v>1064</v>
      </c>
      <c r="Q133" s="50" t="str">
        <f t="shared" si="8"/>
        <v>EICIL</v>
      </c>
      <c r="R133" s="107" t="s">
        <v>330</v>
      </c>
      <c r="S133" s="91" t="s">
        <v>140</v>
      </c>
      <c r="T133" s="91" t="s">
        <v>137</v>
      </c>
    </row>
    <row r="134" spans="1:20" s="94" customFormat="1" ht="30">
      <c r="A134">
        <f t="shared" si="7"/>
        <v>132</v>
      </c>
      <c r="B134" s="74" t="s">
        <v>213</v>
      </c>
      <c r="C134" s="40">
        <v>39263</v>
      </c>
      <c r="D134" s="43" t="s">
        <v>229</v>
      </c>
      <c r="E134" s="48" t="s">
        <v>223</v>
      </c>
      <c r="F134" s="48" t="s">
        <v>218</v>
      </c>
      <c r="G134" s="48" t="s">
        <v>219</v>
      </c>
      <c r="H134" s="41"/>
      <c r="I134" s="41"/>
      <c r="J134" s="48"/>
      <c r="K134" s="41"/>
      <c r="L134" s="41"/>
      <c r="M134" s="41">
        <v>0.1</v>
      </c>
      <c r="N134" s="35"/>
      <c r="O134" s="48" t="s">
        <v>1067</v>
      </c>
      <c r="P134" s="48" t="s">
        <v>1063</v>
      </c>
      <c r="Q134" s="50" t="str">
        <f t="shared" si="8"/>
        <v>EISH</v>
      </c>
      <c r="R134" s="50" t="s">
        <v>330</v>
      </c>
      <c r="S134" s="35" t="s">
        <v>137</v>
      </c>
      <c r="T134" s="35" t="s">
        <v>157</v>
      </c>
    </row>
    <row r="135" spans="1:20" s="128" customFormat="1" ht="30">
      <c r="A135">
        <f t="shared" si="7"/>
        <v>133</v>
      </c>
      <c r="B135" s="74" t="s">
        <v>287</v>
      </c>
      <c r="C135" s="40">
        <v>39268</v>
      </c>
      <c r="D135" s="43" t="s">
        <v>288</v>
      </c>
      <c r="E135" s="48" t="s">
        <v>154</v>
      </c>
      <c r="F135" s="48" t="s">
        <v>289</v>
      </c>
      <c r="G135" s="48" t="s">
        <v>290</v>
      </c>
      <c r="H135" s="41"/>
      <c r="I135" s="41"/>
      <c r="J135" s="48"/>
      <c r="K135" s="41"/>
      <c r="L135" s="41"/>
      <c r="M135" s="41">
        <v>0.1</v>
      </c>
      <c r="N135" s="41"/>
      <c r="O135" s="48" t="s">
        <v>1067</v>
      </c>
      <c r="P135" s="48" t="s">
        <v>1063</v>
      </c>
      <c r="Q135" s="50" t="str">
        <f t="shared" si="8"/>
        <v>EISH</v>
      </c>
      <c r="R135" s="50" t="s">
        <v>330</v>
      </c>
      <c r="S135" s="35" t="s">
        <v>137</v>
      </c>
      <c r="T135" s="35" t="s">
        <v>157</v>
      </c>
    </row>
    <row r="136" spans="1:20" s="94" customFormat="1" ht="30">
      <c r="A136">
        <f t="shared" si="7"/>
        <v>134</v>
      </c>
      <c r="B136" s="74" t="s">
        <v>320</v>
      </c>
      <c r="C136" s="40">
        <v>39268</v>
      </c>
      <c r="D136" s="43" t="s">
        <v>319</v>
      </c>
      <c r="E136" s="48" t="s">
        <v>154</v>
      </c>
      <c r="F136" s="48" t="s">
        <v>318</v>
      </c>
      <c r="G136" s="48" t="s">
        <v>317</v>
      </c>
      <c r="H136" s="41"/>
      <c r="I136" s="41"/>
      <c r="J136" s="48"/>
      <c r="K136" s="41"/>
      <c r="L136" s="41"/>
      <c r="M136" s="41">
        <v>0.5</v>
      </c>
      <c r="N136" s="41"/>
      <c r="O136" s="48" t="s">
        <v>1067</v>
      </c>
      <c r="P136" s="48" t="s">
        <v>1063</v>
      </c>
      <c r="Q136" s="50" t="str">
        <f t="shared" si="8"/>
        <v>EISH</v>
      </c>
      <c r="R136" s="50" t="s">
        <v>330</v>
      </c>
      <c r="S136" s="35" t="s">
        <v>137</v>
      </c>
      <c r="T136" s="35" t="s">
        <v>157</v>
      </c>
    </row>
    <row r="137" spans="1:20" s="94" customFormat="1" ht="30">
      <c r="A137">
        <f t="shared" si="7"/>
        <v>135</v>
      </c>
      <c r="B137" s="83" t="s">
        <v>396</v>
      </c>
      <c r="C137" s="40">
        <v>39282</v>
      </c>
      <c r="D137" s="80" t="s">
        <v>397</v>
      </c>
      <c r="E137" s="48" t="s">
        <v>398</v>
      </c>
      <c r="F137" s="48" t="s">
        <v>399</v>
      </c>
      <c r="G137" s="48" t="s">
        <v>400</v>
      </c>
      <c r="H137" s="35"/>
      <c r="I137" s="35"/>
      <c r="J137" s="35"/>
      <c r="K137" s="35"/>
      <c r="L137" s="35"/>
      <c r="M137" s="35">
        <v>5</v>
      </c>
      <c r="N137" s="35"/>
      <c r="O137" s="48" t="s">
        <v>1067</v>
      </c>
      <c r="P137" s="48" t="s">
        <v>1063</v>
      </c>
      <c r="Q137" s="50" t="str">
        <f t="shared" si="8"/>
        <v>EISH</v>
      </c>
      <c r="R137" s="50" t="s">
        <v>330</v>
      </c>
      <c r="S137" s="35" t="s">
        <v>137</v>
      </c>
      <c r="T137" s="35" t="s">
        <v>157</v>
      </c>
    </row>
    <row r="138" spans="1:20" ht="30">
      <c r="A138">
        <f t="shared" si="7"/>
        <v>136</v>
      </c>
      <c r="B138" s="83" t="s">
        <v>622</v>
      </c>
      <c r="C138" s="109">
        <v>39307</v>
      </c>
      <c r="D138" s="48" t="s">
        <v>626</v>
      </c>
      <c r="E138" s="48" t="s">
        <v>623</v>
      </c>
      <c r="F138" s="48" t="s">
        <v>624</v>
      </c>
      <c r="G138" s="48" t="s">
        <v>625</v>
      </c>
      <c r="H138" s="91"/>
      <c r="I138" s="91"/>
      <c r="J138" s="91"/>
      <c r="K138" s="91"/>
      <c r="L138" s="91"/>
      <c r="M138" s="91">
        <v>16.6</v>
      </c>
      <c r="N138" s="91"/>
      <c r="O138" s="48" t="s">
        <v>1067</v>
      </c>
      <c r="P138" s="105" t="s">
        <v>1063</v>
      </c>
      <c r="Q138" s="50" t="str">
        <f t="shared" si="8"/>
        <v>EISH</v>
      </c>
      <c r="R138" s="107" t="s">
        <v>330</v>
      </c>
      <c r="S138" s="91" t="s">
        <v>140</v>
      </c>
      <c r="T138" s="91" t="s">
        <v>140</v>
      </c>
    </row>
    <row r="139" spans="1:20" ht="30">
      <c r="A139">
        <f t="shared" si="7"/>
        <v>137</v>
      </c>
      <c r="B139" s="132" t="s">
        <v>931</v>
      </c>
      <c r="C139" s="118">
        <v>39371</v>
      </c>
      <c r="D139" s="48" t="s">
        <v>951</v>
      </c>
      <c r="E139" s="48" t="s">
        <v>154</v>
      </c>
      <c r="F139" s="114" t="s">
        <v>952</v>
      </c>
      <c r="G139" s="48" t="s">
        <v>953</v>
      </c>
      <c r="H139" s="9"/>
      <c r="I139" s="35"/>
      <c r="J139" s="35"/>
      <c r="K139" s="35"/>
      <c r="L139" s="35"/>
      <c r="M139" s="35">
        <v>0.25</v>
      </c>
      <c r="N139" s="35"/>
      <c r="O139" s="48" t="s">
        <v>1067</v>
      </c>
      <c r="P139" s="84" t="s">
        <v>1063</v>
      </c>
      <c r="Q139" s="50" t="str">
        <f t="shared" si="8"/>
        <v>EISH</v>
      </c>
      <c r="R139" s="84" t="s">
        <v>157</v>
      </c>
      <c r="S139" s="114" t="s">
        <v>137</v>
      </c>
      <c r="T139" s="114" t="s">
        <v>157</v>
      </c>
    </row>
    <row r="140" spans="1:20" ht="30">
      <c r="A140">
        <f t="shared" si="7"/>
        <v>138</v>
      </c>
      <c r="B140" s="83" t="s">
        <v>322</v>
      </c>
      <c r="C140" s="40">
        <v>39271</v>
      </c>
      <c r="D140" s="80" t="s">
        <v>323</v>
      </c>
      <c r="E140" s="48" t="s">
        <v>154</v>
      </c>
      <c r="F140" s="48" t="s">
        <v>324</v>
      </c>
      <c r="G140" s="48" t="s">
        <v>325</v>
      </c>
      <c r="H140" s="35"/>
      <c r="I140" s="35">
        <v>169</v>
      </c>
      <c r="J140" s="35"/>
      <c r="K140" s="35"/>
      <c r="L140" s="35"/>
      <c r="M140" s="35">
        <v>424.3</v>
      </c>
      <c r="N140" s="35">
        <v>10.7</v>
      </c>
      <c r="O140" s="48" t="s">
        <v>1067</v>
      </c>
      <c r="P140" s="48" t="s">
        <v>1064</v>
      </c>
      <c r="Q140" s="50" t="str">
        <f t="shared" si="8"/>
        <v>EISL</v>
      </c>
      <c r="R140" s="50" t="s">
        <v>330</v>
      </c>
      <c r="S140" s="35" t="s">
        <v>140</v>
      </c>
      <c r="T140" s="35" t="s">
        <v>140</v>
      </c>
    </row>
    <row r="141" spans="1:20" ht="30">
      <c r="A141">
        <f t="shared" si="7"/>
        <v>139</v>
      </c>
      <c r="B141" s="83" t="s">
        <v>462</v>
      </c>
      <c r="C141" s="116">
        <v>39289</v>
      </c>
      <c r="D141" s="48" t="s">
        <v>463</v>
      </c>
      <c r="E141" s="48" t="s">
        <v>154</v>
      </c>
      <c r="F141" s="48" t="s">
        <v>464</v>
      </c>
      <c r="G141" s="48" t="s">
        <v>465</v>
      </c>
      <c r="H141" s="48"/>
      <c r="I141" s="48"/>
      <c r="J141" s="48"/>
      <c r="K141" s="48"/>
      <c r="L141" s="48"/>
      <c r="M141" s="48">
        <v>25.04</v>
      </c>
      <c r="N141" s="48"/>
      <c r="O141" s="48" t="s">
        <v>1067</v>
      </c>
      <c r="P141" s="105" t="s">
        <v>1064</v>
      </c>
      <c r="Q141" s="50" t="str">
        <f t="shared" si="8"/>
        <v>EISL</v>
      </c>
      <c r="R141" s="105" t="s">
        <v>330</v>
      </c>
      <c r="S141" s="48" t="s">
        <v>140</v>
      </c>
      <c r="T141" s="48" t="s">
        <v>140</v>
      </c>
    </row>
    <row r="142" spans="1:20" ht="30">
      <c r="A142">
        <f t="shared" si="7"/>
        <v>140</v>
      </c>
      <c r="B142" s="83" t="s">
        <v>639</v>
      </c>
      <c r="C142" s="108">
        <v>39308</v>
      </c>
      <c r="D142" s="48" t="s">
        <v>640</v>
      </c>
      <c r="E142" s="48" t="s">
        <v>641</v>
      </c>
      <c r="F142" s="48" t="s">
        <v>642</v>
      </c>
      <c r="G142" s="48" t="s">
        <v>643</v>
      </c>
      <c r="H142" s="93"/>
      <c r="I142" s="93"/>
      <c r="J142" s="93"/>
      <c r="K142" s="93"/>
      <c r="L142" s="93"/>
      <c r="M142" s="93">
        <v>5</v>
      </c>
      <c r="N142" s="93"/>
      <c r="O142" s="48" t="s">
        <v>1067</v>
      </c>
      <c r="P142" s="105" t="s">
        <v>1064</v>
      </c>
      <c r="Q142" s="50" t="str">
        <f t="shared" si="8"/>
        <v>EISL</v>
      </c>
      <c r="R142" s="105" t="s">
        <v>330</v>
      </c>
      <c r="S142" s="93" t="s">
        <v>137</v>
      </c>
      <c r="T142" s="93" t="s">
        <v>157</v>
      </c>
    </row>
    <row r="143" spans="1:20" ht="45">
      <c r="A143">
        <f t="shared" si="7"/>
        <v>141</v>
      </c>
      <c r="B143" s="83" t="s">
        <v>725</v>
      </c>
      <c r="C143" s="109">
        <v>39313</v>
      </c>
      <c r="D143" s="48" t="s">
        <v>726</v>
      </c>
      <c r="E143" s="48" t="s">
        <v>154</v>
      </c>
      <c r="F143" s="48" t="s">
        <v>727</v>
      </c>
      <c r="G143" s="48" t="s">
        <v>728</v>
      </c>
      <c r="H143" s="91"/>
      <c r="I143" s="91"/>
      <c r="J143" s="91"/>
      <c r="K143" s="91"/>
      <c r="L143" s="91"/>
      <c r="M143" s="91">
        <v>0.25</v>
      </c>
      <c r="N143" s="91"/>
      <c r="O143" s="48" t="s">
        <v>1067</v>
      </c>
      <c r="P143" s="105" t="s">
        <v>1064</v>
      </c>
      <c r="Q143" s="50" t="str">
        <f t="shared" si="8"/>
        <v>EISL</v>
      </c>
      <c r="R143" s="107" t="s">
        <v>330</v>
      </c>
      <c r="S143" s="91" t="s">
        <v>137</v>
      </c>
      <c r="T143" s="91" t="s">
        <v>157</v>
      </c>
    </row>
    <row r="144" spans="1:20" ht="45">
      <c r="A144">
        <f t="shared" si="7"/>
        <v>142</v>
      </c>
      <c r="B144" s="67" t="s">
        <v>62</v>
      </c>
      <c r="C144" s="36">
        <v>39155</v>
      </c>
      <c r="D144" s="37" t="s">
        <v>63</v>
      </c>
      <c r="E144" s="50"/>
      <c r="F144" s="51" t="s">
        <v>64</v>
      </c>
      <c r="G144" s="50" t="s">
        <v>72</v>
      </c>
      <c r="H144" s="52"/>
      <c r="I144" s="52"/>
      <c r="J144" s="53"/>
      <c r="K144" s="52">
        <v>1.5</v>
      </c>
      <c r="L144" s="52"/>
      <c r="M144" s="52"/>
      <c r="N144" s="52"/>
      <c r="O144" s="50" t="s">
        <v>221</v>
      </c>
      <c r="P144" s="107" t="s">
        <v>1063</v>
      </c>
      <c r="Q144" s="50" t="str">
        <f t="shared" si="8"/>
        <v>FHAH</v>
      </c>
      <c r="R144" s="107" t="s">
        <v>330</v>
      </c>
      <c r="S144" s="35" t="s">
        <v>137</v>
      </c>
      <c r="T144" s="50" t="s">
        <v>157</v>
      </c>
    </row>
    <row r="145" spans="1:20" s="94" customFormat="1" ht="30">
      <c r="A145">
        <f t="shared" si="7"/>
        <v>143</v>
      </c>
      <c r="B145" s="76" t="s">
        <v>175</v>
      </c>
      <c r="C145" s="40">
        <v>39249</v>
      </c>
      <c r="D145" s="43" t="s">
        <v>177</v>
      </c>
      <c r="E145" s="35" t="s">
        <v>183</v>
      </c>
      <c r="F145" s="35" t="s">
        <v>189</v>
      </c>
      <c r="G145" s="41" t="s">
        <v>188</v>
      </c>
      <c r="H145" s="35"/>
      <c r="I145" s="35"/>
      <c r="J145" s="44"/>
      <c r="K145" s="35">
        <v>20.6</v>
      </c>
      <c r="L145" s="35"/>
      <c r="M145" s="35"/>
      <c r="N145" s="35"/>
      <c r="O145" s="50" t="s">
        <v>221</v>
      </c>
      <c r="P145" s="35" t="s">
        <v>1063</v>
      </c>
      <c r="Q145" s="50" t="str">
        <f t="shared" si="8"/>
        <v>FHAH</v>
      </c>
      <c r="R145" s="41" t="s">
        <v>330</v>
      </c>
      <c r="S145" s="35" t="s">
        <v>140</v>
      </c>
      <c r="T145" s="35" t="s">
        <v>140</v>
      </c>
    </row>
    <row r="146" spans="1:20" ht="30">
      <c r="A146">
        <f t="shared" si="7"/>
        <v>144</v>
      </c>
      <c r="B146" s="76" t="s">
        <v>211</v>
      </c>
      <c r="C146" s="40">
        <v>39263</v>
      </c>
      <c r="D146" s="43" t="s">
        <v>222</v>
      </c>
      <c r="E146" s="48" t="s">
        <v>221</v>
      </c>
      <c r="F146" s="48" t="s">
        <v>212</v>
      </c>
      <c r="G146" s="48" t="s">
        <v>220</v>
      </c>
      <c r="H146" s="41"/>
      <c r="I146" s="41"/>
      <c r="J146" s="48"/>
      <c r="K146" s="41">
        <v>0.2</v>
      </c>
      <c r="L146" s="41"/>
      <c r="M146" s="41"/>
      <c r="N146" s="41"/>
      <c r="O146" s="50" t="s">
        <v>221</v>
      </c>
      <c r="P146" s="48" t="s">
        <v>1063</v>
      </c>
      <c r="Q146" s="50" t="str">
        <f t="shared" si="8"/>
        <v>FHAH</v>
      </c>
      <c r="R146" s="50" t="s">
        <v>330</v>
      </c>
      <c r="S146" s="35" t="s">
        <v>137</v>
      </c>
      <c r="T146" s="35" t="s">
        <v>157</v>
      </c>
    </row>
    <row r="147" spans="1:20" s="94" customFormat="1" ht="30">
      <c r="A147">
        <f t="shared" si="7"/>
        <v>145</v>
      </c>
      <c r="B147" s="87" t="s">
        <v>376</v>
      </c>
      <c r="C147" s="40">
        <v>39280</v>
      </c>
      <c r="D147" s="80" t="s">
        <v>377</v>
      </c>
      <c r="E147" s="48" t="s">
        <v>221</v>
      </c>
      <c r="F147" s="48" t="s">
        <v>380</v>
      </c>
      <c r="G147" s="48" t="s">
        <v>381</v>
      </c>
      <c r="H147" s="35"/>
      <c r="I147" s="35"/>
      <c r="J147" s="35"/>
      <c r="K147" s="35">
        <v>0.5</v>
      </c>
      <c r="L147" s="35"/>
      <c r="M147" s="35"/>
      <c r="N147" s="35"/>
      <c r="O147" s="50" t="s">
        <v>221</v>
      </c>
      <c r="P147" s="48" t="s">
        <v>1063</v>
      </c>
      <c r="Q147" s="50" t="str">
        <f t="shared" si="8"/>
        <v>FHAH</v>
      </c>
      <c r="R147" s="50" t="s">
        <v>330</v>
      </c>
      <c r="S147" s="35" t="s">
        <v>137</v>
      </c>
      <c r="T147" s="35" t="s">
        <v>157</v>
      </c>
    </row>
    <row r="148" spans="1:20" s="94" customFormat="1" ht="30">
      <c r="A148">
        <f t="shared" si="7"/>
        <v>146</v>
      </c>
      <c r="B148" s="87" t="s">
        <v>408</v>
      </c>
      <c r="C148" s="40">
        <v>39283</v>
      </c>
      <c r="D148" s="80" t="s">
        <v>409</v>
      </c>
      <c r="E148" s="48" t="s">
        <v>221</v>
      </c>
      <c r="F148" s="48" t="s">
        <v>410</v>
      </c>
      <c r="G148" s="48" t="s">
        <v>411</v>
      </c>
      <c r="H148" s="35"/>
      <c r="I148" s="35"/>
      <c r="J148" s="35"/>
      <c r="K148" s="35">
        <v>5</v>
      </c>
      <c r="L148" s="35"/>
      <c r="M148" s="35"/>
      <c r="N148" s="35"/>
      <c r="O148" s="50" t="s">
        <v>221</v>
      </c>
      <c r="P148" s="105" t="s">
        <v>1063</v>
      </c>
      <c r="Q148" s="50" t="str">
        <f t="shared" si="8"/>
        <v>FHAH</v>
      </c>
      <c r="R148" s="107" t="s">
        <v>330</v>
      </c>
      <c r="S148" s="35" t="s">
        <v>137</v>
      </c>
      <c r="T148" s="35" t="s">
        <v>157</v>
      </c>
    </row>
    <row r="149" spans="1:20" ht="30">
      <c r="A149">
        <f t="shared" si="7"/>
        <v>147</v>
      </c>
      <c r="B149" s="87" t="s">
        <v>610</v>
      </c>
      <c r="C149" s="109">
        <v>39305</v>
      </c>
      <c r="D149" s="48" t="s">
        <v>611</v>
      </c>
      <c r="E149" s="48" t="s">
        <v>486</v>
      </c>
      <c r="F149" s="48" t="s">
        <v>484</v>
      </c>
      <c r="G149" s="48" t="s">
        <v>613</v>
      </c>
      <c r="H149" s="91"/>
      <c r="I149" s="91"/>
      <c r="J149" s="91"/>
      <c r="K149" s="91">
        <v>18</v>
      </c>
      <c r="L149" s="91"/>
      <c r="M149" s="91"/>
      <c r="N149" s="91"/>
      <c r="O149" s="50" t="s">
        <v>221</v>
      </c>
      <c r="P149" s="48" t="s">
        <v>1063</v>
      </c>
      <c r="Q149" s="50" t="str">
        <f t="shared" si="8"/>
        <v>FHAH</v>
      </c>
      <c r="R149" s="50" t="s">
        <v>330</v>
      </c>
      <c r="S149" s="91" t="s">
        <v>140</v>
      </c>
      <c r="T149" s="120" t="s">
        <v>137</v>
      </c>
    </row>
    <row r="150" spans="1:20" ht="30">
      <c r="A150">
        <f t="shared" si="7"/>
        <v>148</v>
      </c>
      <c r="B150" s="87" t="s">
        <v>742</v>
      </c>
      <c r="C150" s="111">
        <v>39317</v>
      </c>
      <c r="D150" s="48" t="s">
        <v>743</v>
      </c>
      <c r="E150" s="48" t="s">
        <v>221</v>
      </c>
      <c r="F150" s="48" t="s">
        <v>744</v>
      </c>
      <c r="G150" s="48" t="s">
        <v>745</v>
      </c>
      <c r="H150" s="95"/>
      <c r="I150" s="95"/>
      <c r="J150" s="95"/>
      <c r="K150" s="95">
        <v>15</v>
      </c>
      <c r="L150" s="95"/>
      <c r="M150" s="95"/>
      <c r="N150" s="95"/>
      <c r="O150" s="50" t="s">
        <v>221</v>
      </c>
      <c r="P150" s="105" t="s">
        <v>1063</v>
      </c>
      <c r="Q150" s="50" t="str">
        <f t="shared" si="8"/>
        <v>FHAH</v>
      </c>
      <c r="R150" s="107" t="s">
        <v>330</v>
      </c>
      <c r="S150" s="95" t="s">
        <v>140</v>
      </c>
      <c r="T150" s="95" t="s">
        <v>137</v>
      </c>
    </row>
    <row r="151" spans="1:20" ht="30">
      <c r="A151">
        <f t="shared" si="7"/>
        <v>149</v>
      </c>
      <c r="B151" s="87" t="s">
        <v>89</v>
      </c>
      <c r="C151" s="116">
        <v>39287</v>
      </c>
      <c r="D151" s="48" t="s">
        <v>433</v>
      </c>
      <c r="E151" s="48" t="s">
        <v>221</v>
      </c>
      <c r="F151" s="48" t="s">
        <v>430</v>
      </c>
      <c r="G151" s="48" t="s">
        <v>436</v>
      </c>
      <c r="H151" s="48"/>
      <c r="I151" s="48"/>
      <c r="J151" s="48"/>
      <c r="K151" s="48">
        <v>2015</v>
      </c>
      <c r="L151" s="48"/>
      <c r="M151" s="48"/>
      <c r="N151" s="48"/>
      <c r="O151" s="50" t="s">
        <v>221</v>
      </c>
      <c r="P151" s="105" t="s">
        <v>1064</v>
      </c>
      <c r="Q151" s="50" t="str">
        <f t="shared" si="8"/>
        <v>FHAL</v>
      </c>
      <c r="R151" s="105" t="s">
        <v>330</v>
      </c>
      <c r="S151" s="48" t="s">
        <v>140</v>
      </c>
      <c r="T151" s="48" t="s">
        <v>140</v>
      </c>
    </row>
    <row r="152" spans="1:20" ht="30">
      <c r="A152">
        <f t="shared" si="7"/>
        <v>150</v>
      </c>
      <c r="B152" s="87" t="s">
        <v>665</v>
      </c>
      <c r="C152" s="109">
        <v>39309</v>
      </c>
      <c r="D152" s="48" t="s">
        <v>666</v>
      </c>
      <c r="E152" s="48" t="s">
        <v>221</v>
      </c>
      <c r="F152" s="48" t="s">
        <v>612</v>
      </c>
      <c r="G152" s="48" t="s">
        <v>667</v>
      </c>
      <c r="H152" s="91"/>
      <c r="I152" s="91"/>
      <c r="J152" s="91"/>
      <c r="K152" s="91">
        <v>0.1</v>
      </c>
      <c r="L152" s="91"/>
      <c r="M152" s="91"/>
      <c r="N152" s="91"/>
      <c r="O152" s="50" t="s">
        <v>221</v>
      </c>
      <c r="P152" s="105" t="s">
        <v>1064</v>
      </c>
      <c r="Q152" s="50" t="str">
        <f t="shared" si="8"/>
        <v>FHAL</v>
      </c>
      <c r="R152" s="107" t="s">
        <v>330</v>
      </c>
      <c r="S152" s="91" t="s">
        <v>137</v>
      </c>
      <c r="T152" s="91" t="s">
        <v>157</v>
      </c>
    </row>
    <row r="153" spans="1:20" ht="30">
      <c r="A153">
        <f t="shared" si="7"/>
        <v>151</v>
      </c>
      <c r="B153" s="87" t="s">
        <v>758</v>
      </c>
      <c r="C153" s="111">
        <v>39320</v>
      </c>
      <c r="D153" s="48" t="s">
        <v>759</v>
      </c>
      <c r="E153" s="48" t="s">
        <v>221</v>
      </c>
      <c r="F153" s="48" t="s">
        <v>760</v>
      </c>
      <c r="G153" s="48" t="s">
        <v>761</v>
      </c>
      <c r="H153" s="95"/>
      <c r="I153" s="95"/>
      <c r="J153" s="95"/>
      <c r="K153" s="95">
        <v>0.1</v>
      </c>
      <c r="L153" s="95"/>
      <c r="M153" s="95"/>
      <c r="N153" s="95"/>
      <c r="O153" s="50" t="s">
        <v>221</v>
      </c>
      <c r="P153" s="105" t="s">
        <v>1064</v>
      </c>
      <c r="Q153" s="50" t="str">
        <f t="shared" si="8"/>
        <v>FHAL</v>
      </c>
      <c r="R153" s="107" t="s">
        <v>330</v>
      </c>
      <c r="S153" s="95" t="s">
        <v>137</v>
      </c>
      <c r="T153" s="95" t="s">
        <v>157</v>
      </c>
    </row>
    <row r="154" spans="1:20" ht="30">
      <c r="A154">
        <f t="shared" si="7"/>
        <v>152</v>
      </c>
      <c r="B154" s="87" t="s">
        <v>792</v>
      </c>
      <c r="C154" s="110">
        <v>39327</v>
      </c>
      <c r="D154" s="48" t="s">
        <v>793</v>
      </c>
      <c r="E154" s="48" t="s">
        <v>221</v>
      </c>
      <c r="F154" s="48" t="s">
        <v>794</v>
      </c>
      <c r="G154" s="48" t="s">
        <v>795</v>
      </c>
      <c r="H154" s="91"/>
      <c r="I154" s="91"/>
      <c r="J154" s="91"/>
      <c r="K154" s="91">
        <v>5.7</v>
      </c>
      <c r="L154" s="91"/>
      <c r="M154" s="91"/>
      <c r="N154" s="91"/>
      <c r="O154" s="50" t="s">
        <v>221</v>
      </c>
      <c r="P154" s="105" t="s">
        <v>1064</v>
      </c>
      <c r="Q154" s="50" t="str">
        <f t="shared" si="8"/>
        <v>FHAL</v>
      </c>
      <c r="R154" s="107" t="s">
        <v>330</v>
      </c>
      <c r="S154" s="91" t="s">
        <v>137</v>
      </c>
      <c r="T154" s="91" t="s">
        <v>157</v>
      </c>
    </row>
    <row r="155" spans="1:20" ht="30">
      <c r="A155">
        <f t="shared" si="7"/>
        <v>153</v>
      </c>
      <c r="B155" s="87" t="s">
        <v>170</v>
      </c>
      <c r="C155" s="110">
        <v>39327</v>
      </c>
      <c r="D155" s="48" t="s">
        <v>796</v>
      </c>
      <c r="E155" s="48" t="s">
        <v>221</v>
      </c>
      <c r="F155" s="48" t="s">
        <v>797</v>
      </c>
      <c r="G155" s="48" t="s">
        <v>798</v>
      </c>
      <c r="H155" s="91"/>
      <c r="I155" s="91"/>
      <c r="J155" s="91"/>
      <c r="K155" s="91">
        <v>12</v>
      </c>
      <c r="L155" s="91"/>
      <c r="M155" s="91"/>
      <c r="N155" s="91"/>
      <c r="O155" s="50" t="s">
        <v>221</v>
      </c>
      <c r="P155" s="105" t="s">
        <v>1064</v>
      </c>
      <c r="Q155" s="50" t="str">
        <f t="shared" si="8"/>
        <v>FHAL</v>
      </c>
      <c r="R155" s="107" t="s">
        <v>330</v>
      </c>
      <c r="S155" s="91" t="s">
        <v>140</v>
      </c>
      <c r="T155" s="91" t="s">
        <v>140</v>
      </c>
    </row>
    <row r="156" spans="1:20" s="94" customFormat="1" ht="30">
      <c r="A156">
        <f t="shared" si="7"/>
        <v>154</v>
      </c>
      <c r="B156" s="87" t="s">
        <v>835</v>
      </c>
      <c r="C156" s="110">
        <v>39328</v>
      </c>
      <c r="D156" s="48" t="s">
        <v>836</v>
      </c>
      <c r="E156" s="48" t="s">
        <v>221</v>
      </c>
      <c r="F156" s="48" t="s">
        <v>837</v>
      </c>
      <c r="G156" s="48" t="s">
        <v>838</v>
      </c>
      <c r="H156" s="91"/>
      <c r="I156" s="91"/>
      <c r="J156" s="91"/>
      <c r="K156" s="91">
        <v>2</v>
      </c>
      <c r="L156" s="91"/>
      <c r="M156" s="91"/>
      <c r="N156" s="91"/>
      <c r="O156" s="50" t="s">
        <v>221</v>
      </c>
      <c r="P156" s="48" t="s">
        <v>1064</v>
      </c>
      <c r="Q156" s="50" t="str">
        <f t="shared" si="8"/>
        <v>FHAL</v>
      </c>
      <c r="R156" s="50" t="s">
        <v>330</v>
      </c>
      <c r="S156" s="91" t="s">
        <v>137</v>
      </c>
      <c r="T156" s="91" t="s">
        <v>157</v>
      </c>
    </row>
    <row r="157" spans="1:20" ht="30">
      <c r="A157">
        <f t="shared" si="7"/>
        <v>155</v>
      </c>
      <c r="B157" s="72" t="s">
        <v>158</v>
      </c>
      <c r="C157" s="42">
        <v>39237</v>
      </c>
      <c r="D157" s="41" t="s">
        <v>159</v>
      </c>
      <c r="E157" s="41" t="s">
        <v>160</v>
      </c>
      <c r="F157" s="41" t="s">
        <v>161</v>
      </c>
      <c r="G157" s="41" t="s">
        <v>162</v>
      </c>
      <c r="H157" s="41"/>
      <c r="I157" s="41"/>
      <c r="J157" s="41">
        <v>7</v>
      </c>
      <c r="K157" s="41"/>
      <c r="L157" s="41"/>
      <c r="M157" s="41"/>
      <c r="N157" s="41"/>
      <c r="O157" s="41" t="s">
        <v>1062</v>
      </c>
      <c r="P157" s="66" t="s">
        <v>1063</v>
      </c>
      <c r="Q157" s="50" t="str">
        <f t="shared" si="8"/>
        <v>FWSH</v>
      </c>
      <c r="R157" s="66" t="s">
        <v>330</v>
      </c>
      <c r="S157" s="35" t="s">
        <v>137</v>
      </c>
      <c r="T157" s="35" t="s">
        <v>157</v>
      </c>
    </row>
    <row r="158" spans="1:20" ht="45">
      <c r="A158">
        <f t="shared" si="7"/>
        <v>156</v>
      </c>
      <c r="B158" s="70" t="s">
        <v>133</v>
      </c>
      <c r="C158" s="40">
        <v>39213</v>
      </c>
      <c r="D158" s="39" t="s">
        <v>134</v>
      </c>
      <c r="E158" s="41" t="s">
        <v>358</v>
      </c>
      <c r="F158" s="50" t="s">
        <v>135</v>
      </c>
      <c r="G158" s="50" t="s">
        <v>136</v>
      </c>
      <c r="H158" s="35"/>
      <c r="I158" s="35">
        <v>2</v>
      </c>
      <c r="J158" s="35"/>
      <c r="K158" s="35"/>
      <c r="L158" s="35"/>
      <c r="M158" s="35"/>
      <c r="N158" s="35"/>
      <c r="O158" s="50" t="s">
        <v>1068</v>
      </c>
      <c r="P158" s="107" t="s">
        <v>1063</v>
      </c>
      <c r="Q158" s="50" t="str">
        <f t="shared" si="8"/>
        <v>IDFH</v>
      </c>
      <c r="R158" s="107" t="s">
        <v>330</v>
      </c>
      <c r="S158" s="35" t="s">
        <v>137</v>
      </c>
      <c r="T158" s="35" t="s">
        <v>157</v>
      </c>
    </row>
    <row r="159" spans="1:20" s="94" customFormat="1" ht="45">
      <c r="A159">
        <f t="shared" si="7"/>
        <v>157</v>
      </c>
      <c r="B159" s="75" t="s">
        <v>170</v>
      </c>
      <c r="C159" s="42">
        <v>39242</v>
      </c>
      <c r="D159" s="41" t="s">
        <v>171</v>
      </c>
      <c r="E159" s="41" t="s">
        <v>358</v>
      </c>
      <c r="F159" s="41" t="s">
        <v>172</v>
      </c>
      <c r="G159" s="41" t="s">
        <v>173</v>
      </c>
      <c r="H159" s="41"/>
      <c r="I159" s="41">
        <v>1</v>
      </c>
      <c r="J159" s="41"/>
      <c r="K159" s="41"/>
      <c r="L159" s="41"/>
      <c r="M159" s="41"/>
      <c r="N159" s="41"/>
      <c r="O159" s="50" t="s">
        <v>1068</v>
      </c>
      <c r="P159" s="41" t="s">
        <v>1063</v>
      </c>
      <c r="Q159" s="50" t="str">
        <f t="shared" si="8"/>
        <v>IDFH</v>
      </c>
      <c r="R159" s="41" t="s">
        <v>330</v>
      </c>
      <c r="S159" s="35" t="s">
        <v>137</v>
      </c>
      <c r="T159" s="35" t="s">
        <v>174</v>
      </c>
    </row>
    <row r="160" spans="1:20" s="94" customFormat="1" ht="30">
      <c r="A160">
        <f t="shared" si="7"/>
        <v>158</v>
      </c>
      <c r="B160" s="77" t="s">
        <v>179</v>
      </c>
      <c r="C160" s="40">
        <v>39250</v>
      </c>
      <c r="D160" s="41" t="s">
        <v>180</v>
      </c>
      <c r="E160" s="35" t="s">
        <v>145</v>
      </c>
      <c r="F160" s="35" t="s">
        <v>181</v>
      </c>
      <c r="G160" s="35" t="s">
        <v>182</v>
      </c>
      <c r="H160" s="35"/>
      <c r="I160" s="35">
        <v>1066.4</v>
      </c>
      <c r="J160" s="35"/>
      <c r="K160" s="35">
        <v>351.5</v>
      </c>
      <c r="L160" s="35"/>
      <c r="M160" s="35"/>
      <c r="N160" s="35">
        <v>216.6</v>
      </c>
      <c r="O160" s="50" t="s">
        <v>1068</v>
      </c>
      <c r="P160" s="35" t="s">
        <v>1063</v>
      </c>
      <c r="Q160" s="50" t="str">
        <f t="shared" si="8"/>
        <v>IDFH</v>
      </c>
      <c r="R160" s="35" t="s">
        <v>330</v>
      </c>
      <c r="S160" s="35" t="s">
        <v>140</v>
      </c>
      <c r="T160" s="35" t="s">
        <v>140</v>
      </c>
    </row>
    <row r="161" spans="1:20" ht="30">
      <c r="A161">
        <f t="shared" si="7"/>
        <v>159</v>
      </c>
      <c r="B161" s="77" t="s">
        <v>349</v>
      </c>
      <c r="C161" s="42">
        <v>39251</v>
      </c>
      <c r="D161" s="43"/>
      <c r="E161" s="48" t="s">
        <v>145</v>
      </c>
      <c r="F161" s="48" t="s">
        <v>184</v>
      </c>
      <c r="G161" s="48" t="s">
        <v>185</v>
      </c>
      <c r="H161" s="41"/>
      <c r="I161" s="41">
        <v>50.8</v>
      </c>
      <c r="J161" s="48"/>
      <c r="K161" s="41"/>
      <c r="L161" s="41"/>
      <c r="M161" s="41"/>
      <c r="N161" s="41">
        <v>80.6</v>
      </c>
      <c r="O161" s="50" t="s">
        <v>1068</v>
      </c>
      <c r="P161" s="105" t="s">
        <v>1063</v>
      </c>
      <c r="Q161" s="50" t="str">
        <f t="shared" si="8"/>
        <v>IDFH</v>
      </c>
      <c r="R161" s="66" t="s">
        <v>330</v>
      </c>
      <c r="S161" s="41" t="s">
        <v>140</v>
      </c>
      <c r="T161" s="41" t="s">
        <v>140</v>
      </c>
    </row>
    <row r="162" spans="1:20" ht="30">
      <c r="A162">
        <f t="shared" si="7"/>
        <v>160</v>
      </c>
      <c r="B162" s="81" t="s">
        <v>195</v>
      </c>
      <c r="C162" s="118">
        <v>39253</v>
      </c>
      <c r="D162" s="80" t="s">
        <v>196</v>
      </c>
      <c r="E162" s="48" t="s">
        <v>145</v>
      </c>
      <c r="F162" s="48" t="s">
        <v>197</v>
      </c>
      <c r="G162" s="48"/>
      <c r="H162" s="48"/>
      <c r="I162" s="48">
        <v>15815</v>
      </c>
      <c r="J162" s="48"/>
      <c r="K162" s="48"/>
      <c r="L162" s="48"/>
      <c r="M162" s="48">
        <v>483</v>
      </c>
      <c r="N162" s="48">
        <v>15</v>
      </c>
      <c r="O162" s="50" t="s">
        <v>1068</v>
      </c>
      <c r="P162" s="105" t="s">
        <v>1063</v>
      </c>
      <c r="Q162" s="50" t="str">
        <f t="shared" si="8"/>
        <v>IDFH</v>
      </c>
      <c r="R162" s="107" t="s">
        <v>330</v>
      </c>
      <c r="S162" s="114" t="s">
        <v>140</v>
      </c>
      <c r="T162" s="114" t="s">
        <v>140</v>
      </c>
    </row>
    <row r="163" spans="1:20" ht="30">
      <c r="A163">
        <f aca="true" t="shared" si="9" ref="A163:A194">A162+1</f>
        <v>161</v>
      </c>
      <c r="B163" s="77" t="s">
        <v>207</v>
      </c>
      <c r="C163" s="40">
        <v>39263</v>
      </c>
      <c r="D163" s="43" t="s">
        <v>208</v>
      </c>
      <c r="E163" s="48" t="s">
        <v>145</v>
      </c>
      <c r="F163" s="48" t="s">
        <v>209</v>
      </c>
      <c r="G163" s="48" t="s">
        <v>210</v>
      </c>
      <c r="H163" s="41"/>
      <c r="I163" s="41">
        <v>0.1</v>
      </c>
      <c r="J163" s="48"/>
      <c r="K163" s="41"/>
      <c r="L163" s="41"/>
      <c r="M163" s="41"/>
      <c r="N163" s="41"/>
      <c r="O163" s="50" t="s">
        <v>1068</v>
      </c>
      <c r="P163" s="105" t="s">
        <v>1063</v>
      </c>
      <c r="Q163" s="50" t="str">
        <f t="shared" si="8"/>
        <v>IDFH</v>
      </c>
      <c r="R163" s="107" t="s">
        <v>330</v>
      </c>
      <c r="S163" s="35" t="s">
        <v>137</v>
      </c>
      <c r="T163" s="35" t="s">
        <v>157</v>
      </c>
    </row>
    <row r="164" spans="1:20" ht="45">
      <c r="A164">
        <f t="shared" si="9"/>
        <v>162</v>
      </c>
      <c r="B164" s="77" t="s">
        <v>286</v>
      </c>
      <c r="C164" s="40">
        <v>39267</v>
      </c>
      <c r="D164" s="43" t="s">
        <v>278</v>
      </c>
      <c r="E164" s="48" t="s">
        <v>145</v>
      </c>
      <c r="F164" s="48" t="s">
        <v>245</v>
      </c>
      <c r="G164" s="48" t="s">
        <v>246</v>
      </c>
      <c r="H164" s="41"/>
      <c r="I164" s="41">
        <v>0.25</v>
      </c>
      <c r="J164" s="48"/>
      <c r="K164" s="41"/>
      <c r="L164" s="41"/>
      <c r="M164" s="41"/>
      <c r="N164" s="41"/>
      <c r="O164" s="50" t="s">
        <v>1068</v>
      </c>
      <c r="P164" s="48" t="s">
        <v>1063</v>
      </c>
      <c r="Q164" s="50" t="str">
        <f t="shared" si="8"/>
        <v>IDFH</v>
      </c>
      <c r="R164" s="50" t="s">
        <v>330</v>
      </c>
      <c r="S164" s="35" t="s">
        <v>137</v>
      </c>
      <c r="T164" s="35" t="s">
        <v>157</v>
      </c>
    </row>
    <row r="165" spans="1:20" ht="30">
      <c r="A165">
        <f t="shared" si="9"/>
        <v>163</v>
      </c>
      <c r="B165" s="86">
        <v>28</v>
      </c>
      <c r="C165" s="40">
        <v>39283</v>
      </c>
      <c r="D165" s="123" t="s">
        <v>412</v>
      </c>
      <c r="E165" s="48" t="s">
        <v>315</v>
      </c>
      <c r="F165" s="48" t="s">
        <v>413</v>
      </c>
      <c r="G165" s="48" t="s">
        <v>414</v>
      </c>
      <c r="H165" s="35"/>
      <c r="I165" s="35"/>
      <c r="J165" s="35"/>
      <c r="K165" s="35"/>
      <c r="L165" s="35">
        <v>14</v>
      </c>
      <c r="M165" s="35"/>
      <c r="N165" s="35"/>
      <c r="O165" s="50" t="s">
        <v>1068</v>
      </c>
      <c r="P165" s="105" t="s">
        <v>1063</v>
      </c>
      <c r="Q165" s="50" t="str">
        <f t="shared" si="8"/>
        <v>IDFH</v>
      </c>
      <c r="R165" s="107" t="s">
        <v>330</v>
      </c>
      <c r="S165" s="35" t="s">
        <v>140</v>
      </c>
      <c r="T165" s="35" t="s">
        <v>140</v>
      </c>
    </row>
    <row r="166" spans="1:20" ht="45">
      <c r="A166">
        <f t="shared" si="9"/>
        <v>164</v>
      </c>
      <c r="B166" s="81" t="s">
        <v>394</v>
      </c>
      <c r="C166" s="40">
        <v>39284</v>
      </c>
      <c r="D166" s="80" t="s">
        <v>403</v>
      </c>
      <c r="E166" s="48" t="s">
        <v>358</v>
      </c>
      <c r="F166" s="48" t="s">
        <v>401</v>
      </c>
      <c r="G166" s="48" t="s">
        <v>402</v>
      </c>
      <c r="H166" s="35"/>
      <c r="I166" s="35">
        <v>1</v>
      </c>
      <c r="J166" s="35"/>
      <c r="K166" s="35"/>
      <c r="L166" s="35"/>
      <c r="M166" s="35"/>
      <c r="N166" s="35"/>
      <c r="O166" s="50" t="s">
        <v>1068</v>
      </c>
      <c r="P166" s="105" t="s">
        <v>1063</v>
      </c>
      <c r="Q166" s="50" t="str">
        <f t="shared" si="8"/>
        <v>IDFH</v>
      </c>
      <c r="R166" s="107" t="s">
        <v>330</v>
      </c>
      <c r="S166" s="35" t="s">
        <v>137</v>
      </c>
      <c r="T166" s="35" t="s">
        <v>157</v>
      </c>
    </row>
    <row r="167" spans="1:20" ht="45">
      <c r="A167">
        <f t="shared" si="9"/>
        <v>165</v>
      </c>
      <c r="B167" s="89" t="s">
        <v>421</v>
      </c>
      <c r="C167" s="40">
        <v>39286</v>
      </c>
      <c r="D167" s="80" t="s">
        <v>422</v>
      </c>
      <c r="E167" s="48" t="s">
        <v>145</v>
      </c>
      <c r="F167" s="48" t="s">
        <v>423</v>
      </c>
      <c r="G167" s="48" t="s">
        <v>434</v>
      </c>
      <c r="H167" s="35"/>
      <c r="I167" s="35">
        <v>444</v>
      </c>
      <c r="J167" s="35"/>
      <c r="K167" s="35"/>
      <c r="L167" s="35"/>
      <c r="M167" s="35"/>
      <c r="N167" s="35"/>
      <c r="O167" s="50" t="s">
        <v>1068</v>
      </c>
      <c r="P167" s="105" t="s">
        <v>1063</v>
      </c>
      <c r="Q167" s="50" t="str">
        <f t="shared" si="8"/>
        <v>IDFH</v>
      </c>
      <c r="R167" s="107" t="s">
        <v>330</v>
      </c>
      <c r="S167" s="35" t="s">
        <v>140</v>
      </c>
      <c r="T167" s="35" t="s">
        <v>140</v>
      </c>
    </row>
    <row r="168" spans="1:20" s="94" customFormat="1" ht="45">
      <c r="A168">
        <f t="shared" si="9"/>
        <v>166</v>
      </c>
      <c r="B168" s="77" t="s">
        <v>450</v>
      </c>
      <c r="C168" s="42">
        <v>39292</v>
      </c>
      <c r="D168" s="41" t="s">
        <v>451</v>
      </c>
      <c r="E168" s="41" t="s">
        <v>358</v>
      </c>
      <c r="F168" s="41" t="s">
        <v>452</v>
      </c>
      <c r="G168" s="41" t="s">
        <v>453</v>
      </c>
      <c r="H168" s="41"/>
      <c r="I168" s="41">
        <v>0.1</v>
      </c>
      <c r="J168" s="41"/>
      <c r="K168" s="41"/>
      <c r="L168" s="41"/>
      <c r="M168" s="41"/>
      <c r="N168" s="41"/>
      <c r="O168" s="50" t="s">
        <v>1068</v>
      </c>
      <c r="P168" s="66" t="s">
        <v>1063</v>
      </c>
      <c r="Q168" s="50" t="str">
        <f t="shared" si="8"/>
        <v>IDFH</v>
      </c>
      <c r="R168" s="107" t="s">
        <v>330</v>
      </c>
      <c r="S168" s="41" t="s">
        <v>137</v>
      </c>
      <c r="T168" s="41" t="s">
        <v>157</v>
      </c>
    </row>
    <row r="169" spans="1:20" s="94" customFormat="1" ht="45">
      <c r="A169">
        <f t="shared" si="9"/>
        <v>167</v>
      </c>
      <c r="B169" s="81" t="s">
        <v>571</v>
      </c>
      <c r="C169" s="108">
        <v>39304</v>
      </c>
      <c r="D169" s="48" t="s">
        <v>572</v>
      </c>
      <c r="E169" s="48" t="s">
        <v>573</v>
      </c>
      <c r="F169" s="48" t="s">
        <v>574</v>
      </c>
      <c r="G169" s="48" t="s">
        <v>575</v>
      </c>
      <c r="H169" s="93"/>
      <c r="I169" s="93">
        <v>825</v>
      </c>
      <c r="J169" s="93"/>
      <c r="K169" s="93"/>
      <c r="L169" s="93"/>
      <c r="M169" s="93"/>
      <c r="N169" s="93">
        <v>1660</v>
      </c>
      <c r="O169" s="50" t="s">
        <v>1068</v>
      </c>
      <c r="P169" s="105" t="s">
        <v>1063</v>
      </c>
      <c r="Q169" s="50" t="str">
        <f t="shared" si="8"/>
        <v>IDFH</v>
      </c>
      <c r="R169" s="105" t="s">
        <v>330</v>
      </c>
      <c r="S169" s="93" t="s">
        <v>140</v>
      </c>
      <c r="T169" s="93" t="s">
        <v>140</v>
      </c>
    </row>
    <row r="170" spans="1:20" ht="30">
      <c r="A170">
        <f t="shared" si="9"/>
        <v>168</v>
      </c>
      <c r="B170" s="81" t="s">
        <v>602</v>
      </c>
      <c r="C170" s="108">
        <v>39305</v>
      </c>
      <c r="D170" s="48" t="s">
        <v>603</v>
      </c>
      <c r="E170" s="48" t="s">
        <v>604</v>
      </c>
      <c r="F170" s="48" t="s">
        <v>605</v>
      </c>
      <c r="G170" s="48" t="s">
        <v>606</v>
      </c>
      <c r="H170" s="93"/>
      <c r="I170" s="93">
        <v>1753</v>
      </c>
      <c r="J170" s="93"/>
      <c r="K170" s="93"/>
      <c r="L170" s="93"/>
      <c r="M170" s="93">
        <v>80</v>
      </c>
      <c r="N170" s="93">
        <v>11951</v>
      </c>
      <c r="O170" s="50" t="s">
        <v>1068</v>
      </c>
      <c r="P170" s="105" t="s">
        <v>1063</v>
      </c>
      <c r="Q170" s="50" t="str">
        <f t="shared" si="8"/>
        <v>IDFH</v>
      </c>
      <c r="R170" s="105" t="s">
        <v>330</v>
      </c>
      <c r="S170" s="93" t="s">
        <v>140</v>
      </c>
      <c r="T170" s="93" t="s">
        <v>140</v>
      </c>
    </row>
    <row r="171" spans="1:20" ht="45">
      <c r="A171">
        <f t="shared" si="9"/>
        <v>169</v>
      </c>
      <c r="B171" s="81" t="s">
        <v>766</v>
      </c>
      <c r="C171" s="110">
        <v>39327</v>
      </c>
      <c r="D171" s="48" t="s">
        <v>767</v>
      </c>
      <c r="E171" s="48" t="s">
        <v>594</v>
      </c>
      <c r="F171" s="48" t="s">
        <v>768</v>
      </c>
      <c r="G171" s="48" t="s">
        <v>769</v>
      </c>
      <c r="H171" s="91"/>
      <c r="I171" s="91">
        <v>1.3</v>
      </c>
      <c r="J171" s="91"/>
      <c r="K171" s="91"/>
      <c r="L171" s="91"/>
      <c r="M171" s="91"/>
      <c r="N171" s="91"/>
      <c r="O171" s="50" t="s">
        <v>1068</v>
      </c>
      <c r="P171" s="105" t="s">
        <v>1063</v>
      </c>
      <c r="Q171" s="50" t="str">
        <f t="shared" si="8"/>
        <v>IDFH</v>
      </c>
      <c r="R171" s="107" t="s">
        <v>330</v>
      </c>
      <c r="S171" s="91" t="s">
        <v>137</v>
      </c>
      <c r="T171" s="91" t="s">
        <v>157</v>
      </c>
    </row>
    <row r="172" spans="1:20" ht="30">
      <c r="A172">
        <f t="shared" si="9"/>
        <v>170</v>
      </c>
      <c r="B172" s="115" t="s">
        <v>847</v>
      </c>
      <c r="C172" s="118">
        <v>39342</v>
      </c>
      <c r="D172" s="48" t="s">
        <v>860</v>
      </c>
      <c r="E172" s="48" t="s">
        <v>145</v>
      </c>
      <c r="F172" s="114" t="s">
        <v>862</v>
      </c>
      <c r="G172" s="48" t="s">
        <v>850</v>
      </c>
      <c r="H172" s="35"/>
      <c r="I172" s="35">
        <v>350</v>
      </c>
      <c r="J172" s="35"/>
      <c r="K172" s="35"/>
      <c r="L172" s="35"/>
      <c r="M172" s="35"/>
      <c r="N172" s="35">
        <v>40</v>
      </c>
      <c r="O172" s="50" t="s">
        <v>1068</v>
      </c>
      <c r="P172" s="84" t="s">
        <v>1063</v>
      </c>
      <c r="Q172" s="50" t="str">
        <f t="shared" si="8"/>
        <v>IDFH</v>
      </c>
      <c r="R172" s="107" t="s">
        <v>330</v>
      </c>
      <c r="S172" s="114" t="s">
        <v>140</v>
      </c>
      <c r="T172" s="114" t="s">
        <v>140</v>
      </c>
    </row>
    <row r="173" spans="1:20" ht="30">
      <c r="A173">
        <f t="shared" si="9"/>
        <v>171</v>
      </c>
      <c r="B173" s="73" t="s">
        <v>143</v>
      </c>
      <c r="C173" s="40">
        <v>39238</v>
      </c>
      <c r="D173" s="48" t="s">
        <v>144</v>
      </c>
      <c r="E173" s="48" t="s">
        <v>145</v>
      </c>
      <c r="F173" s="48" t="s">
        <v>146</v>
      </c>
      <c r="G173" s="35" t="s">
        <v>147</v>
      </c>
      <c r="H173" s="35"/>
      <c r="I173" s="35">
        <v>0.25</v>
      </c>
      <c r="J173" s="35"/>
      <c r="K173" s="35"/>
      <c r="L173" s="35"/>
      <c r="M173" s="35"/>
      <c r="N173" s="35"/>
      <c r="O173" s="50" t="s">
        <v>1068</v>
      </c>
      <c r="P173" s="84" t="s">
        <v>1064</v>
      </c>
      <c r="Q173" s="50" t="str">
        <f t="shared" si="8"/>
        <v>IDFL</v>
      </c>
      <c r="R173" s="66" t="s">
        <v>330</v>
      </c>
      <c r="S173" s="35" t="s">
        <v>137</v>
      </c>
      <c r="T173" s="35" t="s">
        <v>157</v>
      </c>
    </row>
    <row r="174" spans="1:20" ht="30">
      <c r="A174">
        <f t="shared" si="9"/>
        <v>172</v>
      </c>
      <c r="B174" s="81" t="s">
        <v>294</v>
      </c>
      <c r="C174" s="40">
        <v>39269</v>
      </c>
      <c r="D174" s="80" t="s">
        <v>295</v>
      </c>
      <c r="E174" s="48" t="s">
        <v>145</v>
      </c>
      <c r="F174" s="48" t="s">
        <v>296</v>
      </c>
      <c r="G174" s="48" t="s">
        <v>297</v>
      </c>
      <c r="H174" s="35"/>
      <c r="I174" s="35">
        <v>2</v>
      </c>
      <c r="J174" s="35"/>
      <c r="K174" s="35"/>
      <c r="L174" s="35"/>
      <c r="M174" s="35"/>
      <c r="N174" s="35"/>
      <c r="O174" s="50" t="s">
        <v>1068</v>
      </c>
      <c r="P174" s="105" t="s">
        <v>1064</v>
      </c>
      <c r="Q174" s="50" t="str">
        <f t="shared" si="8"/>
        <v>IDFL</v>
      </c>
      <c r="R174" s="107" t="s">
        <v>330</v>
      </c>
      <c r="S174" s="35" t="s">
        <v>137</v>
      </c>
      <c r="T174" s="35" t="s">
        <v>157</v>
      </c>
    </row>
    <row r="175" spans="1:20" s="94" customFormat="1" ht="30">
      <c r="A175">
        <f t="shared" si="9"/>
        <v>173</v>
      </c>
      <c r="B175" s="81" t="s">
        <v>348</v>
      </c>
      <c r="C175" s="40">
        <v>39275</v>
      </c>
      <c r="D175" s="80" t="s">
        <v>331</v>
      </c>
      <c r="E175" s="48" t="s">
        <v>145</v>
      </c>
      <c r="F175" s="48" t="s">
        <v>352</v>
      </c>
      <c r="G175" s="48" t="s">
        <v>332</v>
      </c>
      <c r="H175" s="35"/>
      <c r="I175" s="35">
        <v>5</v>
      </c>
      <c r="J175" s="35"/>
      <c r="K175" s="35"/>
      <c r="L175" s="35"/>
      <c r="M175" s="35"/>
      <c r="N175" s="35"/>
      <c r="O175" s="50" t="s">
        <v>1068</v>
      </c>
      <c r="P175" s="48" t="s">
        <v>1064</v>
      </c>
      <c r="Q175" s="50" t="str">
        <f t="shared" si="8"/>
        <v>IDFL</v>
      </c>
      <c r="R175" s="50" t="s">
        <v>330</v>
      </c>
      <c r="S175" s="35" t="s">
        <v>137</v>
      </c>
      <c r="T175" s="35" t="s">
        <v>157</v>
      </c>
    </row>
    <row r="176" spans="1:20" ht="45">
      <c r="A176">
        <f t="shared" si="9"/>
        <v>174</v>
      </c>
      <c r="B176" s="81" t="s">
        <v>353</v>
      </c>
      <c r="C176" s="40">
        <v>39279</v>
      </c>
      <c r="D176" s="80" t="s">
        <v>374</v>
      </c>
      <c r="E176" s="48" t="s">
        <v>145</v>
      </c>
      <c r="F176" s="48" t="s">
        <v>364</v>
      </c>
      <c r="G176" s="48" t="s">
        <v>362</v>
      </c>
      <c r="H176" s="35"/>
      <c r="I176" s="35">
        <v>168</v>
      </c>
      <c r="J176" s="35"/>
      <c r="K176" s="35"/>
      <c r="L176" s="35"/>
      <c r="M176" s="35"/>
      <c r="N176" s="35">
        <v>1328</v>
      </c>
      <c r="O176" s="50" t="s">
        <v>1068</v>
      </c>
      <c r="P176" s="105" t="s">
        <v>1064</v>
      </c>
      <c r="Q176" s="50" t="str">
        <f t="shared" si="8"/>
        <v>IDFL</v>
      </c>
      <c r="R176" s="107" t="s">
        <v>330</v>
      </c>
      <c r="S176" s="35" t="s">
        <v>140</v>
      </c>
      <c r="T176" s="35" t="s">
        <v>140</v>
      </c>
    </row>
    <row r="177" spans="1:20" s="96" customFormat="1" ht="45">
      <c r="A177">
        <f t="shared" si="9"/>
        <v>175</v>
      </c>
      <c r="B177" s="81" t="s">
        <v>354</v>
      </c>
      <c r="C177" s="40">
        <v>39279</v>
      </c>
      <c r="D177" s="80" t="s">
        <v>375</v>
      </c>
      <c r="E177" s="48" t="s">
        <v>358</v>
      </c>
      <c r="F177" s="48" t="s">
        <v>365</v>
      </c>
      <c r="G177" s="48" t="s">
        <v>363</v>
      </c>
      <c r="H177" s="35"/>
      <c r="I177" s="35">
        <v>1.5</v>
      </c>
      <c r="J177" s="35"/>
      <c r="K177" s="35"/>
      <c r="L177" s="35"/>
      <c r="M177" s="35"/>
      <c r="N177" s="35"/>
      <c r="O177" s="50" t="s">
        <v>1068</v>
      </c>
      <c r="P177" s="105" t="s">
        <v>1064</v>
      </c>
      <c r="Q177" s="50" t="str">
        <f t="shared" si="8"/>
        <v>IDFL</v>
      </c>
      <c r="R177" s="107" t="s">
        <v>330</v>
      </c>
      <c r="S177" s="35" t="s">
        <v>137</v>
      </c>
      <c r="T177" s="35" t="s">
        <v>157</v>
      </c>
    </row>
    <row r="178" spans="1:20" ht="45">
      <c r="A178">
        <f t="shared" si="9"/>
        <v>176</v>
      </c>
      <c r="B178" s="77" t="s">
        <v>440</v>
      </c>
      <c r="C178" s="42">
        <v>39288</v>
      </c>
      <c r="D178" s="41" t="s">
        <v>444</v>
      </c>
      <c r="E178" s="41" t="s">
        <v>145</v>
      </c>
      <c r="F178" s="41" t="s">
        <v>445</v>
      </c>
      <c r="G178" s="41" t="s">
        <v>446</v>
      </c>
      <c r="H178" s="41"/>
      <c r="I178" s="41">
        <v>0.1</v>
      </c>
      <c r="J178" s="41"/>
      <c r="K178" s="41"/>
      <c r="L178" s="41"/>
      <c r="M178" s="41"/>
      <c r="N178" s="41"/>
      <c r="O178" s="50" t="s">
        <v>1068</v>
      </c>
      <c r="P178" s="66" t="s">
        <v>1064</v>
      </c>
      <c r="Q178" s="50" t="str">
        <f t="shared" si="8"/>
        <v>IDFL</v>
      </c>
      <c r="R178" s="107" t="s">
        <v>330</v>
      </c>
      <c r="S178" s="41" t="s">
        <v>137</v>
      </c>
      <c r="T178" s="41" t="s">
        <v>157</v>
      </c>
    </row>
    <row r="179" spans="1:20" ht="45">
      <c r="A179">
        <f t="shared" si="9"/>
        <v>177</v>
      </c>
      <c r="B179" s="77" t="s">
        <v>537</v>
      </c>
      <c r="C179" s="42">
        <v>39298</v>
      </c>
      <c r="D179" s="41" t="s">
        <v>535</v>
      </c>
      <c r="E179" s="41" t="s">
        <v>145</v>
      </c>
      <c r="F179" s="41" t="s">
        <v>538</v>
      </c>
      <c r="G179" s="41" t="s">
        <v>536</v>
      </c>
      <c r="H179" s="41"/>
      <c r="I179" s="41">
        <v>0.1</v>
      </c>
      <c r="J179" s="41"/>
      <c r="K179" s="41"/>
      <c r="L179" s="41"/>
      <c r="M179" s="41"/>
      <c r="N179" s="41"/>
      <c r="O179" s="50" t="s">
        <v>1068</v>
      </c>
      <c r="P179" s="41" t="s">
        <v>1064</v>
      </c>
      <c r="Q179" s="50" t="str">
        <f t="shared" si="8"/>
        <v>IDFL</v>
      </c>
      <c r="R179" s="50" t="s">
        <v>330</v>
      </c>
      <c r="S179" s="41" t="s">
        <v>137</v>
      </c>
      <c r="T179" s="41" t="s">
        <v>157</v>
      </c>
    </row>
    <row r="180" spans="1:20" ht="30">
      <c r="A180">
        <f t="shared" si="9"/>
        <v>178</v>
      </c>
      <c r="B180" s="48" t="s">
        <v>592</v>
      </c>
      <c r="C180" s="126">
        <v>39304</v>
      </c>
      <c r="D180" s="48" t="s">
        <v>593</v>
      </c>
      <c r="E180" s="48" t="s">
        <v>594</v>
      </c>
      <c r="F180" s="48" t="s">
        <v>595</v>
      </c>
      <c r="G180" s="48" t="s">
        <v>596</v>
      </c>
      <c r="H180" s="127"/>
      <c r="I180" s="127">
        <v>29.6</v>
      </c>
      <c r="J180" s="127"/>
      <c r="K180" s="127"/>
      <c r="L180" s="127"/>
      <c r="M180" s="127"/>
      <c r="N180" s="127"/>
      <c r="O180" s="50" t="s">
        <v>1068</v>
      </c>
      <c r="P180" s="105" t="s">
        <v>1064</v>
      </c>
      <c r="Q180" s="50" t="str">
        <f t="shared" si="8"/>
        <v>IDFL</v>
      </c>
      <c r="R180" s="105" t="s">
        <v>330</v>
      </c>
      <c r="S180" s="127" t="s">
        <v>140</v>
      </c>
      <c r="T180" s="127" t="s">
        <v>140</v>
      </c>
    </row>
    <row r="181" spans="1:20" s="96" customFormat="1" ht="30">
      <c r="A181">
        <f t="shared" si="9"/>
        <v>179</v>
      </c>
      <c r="B181" s="81" t="s">
        <v>627</v>
      </c>
      <c r="C181" s="109">
        <v>39308</v>
      </c>
      <c r="D181" s="48" t="s">
        <v>628</v>
      </c>
      <c r="E181" s="48" t="s">
        <v>594</v>
      </c>
      <c r="F181" s="48" t="s">
        <v>629</v>
      </c>
      <c r="G181" s="48" t="s">
        <v>630</v>
      </c>
      <c r="H181" s="91"/>
      <c r="I181" s="91">
        <v>0.1</v>
      </c>
      <c r="J181" s="91"/>
      <c r="K181" s="91"/>
      <c r="L181" s="91"/>
      <c r="M181" s="91"/>
      <c r="N181" s="91"/>
      <c r="O181" s="50" t="s">
        <v>1068</v>
      </c>
      <c r="P181" s="105" t="s">
        <v>1064</v>
      </c>
      <c r="Q181" s="50" t="str">
        <f t="shared" si="8"/>
        <v>IDFL</v>
      </c>
      <c r="R181" s="107" t="s">
        <v>330</v>
      </c>
      <c r="S181" s="91" t="s">
        <v>137</v>
      </c>
      <c r="T181" s="91" t="s">
        <v>157</v>
      </c>
    </row>
    <row r="182" spans="1:20" ht="30">
      <c r="A182">
        <f t="shared" si="9"/>
        <v>180</v>
      </c>
      <c r="B182" s="81" t="s">
        <v>644</v>
      </c>
      <c r="C182" s="108">
        <v>39309</v>
      </c>
      <c r="D182" s="48" t="s">
        <v>645</v>
      </c>
      <c r="E182" s="48" t="s">
        <v>848</v>
      </c>
      <c r="F182" s="48" t="s">
        <v>646</v>
      </c>
      <c r="G182" s="48" t="s">
        <v>647</v>
      </c>
      <c r="H182" s="93">
        <v>1879</v>
      </c>
      <c r="I182" s="93">
        <v>1715</v>
      </c>
      <c r="J182" s="93"/>
      <c r="K182" s="93"/>
      <c r="L182" s="93"/>
      <c r="M182" s="93"/>
      <c r="N182" s="93">
        <v>287</v>
      </c>
      <c r="O182" s="50" t="s">
        <v>1068</v>
      </c>
      <c r="P182" s="105" t="s">
        <v>1064</v>
      </c>
      <c r="Q182" s="50" t="str">
        <f t="shared" si="8"/>
        <v>IDFL</v>
      </c>
      <c r="R182" s="107" t="s">
        <v>330</v>
      </c>
      <c r="S182" s="93" t="s">
        <v>140</v>
      </c>
      <c r="T182" s="93" t="s">
        <v>140</v>
      </c>
    </row>
    <row r="183" spans="1:20" ht="30">
      <c r="A183">
        <f t="shared" si="9"/>
        <v>181</v>
      </c>
      <c r="B183" s="81" t="s">
        <v>668</v>
      </c>
      <c r="C183" s="109">
        <v>39310</v>
      </c>
      <c r="D183" s="48" t="s">
        <v>669</v>
      </c>
      <c r="E183" s="48" t="s">
        <v>594</v>
      </c>
      <c r="F183" s="48" t="s">
        <v>670</v>
      </c>
      <c r="G183" s="48" t="s">
        <v>671</v>
      </c>
      <c r="H183" s="91"/>
      <c r="I183" s="91">
        <v>0.1</v>
      </c>
      <c r="J183" s="91"/>
      <c r="K183" s="91"/>
      <c r="L183" s="91"/>
      <c r="M183" s="91"/>
      <c r="N183" s="91"/>
      <c r="O183" s="50" t="s">
        <v>1068</v>
      </c>
      <c r="P183" s="105" t="s">
        <v>1064</v>
      </c>
      <c r="Q183" s="50" t="str">
        <f t="shared" si="8"/>
        <v>IDFL</v>
      </c>
      <c r="R183" s="107" t="s">
        <v>330</v>
      </c>
      <c r="S183" s="91" t="s">
        <v>137</v>
      </c>
      <c r="T183" s="91" t="s">
        <v>157</v>
      </c>
    </row>
    <row r="184" spans="1:20" ht="30">
      <c r="A184">
        <f t="shared" si="9"/>
        <v>182</v>
      </c>
      <c r="B184" s="81" t="s">
        <v>694</v>
      </c>
      <c r="C184" s="109">
        <v>39311</v>
      </c>
      <c r="D184" s="48" t="s">
        <v>695</v>
      </c>
      <c r="E184" s="48" t="s">
        <v>594</v>
      </c>
      <c r="F184" s="48" t="s">
        <v>696</v>
      </c>
      <c r="G184" s="48" t="s">
        <v>697</v>
      </c>
      <c r="H184" s="91"/>
      <c r="I184" s="91">
        <v>2.8</v>
      </c>
      <c r="J184" s="91"/>
      <c r="K184" s="91"/>
      <c r="L184" s="91"/>
      <c r="M184" s="91"/>
      <c r="N184" s="91">
        <v>8</v>
      </c>
      <c r="O184" s="50" t="s">
        <v>1068</v>
      </c>
      <c r="P184" s="105" t="s">
        <v>1064</v>
      </c>
      <c r="Q184" s="50" t="str">
        <f t="shared" si="8"/>
        <v>IDFL</v>
      </c>
      <c r="R184" s="107" t="s">
        <v>330</v>
      </c>
      <c r="S184" s="91" t="s">
        <v>140</v>
      </c>
      <c r="T184" s="91" t="s">
        <v>140</v>
      </c>
    </row>
    <row r="185" spans="1:20" s="94" customFormat="1" ht="30">
      <c r="A185">
        <f t="shared" si="9"/>
        <v>183</v>
      </c>
      <c r="B185" s="81" t="s">
        <v>730</v>
      </c>
      <c r="C185" s="109">
        <v>39313</v>
      </c>
      <c r="D185" s="48" t="s">
        <v>731</v>
      </c>
      <c r="E185" s="48" t="s">
        <v>145</v>
      </c>
      <c r="F185" s="48" t="s">
        <v>732</v>
      </c>
      <c r="G185" s="48" t="s">
        <v>733</v>
      </c>
      <c r="H185" s="91"/>
      <c r="I185" s="91">
        <v>52</v>
      </c>
      <c r="J185" s="91"/>
      <c r="K185" s="91"/>
      <c r="L185" s="91"/>
      <c r="M185" s="91"/>
      <c r="N185" s="91"/>
      <c r="O185" s="50" t="s">
        <v>1068</v>
      </c>
      <c r="P185" s="48" t="s">
        <v>1064</v>
      </c>
      <c r="Q185" s="50" t="str">
        <f t="shared" si="8"/>
        <v>IDFL</v>
      </c>
      <c r="R185" s="50" t="s">
        <v>330</v>
      </c>
      <c r="S185" s="91" t="s">
        <v>140</v>
      </c>
      <c r="T185" s="91" t="s">
        <v>140</v>
      </c>
    </row>
    <row r="186" spans="1:20" ht="30">
      <c r="A186">
        <f t="shared" si="9"/>
        <v>184</v>
      </c>
      <c r="B186" s="81" t="s">
        <v>738</v>
      </c>
      <c r="C186" s="110">
        <v>39317</v>
      </c>
      <c r="D186" s="48" t="s">
        <v>739</v>
      </c>
      <c r="E186" s="48" t="s">
        <v>594</v>
      </c>
      <c r="F186" s="48" t="s">
        <v>740</v>
      </c>
      <c r="G186" s="48" t="s">
        <v>741</v>
      </c>
      <c r="H186" s="91"/>
      <c r="I186" s="91">
        <v>33</v>
      </c>
      <c r="J186" s="91"/>
      <c r="K186" s="91"/>
      <c r="L186" s="91"/>
      <c r="M186" s="91"/>
      <c r="N186" s="91"/>
      <c r="O186" s="50" t="s">
        <v>1068</v>
      </c>
      <c r="P186" s="105" t="s">
        <v>1064</v>
      </c>
      <c r="Q186" s="50" t="str">
        <f t="shared" si="8"/>
        <v>IDFL</v>
      </c>
      <c r="R186" s="107" t="s">
        <v>330</v>
      </c>
      <c r="S186" s="91" t="s">
        <v>140</v>
      </c>
      <c r="T186" s="91" t="s">
        <v>140</v>
      </c>
    </row>
    <row r="187" spans="1:20" ht="30">
      <c r="A187">
        <f t="shared" si="9"/>
        <v>185</v>
      </c>
      <c r="B187" s="81" t="s">
        <v>770</v>
      </c>
      <c r="C187" s="110">
        <v>39327</v>
      </c>
      <c r="D187" s="48" t="s">
        <v>771</v>
      </c>
      <c r="E187" s="48" t="s">
        <v>594</v>
      </c>
      <c r="F187" s="48" t="s">
        <v>772</v>
      </c>
      <c r="G187" s="48" t="s">
        <v>773</v>
      </c>
      <c r="H187" s="91"/>
      <c r="I187" s="91">
        <v>276</v>
      </c>
      <c r="J187" s="91"/>
      <c r="K187" s="91"/>
      <c r="L187" s="91"/>
      <c r="M187" s="91"/>
      <c r="N187" s="91">
        <v>51</v>
      </c>
      <c r="O187" s="50" t="s">
        <v>1068</v>
      </c>
      <c r="P187" s="105" t="s">
        <v>1064</v>
      </c>
      <c r="Q187" s="50" t="str">
        <f t="shared" si="8"/>
        <v>IDFL</v>
      </c>
      <c r="R187" s="66" t="s">
        <v>330</v>
      </c>
      <c r="S187" s="91" t="s">
        <v>140</v>
      </c>
      <c r="T187" s="91" t="s">
        <v>140</v>
      </c>
    </row>
    <row r="188" spans="1:20" ht="30">
      <c r="A188">
        <f t="shared" si="9"/>
        <v>186</v>
      </c>
      <c r="B188" s="125" t="s">
        <v>912</v>
      </c>
      <c r="C188" s="42">
        <v>39233</v>
      </c>
      <c r="D188" s="41" t="s">
        <v>913</v>
      </c>
      <c r="E188" s="41" t="s">
        <v>315</v>
      </c>
      <c r="F188" s="41" t="s">
        <v>918</v>
      </c>
      <c r="G188" s="41" t="s">
        <v>914</v>
      </c>
      <c r="H188" s="41"/>
      <c r="I188" s="41"/>
      <c r="J188" s="41"/>
      <c r="K188" s="41"/>
      <c r="L188" s="41">
        <v>5</v>
      </c>
      <c r="M188" s="41"/>
      <c r="N188" s="41"/>
      <c r="O188" s="41" t="s">
        <v>315</v>
      </c>
      <c r="P188" s="66" t="s">
        <v>1063</v>
      </c>
      <c r="Q188" s="50" t="str">
        <f t="shared" si="8"/>
        <v>INLH</v>
      </c>
      <c r="R188" s="66" t="s">
        <v>330</v>
      </c>
      <c r="S188" s="35" t="s">
        <v>137</v>
      </c>
      <c r="T188" s="35" t="s">
        <v>157</v>
      </c>
    </row>
    <row r="189" spans="1:20" ht="30">
      <c r="A189">
        <f t="shared" si="9"/>
        <v>187</v>
      </c>
      <c r="B189" s="125" t="s">
        <v>915</v>
      </c>
      <c r="C189" s="40">
        <v>39266</v>
      </c>
      <c r="D189" s="43" t="s">
        <v>916</v>
      </c>
      <c r="E189" s="48" t="s">
        <v>315</v>
      </c>
      <c r="F189" s="48" t="s">
        <v>918</v>
      </c>
      <c r="G189" s="48" t="s">
        <v>917</v>
      </c>
      <c r="H189" s="41"/>
      <c r="I189" s="41"/>
      <c r="J189" s="48"/>
      <c r="K189" s="135"/>
      <c r="L189" s="41">
        <v>1</v>
      </c>
      <c r="M189" s="41"/>
      <c r="N189" s="41"/>
      <c r="O189" s="41" t="s">
        <v>315</v>
      </c>
      <c r="P189" s="48" t="s">
        <v>1063</v>
      </c>
      <c r="Q189" s="50" t="str">
        <f t="shared" si="8"/>
        <v>INLH</v>
      </c>
      <c r="R189" s="50" t="s">
        <v>330</v>
      </c>
      <c r="S189" s="35" t="s">
        <v>137</v>
      </c>
      <c r="T189" s="35" t="s">
        <v>157</v>
      </c>
    </row>
    <row r="190" spans="1:20" ht="30">
      <c r="A190">
        <f t="shared" si="9"/>
        <v>188</v>
      </c>
      <c r="B190" s="86">
        <v>2026</v>
      </c>
      <c r="C190" s="40">
        <v>39277</v>
      </c>
      <c r="D190" s="80" t="s">
        <v>955</v>
      </c>
      <c r="E190" s="48" t="s">
        <v>315</v>
      </c>
      <c r="F190" s="48" t="s">
        <v>345</v>
      </c>
      <c r="G190" s="48" t="s">
        <v>347</v>
      </c>
      <c r="H190" s="35"/>
      <c r="I190" s="35"/>
      <c r="J190" s="35"/>
      <c r="K190" s="35"/>
      <c r="L190" s="35">
        <v>0.5</v>
      </c>
      <c r="M190" s="35"/>
      <c r="N190" s="35"/>
      <c r="O190" s="41" t="s">
        <v>315</v>
      </c>
      <c r="P190" s="105" t="s">
        <v>1063</v>
      </c>
      <c r="Q190" s="50" t="str">
        <f t="shared" si="8"/>
        <v>INLH</v>
      </c>
      <c r="R190" s="107" t="s">
        <v>330</v>
      </c>
      <c r="S190" s="35" t="s">
        <v>137</v>
      </c>
      <c r="T190" s="35" t="s">
        <v>174</v>
      </c>
    </row>
    <row r="191" spans="1:20" ht="30">
      <c r="A191">
        <f t="shared" si="9"/>
        <v>189</v>
      </c>
      <c r="B191" s="125" t="s">
        <v>923</v>
      </c>
      <c r="C191" s="42">
        <v>39295</v>
      </c>
      <c r="D191" s="41" t="s">
        <v>924</v>
      </c>
      <c r="E191" s="41" t="s">
        <v>315</v>
      </c>
      <c r="F191" s="41" t="s">
        <v>918</v>
      </c>
      <c r="G191" s="41" t="s">
        <v>925</v>
      </c>
      <c r="H191" s="41"/>
      <c r="I191" s="41"/>
      <c r="J191" s="41"/>
      <c r="K191" s="41"/>
      <c r="L191" s="41">
        <v>0.1</v>
      </c>
      <c r="M191" s="41"/>
      <c r="N191" s="41"/>
      <c r="O191" s="41" t="s">
        <v>315</v>
      </c>
      <c r="P191" s="66" t="s">
        <v>1063</v>
      </c>
      <c r="Q191" s="50" t="str">
        <f t="shared" si="8"/>
        <v>INLH</v>
      </c>
      <c r="R191" s="107" t="s">
        <v>330</v>
      </c>
      <c r="S191" s="41" t="s">
        <v>137</v>
      </c>
      <c r="T191" s="41" t="s">
        <v>157</v>
      </c>
    </row>
    <row r="192" spans="1:20" ht="30">
      <c r="A192">
        <f t="shared" si="9"/>
        <v>190</v>
      </c>
      <c r="B192" s="86" t="s">
        <v>555</v>
      </c>
      <c r="C192" s="109">
        <v>39301</v>
      </c>
      <c r="D192" s="48" t="s">
        <v>957</v>
      </c>
      <c r="E192" s="48" t="s">
        <v>315</v>
      </c>
      <c r="F192" s="48" t="s">
        <v>556</v>
      </c>
      <c r="G192" s="48" t="s">
        <v>557</v>
      </c>
      <c r="H192" s="91"/>
      <c r="I192" s="91"/>
      <c r="J192" s="91"/>
      <c r="K192" s="91"/>
      <c r="L192" s="91">
        <v>33.1</v>
      </c>
      <c r="M192" s="91"/>
      <c r="N192" s="91"/>
      <c r="O192" s="41" t="s">
        <v>315</v>
      </c>
      <c r="P192" s="105" t="s">
        <v>1063</v>
      </c>
      <c r="Q192" s="50" t="str">
        <f t="shared" si="8"/>
        <v>INLH</v>
      </c>
      <c r="R192" s="107" t="s">
        <v>330</v>
      </c>
      <c r="S192" s="91" t="s">
        <v>140</v>
      </c>
      <c r="T192" s="91" t="s">
        <v>137</v>
      </c>
    </row>
    <row r="193" spans="1:20" ht="30">
      <c r="A193">
        <f t="shared" si="9"/>
        <v>191</v>
      </c>
      <c r="B193" s="86" t="s">
        <v>932</v>
      </c>
      <c r="C193" s="109">
        <v>39307</v>
      </c>
      <c r="D193" s="48" t="s">
        <v>933</v>
      </c>
      <c r="E193" s="48" t="s">
        <v>315</v>
      </c>
      <c r="F193" s="48" t="s">
        <v>918</v>
      </c>
      <c r="G193" s="48" t="s">
        <v>934</v>
      </c>
      <c r="H193" s="91"/>
      <c r="I193" s="91"/>
      <c r="J193" s="91"/>
      <c r="K193" s="91"/>
      <c r="L193" s="91">
        <v>4</v>
      </c>
      <c r="M193" s="91"/>
      <c r="N193" s="91"/>
      <c r="O193" s="41" t="s">
        <v>315</v>
      </c>
      <c r="P193" s="105" t="s">
        <v>1063</v>
      </c>
      <c r="Q193" s="50" t="str">
        <f t="shared" si="8"/>
        <v>INLH</v>
      </c>
      <c r="R193" s="107" t="s">
        <v>330</v>
      </c>
      <c r="S193" s="91" t="s">
        <v>137</v>
      </c>
      <c r="T193" s="91" t="s">
        <v>157</v>
      </c>
    </row>
    <row r="194" spans="1:20" ht="30">
      <c r="A194">
        <f t="shared" si="9"/>
        <v>192</v>
      </c>
      <c r="B194" s="86" t="s">
        <v>948</v>
      </c>
      <c r="C194" s="109">
        <v>39314</v>
      </c>
      <c r="D194" s="48" t="s">
        <v>949</v>
      </c>
      <c r="E194" s="48" t="s">
        <v>315</v>
      </c>
      <c r="F194" s="48" t="s">
        <v>918</v>
      </c>
      <c r="G194" s="48" t="s">
        <v>950</v>
      </c>
      <c r="H194" s="91"/>
      <c r="I194" s="91"/>
      <c r="J194" s="91"/>
      <c r="K194" s="91"/>
      <c r="L194" s="91">
        <v>50</v>
      </c>
      <c r="M194" s="91"/>
      <c r="N194" s="91"/>
      <c r="O194" s="41" t="s">
        <v>315</v>
      </c>
      <c r="P194" s="105" t="s">
        <v>1063</v>
      </c>
      <c r="Q194" s="50" t="str">
        <f t="shared" si="8"/>
        <v>INLH</v>
      </c>
      <c r="R194" s="107" t="s">
        <v>330</v>
      </c>
      <c r="S194" s="91" t="s">
        <v>137</v>
      </c>
      <c r="T194" s="91" t="s">
        <v>157</v>
      </c>
    </row>
    <row r="195" spans="1:20" ht="30">
      <c r="A195">
        <f aca="true" t="shared" si="10" ref="A195:A201">A194+1</f>
        <v>193</v>
      </c>
      <c r="B195" s="86" t="s">
        <v>920</v>
      </c>
      <c r="C195" s="40">
        <v>39270</v>
      </c>
      <c r="D195" s="80" t="s">
        <v>921</v>
      </c>
      <c r="E195" s="48" t="s">
        <v>315</v>
      </c>
      <c r="F195" s="48" t="s">
        <v>918</v>
      </c>
      <c r="G195" s="48" t="s">
        <v>922</v>
      </c>
      <c r="H195" s="35"/>
      <c r="I195" s="35"/>
      <c r="J195" s="35"/>
      <c r="K195" s="35"/>
      <c r="L195" s="35">
        <v>0.1</v>
      </c>
      <c r="M195" s="35"/>
      <c r="N195" s="35"/>
      <c r="O195" s="41" t="s">
        <v>315</v>
      </c>
      <c r="P195" s="105" t="s">
        <v>1064</v>
      </c>
      <c r="Q195" s="50" t="str">
        <f t="shared" si="8"/>
        <v>INLL</v>
      </c>
      <c r="R195" s="107" t="s">
        <v>330</v>
      </c>
      <c r="S195" s="35" t="s">
        <v>137</v>
      </c>
      <c r="T195" s="35" t="s">
        <v>157</v>
      </c>
    </row>
    <row r="196" spans="1:20" ht="30">
      <c r="A196">
        <f t="shared" si="10"/>
        <v>194</v>
      </c>
      <c r="B196" s="86" t="s">
        <v>313</v>
      </c>
      <c r="C196" s="40">
        <v>39269</v>
      </c>
      <c r="D196" s="80" t="s">
        <v>956</v>
      </c>
      <c r="E196" s="48" t="s">
        <v>315</v>
      </c>
      <c r="F196" s="48" t="s">
        <v>346</v>
      </c>
      <c r="G196" s="48" t="s">
        <v>314</v>
      </c>
      <c r="H196" s="35"/>
      <c r="I196" s="35"/>
      <c r="J196" s="35"/>
      <c r="K196" s="35"/>
      <c r="L196" s="35">
        <v>3.5</v>
      </c>
      <c r="M196" s="35"/>
      <c r="N196" s="35"/>
      <c r="O196" s="41" t="s">
        <v>315</v>
      </c>
      <c r="P196" s="105" t="s">
        <v>1064</v>
      </c>
      <c r="Q196" s="50" t="str">
        <f aca="true" t="shared" si="11" ref="Q196:Q214">CONCATENATE(O196,P196)</f>
        <v>INLL</v>
      </c>
      <c r="R196" s="107" t="s">
        <v>330</v>
      </c>
      <c r="S196" s="35" t="s">
        <v>137</v>
      </c>
      <c r="T196" s="35" t="s">
        <v>157</v>
      </c>
    </row>
    <row r="197" spans="1:20" s="94" customFormat="1" ht="34.5" customHeight="1">
      <c r="A197">
        <f t="shared" si="10"/>
        <v>195</v>
      </c>
      <c r="B197" s="86" t="s">
        <v>383</v>
      </c>
      <c r="C197" s="40">
        <v>39281</v>
      </c>
      <c r="D197" s="80" t="s">
        <v>384</v>
      </c>
      <c r="E197" s="48" t="s">
        <v>315</v>
      </c>
      <c r="F197" s="48" t="s">
        <v>385</v>
      </c>
      <c r="G197" s="48" t="s">
        <v>927</v>
      </c>
      <c r="H197" s="35"/>
      <c r="I197" s="35">
        <v>29</v>
      </c>
      <c r="J197" s="35"/>
      <c r="K197" s="35"/>
      <c r="L197" s="35">
        <v>9387</v>
      </c>
      <c r="M197" s="35">
        <v>16</v>
      </c>
      <c r="N197" s="35">
        <v>2</v>
      </c>
      <c r="O197" s="41" t="s">
        <v>315</v>
      </c>
      <c r="P197" s="48" t="s">
        <v>1064</v>
      </c>
      <c r="Q197" s="50" t="str">
        <f t="shared" si="11"/>
        <v>INLL</v>
      </c>
      <c r="R197" s="50" t="s">
        <v>330</v>
      </c>
      <c r="S197" s="35" t="s">
        <v>140</v>
      </c>
      <c r="T197" s="35" t="s">
        <v>140</v>
      </c>
    </row>
    <row r="198" spans="1:20" ht="37.5" customHeight="1">
      <c r="A198">
        <f t="shared" si="10"/>
        <v>196</v>
      </c>
      <c r="B198" s="86" t="s">
        <v>942</v>
      </c>
      <c r="C198" s="109">
        <v>39310</v>
      </c>
      <c r="D198" s="48" t="s">
        <v>943</v>
      </c>
      <c r="E198" s="48" t="s">
        <v>315</v>
      </c>
      <c r="F198" s="48" t="s">
        <v>918</v>
      </c>
      <c r="G198" s="48" t="s">
        <v>944</v>
      </c>
      <c r="H198" s="91"/>
      <c r="I198" s="91"/>
      <c r="J198" s="91"/>
      <c r="K198" s="91"/>
      <c r="L198" s="91">
        <v>1.5</v>
      </c>
      <c r="M198" s="91"/>
      <c r="N198" s="91"/>
      <c r="O198" s="41" t="s">
        <v>315</v>
      </c>
      <c r="P198" s="105" t="s">
        <v>1064</v>
      </c>
      <c r="Q198" s="50" t="str">
        <f t="shared" si="11"/>
        <v>INLL</v>
      </c>
      <c r="R198" s="107" t="s">
        <v>330</v>
      </c>
      <c r="S198" s="91" t="s">
        <v>137</v>
      </c>
      <c r="T198" s="91" t="s">
        <v>157</v>
      </c>
    </row>
    <row r="199" spans="1:20" ht="34.5" customHeight="1">
      <c r="A199">
        <f t="shared" si="10"/>
        <v>197</v>
      </c>
      <c r="B199" s="86" t="s">
        <v>716</v>
      </c>
      <c r="C199" s="108">
        <v>39311</v>
      </c>
      <c r="D199" s="48" t="s">
        <v>954</v>
      </c>
      <c r="E199" s="48" t="s">
        <v>718</v>
      </c>
      <c r="F199" s="48" t="s">
        <v>719</v>
      </c>
      <c r="G199" s="48" t="s">
        <v>717</v>
      </c>
      <c r="H199" s="93"/>
      <c r="I199" s="93"/>
      <c r="J199" s="93"/>
      <c r="K199" s="93"/>
      <c r="L199" s="93">
        <v>1054</v>
      </c>
      <c r="M199" s="93">
        <v>1618</v>
      </c>
      <c r="N199" s="93"/>
      <c r="O199" s="41" t="s">
        <v>315</v>
      </c>
      <c r="P199" s="105" t="s">
        <v>1064</v>
      </c>
      <c r="Q199" s="50" t="str">
        <f t="shared" si="11"/>
        <v>INLL</v>
      </c>
      <c r="R199" s="107" t="s">
        <v>330</v>
      </c>
      <c r="S199" s="93" t="s">
        <v>140</v>
      </c>
      <c r="T199" s="93" t="s">
        <v>140</v>
      </c>
    </row>
    <row r="200" spans="1:20" ht="33" customHeight="1">
      <c r="A200">
        <f t="shared" si="10"/>
        <v>198</v>
      </c>
      <c r="B200" s="86" t="s">
        <v>945</v>
      </c>
      <c r="C200" s="108">
        <v>39311</v>
      </c>
      <c r="D200" s="48" t="s">
        <v>946</v>
      </c>
      <c r="E200" s="48" t="s">
        <v>315</v>
      </c>
      <c r="F200" s="48" t="s">
        <v>918</v>
      </c>
      <c r="G200" s="48" t="s">
        <v>947</v>
      </c>
      <c r="H200" s="93"/>
      <c r="I200" s="93"/>
      <c r="J200" s="93"/>
      <c r="K200" s="93"/>
      <c r="L200" s="93">
        <v>0.25</v>
      </c>
      <c r="M200" s="93"/>
      <c r="N200" s="93"/>
      <c r="O200" s="41" t="s">
        <v>315</v>
      </c>
      <c r="P200" s="105" t="s">
        <v>1064</v>
      </c>
      <c r="Q200" s="50" t="str">
        <f t="shared" si="11"/>
        <v>INLL</v>
      </c>
      <c r="R200" s="107" t="s">
        <v>330</v>
      </c>
      <c r="S200" s="93" t="s">
        <v>137</v>
      </c>
      <c r="T200" s="93" t="s">
        <v>157</v>
      </c>
    </row>
    <row r="201" spans="1:20" ht="46.5" customHeight="1">
      <c r="A201">
        <f t="shared" si="10"/>
        <v>199</v>
      </c>
      <c r="B201" s="82" t="s">
        <v>393</v>
      </c>
      <c r="C201" s="118">
        <v>39269</v>
      </c>
      <c r="D201" s="80" t="s">
        <v>392</v>
      </c>
      <c r="E201" s="48" t="s">
        <v>919</v>
      </c>
      <c r="F201" s="48" t="s">
        <v>429</v>
      </c>
      <c r="G201" s="48"/>
      <c r="H201" s="114">
        <v>3085</v>
      </c>
      <c r="I201" s="114">
        <v>4970</v>
      </c>
      <c r="J201" s="114"/>
      <c r="K201" s="114"/>
      <c r="L201" s="114"/>
      <c r="M201" s="114"/>
      <c r="N201" s="114">
        <v>1366</v>
      </c>
      <c r="O201" s="48" t="s">
        <v>1069</v>
      </c>
      <c r="P201" s="105" t="s">
        <v>1064</v>
      </c>
      <c r="Q201" s="50" t="str">
        <f t="shared" si="11"/>
        <v>STFL</v>
      </c>
      <c r="R201" s="107" t="s">
        <v>330</v>
      </c>
      <c r="S201" s="114" t="s">
        <v>140</v>
      </c>
      <c r="T201" s="114" t="s">
        <v>140</v>
      </c>
    </row>
    <row r="202" spans="1:20" s="94" customFormat="1" ht="46.5" customHeight="1">
      <c r="A202">
        <v>1</v>
      </c>
      <c r="B202" s="99" t="s">
        <v>14</v>
      </c>
      <c r="C202" s="36">
        <v>38261</v>
      </c>
      <c r="D202" s="37"/>
      <c r="E202" s="50"/>
      <c r="F202" s="51"/>
      <c r="G202" s="50"/>
      <c r="H202" s="52"/>
      <c r="I202" s="52"/>
      <c r="J202" s="53"/>
      <c r="K202" s="52"/>
      <c r="L202" s="52"/>
      <c r="M202" s="52"/>
      <c r="N202" s="52"/>
      <c r="O202" s="50"/>
      <c r="P202" s="107"/>
      <c r="Q202" s="50">
        <f t="shared" si="11"/>
      </c>
      <c r="R202" s="107"/>
      <c r="S202" s="35">
        <f aca="true" t="shared" si="12" ref="S202:S214">LEFT(D202,3)&amp;O202</f>
      </c>
      <c r="T202" s="35"/>
    </row>
    <row r="203" spans="1:20" ht="46.5" customHeight="1">
      <c r="A203">
        <f aca="true" t="shared" si="13" ref="A203:A214">A202+1</f>
        <v>2</v>
      </c>
      <c r="B203" s="100" t="s">
        <v>24</v>
      </c>
      <c r="C203" s="36">
        <v>38261</v>
      </c>
      <c r="D203" s="37"/>
      <c r="E203" s="50"/>
      <c r="F203" s="51" t="s">
        <v>103</v>
      </c>
      <c r="G203" s="50"/>
      <c r="H203" s="52"/>
      <c r="I203" s="52"/>
      <c r="J203" s="53"/>
      <c r="K203" s="52"/>
      <c r="L203" s="52"/>
      <c r="M203" s="52"/>
      <c r="N203" s="52"/>
      <c r="O203" s="50"/>
      <c r="P203" s="107"/>
      <c r="Q203" s="50">
        <f t="shared" si="11"/>
      </c>
      <c r="R203" s="107"/>
      <c r="S203" s="35">
        <f t="shared" si="12"/>
      </c>
      <c r="T203" s="35"/>
    </row>
    <row r="204" spans="1:20" ht="46.5" customHeight="1">
      <c r="A204">
        <f t="shared" si="13"/>
        <v>3</v>
      </c>
      <c r="B204" s="100" t="s">
        <v>25</v>
      </c>
      <c r="C204" s="36">
        <v>38261</v>
      </c>
      <c r="D204" s="37"/>
      <c r="E204" s="50"/>
      <c r="F204" s="101" t="s">
        <v>68</v>
      </c>
      <c r="G204" s="50" t="s">
        <v>69</v>
      </c>
      <c r="H204" s="52"/>
      <c r="I204" s="52"/>
      <c r="J204" s="53"/>
      <c r="K204" s="52"/>
      <c r="L204" s="52"/>
      <c r="M204" s="52"/>
      <c r="N204" s="52"/>
      <c r="O204" s="50"/>
      <c r="P204" s="107"/>
      <c r="Q204" s="50">
        <f t="shared" si="11"/>
      </c>
      <c r="R204" s="107"/>
      <c r="S204" s="35">
        <f t="shared" si="12"/>
      </c>
      <c r="T204" s="35"/>
    </row>
    <row r="205" spans="1:20" s="94" customFormat="1" ht="46.5" customHeight="1">
      <c r="A205">
        <f t="shared" si="13"/>
        <v>4</v>
      </c>
      <c r="B205" s="100" t="s">
        <v>29</v>
      </c>
      <c r="C205" s="36">
        <v>38261</v>
      </c>
      <c r="D205" s="37"/>
      <c r="E205" s="50"/>
      <c r="F205" s="51" t="s">
        <v>102</v>
      </c>
      <c r="G205" s="50" t="s">
        <v>65</v>
      </c>
      <c r="H205" s="52"/>
      <c r="I205" s="52"/>
      <c r="J205" s="53"/>
      <c r="K205" s="52"/>
      <c r="L205" s="52"/>
      <c r="M205" s="52"/>
      <c r="N205" s="52"/>
      <c r="O205" s="50"/>
      <c r="P205" s="50"/>
      <c r="Q205" s="50">
        <f t="shared" si="11"/>
      </c>
      <c r="R205" s="50"/>
      <c r="S205" s="35">
        <f t="shared" si="12"/>
      </c>
      <c r="T205" s="35"/>
    </row>
    <row r="206" spans="1:20" ht="46.5" customHeight="1">
      <c r="A206">
        <f t="shared" si="13"/>
        <v>5</v>
      </c>
      <c r="B206" s="100" t="s">
        <v>26</v>
      </c>
      <c r="C206" s="36">
        <v>38261</v>
      </c>
      <c r="D206" s="37"/>
      <c r="E206" s="50"/>
      <c r="F206" s="102" t="s">
        <v>66</v>
      </c>
      <c r="G206" s="50" t="s">
        <v>65</v>
      </c>
      <c r="H206" s="52"/>
      <c r="I206" s="52"/>
      <c r="J206" s="53"/>
      <c r="K206" s="52"/>
      <c r="L206" s="52"/>
      <c r="M206" s="52"/>
      <c r="N206" s="52"/>
      <c r="O206" s="50"/>
      <c r="P206" s="107"/>
      <c r="Q206" s="50">
        <f t="shared" si="11"/>
      </c>
      <c r="R206" s="107"/>
      <c r="S206" s="35">
        <f t="shared" si="12"/>
      </c>
      <c r="T206" s="35"/>
    </row>
    <row r="207" spans="1:20" ht="45">
      <c r="A207">
        <f t="shared" si="13"/>
        <v>6</v>
      </c>
      <c r="B207" s="69" t="s">
        <v>27</v>
      </c>
      <c r="C207" s="36">
        <v>38626</v>
      </c>
      <c r="D207" s="37"/>
      <c r="E207" s="50"/>
      <c r="F207" s="101" t="s">
        <v>67</v>
      </c>
      <c r="G207" s="50" t="s">
        <v>65</v>
      </c>
      <c r="H207" s="52"/>
      <c r="I207" s="52"/>
      <c r="J207" s="53"/>
      <c r="K207" s="52"/>
      <c r="L207" s="52"/>
      <c r="M207" s="52"/>
      <c r="N207" s="52"/>
      <c r="O207" s="50"/>
      <c r="P207" s="50"/>
      <c r="Q207" s="50">
        <f t="shared" si="11"/>
      </c>
      <c r="R207" s="50"/>
      <c r="S207" s="35">
        <f t="shared" si="12"/>
      </c>
      <c r="T207" s="35"/>
    </row>
    <row r="208" spans="1:20" ht="45">
      <c r="A208">
        <f t="shared" si="13"/>
        <v>7</v>
      </c>
      <c r="B208" s="69" t="s">
        <v>28</v>
      </c>
      <c r="C208" s="36">
        <v>38626</v>
      </c>
      <c r="D208" s="37"/>
      <c r="E208" s="50"/>
      <c r="F208" s="103" t="s">
        <v>70</v>
      </c>
      <c r="G208" s="50" t="s">
        <v>65</v>
      </c>
      <c r="H208" s="52"/>
      <c r="I208" s="52"/>
      <c r="J208" s="53"/>
      <c r="K208" s="52"/>
      <c r="L208" s="52"/>
      <c r="M208" s="52"/>
      <c r="N208" s="52"/>
      <c r="O208" s="50"/>
      <c r="P208" s="50"/>
      <c r="Q208" s="50">
        <f t="shared" si="11"/>
      </c>
      <c r="R208" s="50"/>
      <c r="S208" s="35">
        <f t="shared" si="12"/>
      </c>
      <c r="T208" s="35"/>
    </row>
    <row r="209" spans="1:20" ht="30">
      <c r="A209">
        <f t="shared" si="13"/>
        <v>8</v>
      </c>
      <c r="B209" s="99" t="s">
        <v>14</v>
      </c>
      <c r="C209" s="36">
        <v>38261</v>
      </c>
      <c r="D209" s="37"/>
      <c r="E209" s="50"/>
      <c r="F209" s="51" t="s">
        <v>885</v>
      </c>
      <c r="G209" s="50"/>
      <c r="H209" s="52"/>
      <c r="I209" s="52"/>
      <c r="J209" s="53"/>
      <c r="K209" s="52"/>
      <c r="L209" s="52"/>
      <c r="M209" s="52"/>
      <c r="N209" s="52"/>
      <c r="O209" s="50"/>
      <c r="P209" s="50"/>
      <c r="Q209" s="50">
        <f t="shared" si="11"/>
      </c>
      <c r="R209" s="50"/>
      <c r="S209" s="35">
        <f t="shared" si="12"/>
      </c>
      <c r="T209" s="35"/>
    </row>
    <row r="210" spans="1:20" ht="30">
      <c r="A210">
        <f t="shared" si="13"/>
        <v>9</v>
      </c>
      <c r="B210" s="100" t="s">
        <v>878</v>
      </c>
      <c r="C210" s="36">
        <v>38261</v>
      </c>
      <c r="D210" s="37"/>
      <c r="E210" s="50"/>
      <c r="F210" s="101" t="s">
        <v>880</v>
      </c>
      <c r="G210" s="50"/>
      <c r="H210" s="52"/>
      <c r="I210" s="52"/>
      <c r="J210" s="53"/>
      <c r="K210" s="52"/>
      <c r="L210" s="52"/>
      <c r="M210" s="52"/>
      <c r="N210" s="52"/>
      <c r="O210" s="50"/>
      <c r="P210" s="50"/>
      <c r="Q210" s="50">
        <f t="shared" si="11"/>
      </c>
      <c r="R210" s="50"/>
      <c r="S210" s="35">
        <f t="shared" si="12"/>
      </c>
      <c r="T210" s="35"/>
    </row>
    <row r="211" spans="1:20" ht="45">
      <c r="A211">
        <f t="shared" si="13"/>
        <v>10</v>
      </c>
      <c r="B211" s="100" t="s">
        <v>879</v>
      </c>
      <c r="C211" s="36">
        <v>38261</v>
      </c>
      <c r="D211" s="37"/>
      <c r="E211" s="50"/>
      <c r="F211" s="101" t="s">
        <v>880</v>
      </c>
      <c r="G211" s="50" t="s">
        <v>69</v>
      </c>
      <c r="H211" s="52"/>
      <c r="I211" s="52"/>
      <c r="J211" s="53"/>
      <c r="K211" s="52"/>
      <c r="L211" s="52"/>
      <c r="M211" s="52"/>
      <c r="N211" s="52"/>
      <c r="O211" s="50"/>
      <c r="P211" s="50"/>
      <c r="Q211" s="50">
        <f t="shared" si="11"/>
      </c>
      <c r="R211" s="50"/>
      <c r="S211" s="35">
        <f t="shared" si="12"/>
      </c>
      <c r="T211" s="35"/>
    </row>
    <row r="212" spans="1:20" ht="45">
      <c r="A212">
        <f t="shared" si="13"/>
        <v>11</v>
      </c>
      <c r="B212" s="100" t="s">
        <v>881</v>
      </c>
      <c r="C212" s="36">
        <v>38261</v>
      </c>
      <c r="D212" s="37"/>
      <c r="E212" s="50"/>
      <c r="F212" s="102" t="s">
        <v>882</v>
      </c>
      <c r="G212" s="50" t="s">
        <v>65</v>
      </c>
      <c r="H212" s="52"/>
      <c r="I212" s="52"/>
      <c r="J212" s="53"/>
      <c r="K212" s="52"/>
      <c r="L212" s="52"/>
      <c r="M212" s="52"/>
      <c r="N212" s="52"/>
      <c r="O212" s="50"/>
      <c r="P212" s="50"/>
      <c r="Q212" s="50">
        <f t="shared" si="11"/>
      </c>
      <c r="R212" s="50"/>
      <c r="S212" s="35">
        <f t="shared" si="12"/>
      </c>
      <c r="T212" s="35"/>
    </row>
    <row r="213" spans="1:20" ht="46.5" customHeight="1">
      <c r="A213">
        <f t="shared" si="13"/>
        <v>12</v>
      </c>
      <c r="B213" s="69" t="s">
        <v>883</v>
      </c>
      <c r="C213" s="36">
        <v>38626</v>
      </c>
      <c r="D213" s="37"/>
      <c r="E213" s="50"/>
      <c r="F213" s="101" t="s">
        <v>67</v>
      </c>
      <c r="G213" s="50" t="s">
        <v>65</v>
      </c>
      <c r="H213" s="52"/>
      <c r="I213" s="52"/>
      <c r="J213" s="53"/>
      <c r="K213" s="52"/>
      <c r="L213" s="52"/>
      <c r="M213" s="52"/>
      <c r="N213" s="52"/>
      <c r="O213" s="50"/>
      <c r="P213" s="50"/>
      <c r="Q213" s="50">
        <f t="shared" si="11"/>
      </c>
      <c r="R213" s="50"/>
      <c r="S213" s="35">
        <f t="shared" si="12"/>
      </c>
      <c r="T213" s="35"/>
    </row>
    <row r="214" spans="1:20" ht="46.5" customHeight="1">
      <c r="A214">
        <f t="shared" si="13"/>
        <v>13</v>
      </c>
      <c r="B214" s="143" t="s">
        <v>884</v>
      </c>
      <c r="C214" s="145">
        <v>38626</v>
      </c>
      <c r="D214" s="146"/>
      <c r="E214" s="147"/>
      <c r="F214" s="148" t="s">
        <v>70</v>
      </c>
      <c r="G214" s="147" t="s">
        <v>65</v>
      </c>
      <c r="H214" s="206"/>
      <c r="I214" s="206"/>
      <c r="J214" s="207"/>
      <c r="K214" s="206"/>
      <c r="L214" s="206"/>
      <c r="M214" s="206"/>
      <c r="N214" s="206"/>
      <c r="O214" s="208"/>
      <c r="P214" s="208"/>
      <c r="Q214" s="50">
        <f t="shared" si="11"/>
      </c>
      <c r="R214" s="208"/>
      <c r="S214" s="209">
        <f t="shared" si="12"/>
      </c>
      <c r="T214" s="62"/>
    </row>
    <row r="215" spans="2:20" ht="46.5" customHeight="1">
      <c r="B215" s="143"/>
      <c r="C215" s="145"/>
      <c r="D215" s="220"/>
      <c r="E215" s="147"/>
      <c r="F215" s="221"/>
      <c r="G215" s="147"/>
      <c r="H215" s="147"/>
      <c r="I215" s="147"/>
      <c r="J215" s="222"/>
      <c r="K215" s="147"/>
      <c r="L215" s="147"/>
      <c r="M215" s="147"/>
      <c r="N215" s="147"/>
      <c r="O215" s="147"/>
      <c r="P215" s="147"/>
      <c r="Q215" s="147"/>
      <c r="R215" s="147"/>
      <c r="S215" s="142"/>
      <c r="T215" s="142"/>
    </row>
    <row r="216" spans="2:20" s="162" customFormat="1" ht="46.5" customHeight="1">
      <c r="B216" s="163"/>
      <c r="C216" s="164"/>
      <c r="D216" s="165"/>
      <c r="E216" s="165"/>
      <c r="F216" s="228" t="s">
        <v>20</v>
      </c>
      <c r="G216" s="229"/>
      <c r="H216" s="174">
        <f aca="true" t="shared" si="14" ref="H216:N216">SUMIF($P3:$P216,"L",(H4:H215))</f>
        <v>5540.75</v>
      </c>
      <c r="I216" s="174">
        <f t="shared" si="14"/>
        <v>7285.6</v>
      </c>
      <c r="J216" s="174">
        <f t="shared" si="14"/>
        <v>7</v>
      </c>
      <c r="K216" s="174">
        <f t="shared" si="14"/>
        <v>21.4</v>
      </c>
      <c r="L216" s="174">
        <f t="shared" si="14"/>
        <v>10451.25</v>
      </c>
      <c r="M216" s="174">
        <f t="shared" si="14"/>
        <v>1664.49</v>
      </c>
      <c r="N216" s="174">
        <f t="shared" si="14"/>
        <v>4476.8</v>
      </c>
      <c r="O216" s="175"/>
      <c r="P216" s="175"/>
      <c r="Q216" s="175"/>
      <c r="R216" s="175"/>
      <c r="S216" s="176" t="s">
        <v>1071</v>
      </c>
      <c r="T216" s="177">
        <f>SUM(H216:N216)</f>
        <v>29447.29</v>
      </c>
    </row>
    <row r="217" spans="2:20" s="162" customFormat="1" ht="20.25" customHeight="1">
      <c r="B217" s="166"/>
      <c r="C217" s="167"/>
      <c r="D217" s="168"/>
      <c r="E217" s="169"/>
      <c r="F217" s="230" t="s">
        <v>22</v>
      </c>
      <c r="G217" s="231"/>
      <c r="H217" s="178">
        <f aca="true" t="shared" si="15" ref="H217:M217">SUMIF($P3:$P215,"W",(H4:H215))</f>
        <v>3730.85</v>
      </c>
      <c r="I217" s="178">
        <f t="shared" si="15"/>
        <v>0</v>
      </c>
      <c r="J217" s="178">
        <f t="shared" si="15"/>
        <v>0</v>
      </c>
      <c r="K217" s="178">
        <f t="shared" si="15"/>
        <v>0</v>
      </c>
      <c r="L217" s="178">
        <f t="shared" si="15"/>
        <v>0</v>
      </c>
      <c r="M217" s="178">
        <f t="shared" si="15"/>
        <v>0</v>
      </c>
      <c r="N217" s="178">
        <f>SUMIF($P3:$P215,"W",(N3:N215))</f>
        <v>0</v>
      </c>
      <c r="O217" s="179"/>
      <c r="P217" s="179"/>
      <c r="Q217" s="179"/>
      <c r="R217" s="179"/>
      <c r="S217" s="180" t="s">
        <v>1072</v>
      </c>
      <c r="T217" s="181">
        <f>SUM(H217:N217)</f>
        <v>3730.85</v>
      </c>
    </row>
    <row r="218" spans="2:20" s="162" customFormat="1" ht="20.25" customHeight="1">
      <c r="B218" s="170"/>
      <c r="C218" s="167"/>
      <c r="D218" s="169"/>
      <c r="E218" s="169"/>
      <c r="F218" s="232" t="s">
        <v>21</v>
      </c>
      <c r="G218" s="233"/>
      <c r="H218" s="174">
        <f aca="true" t="shared" si="16" ref="H218:N218">SUMIF($P3:$P215,"H",(H4:H216))</f>
        <v>1047.85</v>
      </c>
      <c r="I218" s="174">
        <f t="shared" si="16"/>
        <v>28005.099999999995</v>
      </c>
      <c r="J218" s="174">
        <f t="shared" si="16"/>
        <v>0</v>
      </c>
      <c r="K218" s="174">
        <f t="shared" si="16"/>
        <v>2443.8</v>
      </c>
      <c r="L218" s="174">
        <f t="shared" si="16"/>
        <v>102.8</v>
      </c>
      <c r="M218" s="174">
        <f t="shared" si="16"/>
        <v>2287.3499999999995</v>
      </c>
      <c r="N218" s="174">
        <f t="shared" si="16"/>
        <v>32451.25</v>
      </c>
      <c r="O218" s="176"/>
      <c r="P218" s="176"/>
      <c r="Q218" s="176"/>
      <c r="R218" s="176"/>
      <c r="S218" s="182" t="s">
        <v>1073</v>
      </c>
      <c r="T218" s="177">
        <f>SUM(H218:N218)</f>
        <v>66338.15</v>
      </c>
    </row>
    <row r="219" spans="2:20" s="162" customFormat="1" ht="20.25">
      <c r="B219" s="170"/>
      <c r="C219" s="167"/>
      <c r="D219" s="168"/>
      <c r="E219" s="168"/>
      <c r="F219" s="234"/>
      <c r="G219" s="235"/>
      <c r="H219" s="183"/>
      <c r="I219" s="183"/>
      <c r="J219" s="183"/>
      <c r="K219" s="183"/>
      <c r="L219" s="183"/>
      <c r="M219" s="183"/>
      <c r="N219" s="183"/>
      <c r="O219" s="184"/>
      <c r="P219" s="184"/>
      <c r="Q219" s="184"/>
      <c r="R219" s="184"/>
      <c r="S219" s="184"/>
      <c r="T219" s="181"/>
    </row>
    <row r="220" spans="2:20" ht="40.5">
      <c r="B220" s="4"/>
      <c r="C220" s="156"/>
      <c r="D220" s="157"/>
      <c r="E220" s="157"/>
      <c r="F220" s="236" t="s">
        <v>23</v>
      </c>
      <c r="G220" s="237"/>
      <c r="H220" s="185">
        <f aca="true" t="shared" si="17" ref="H220:N220">SUM(H216:H218)</f>
        <v>10319.45</v>
      </c>
      <c r="I220" s="185">
        <f t="shared" si="17"/>
        <v>35290.7</v>
      </c>
      <c r="J220" s="185">
        <f t="shared" si="17"/>
        <v>7</v>
      </c>
      <c r="K220" s="185">
        <f t="shared" si="17"/>
        <v>2465.2000000000003</v>
      </c>
      <c r="L220" s="185">
        <f t="shared" si="17"/>
        <v>10554.05</v>
      </c>
      <c r="M220" s="185">
        <f t="shared" si="17"/>
        <v>3951.8399999999992</v>
      </c>
      <c r="N220" s="185">
        <f t="shared" si="17"/>
        <v>36928.05</v>
      </c>
      <c r="O220" s="186"/>
      <c r="P220" s="186"/>
      <c r="Q220" s="186"/>
      <c r="R220" s="186"/>
      <c r="S220" s="176" t="s">
        <v>23</v>
      </c>
      <c r="T220" s="177">
        <f>SUM(H220:N220)</f>
        <v>99516.29</v>
      </c>
    </row>
    <row r="221" spans="2:20" ht="101.25">
      <c r="B221" s="4"/>
      <c r="C221" s="156"/>
      <c r="D221" s="157"/>
      <c r="E221" s="157"/>
      <c r="F221" s="187"/>
      <c r="G221" s="188"/>
      <c r="H221" s="189" t="s">
        <v>1074</v>
      </c>
      <c r="I221" s="189" t="s">
        <v>1075</v>
      </c>
      <c r="J221" s="190" t="s">
        <v>1076</v>
      </c>
      <c r="K221" s="189" t="s">
        <v>1077</v>
      </c>
      <c r="L221" s="189" t="s">
        <v>1078</v>
      </c>
      <c r="M221" s="189" t="s">
        <v>1079</v>
      </c>
      <c r="N221" s="189" t="s">
        <v>11</v>
      </c>
      <c r="O221" s="191"/>
      <c r="P221" s="192"/>
      <c r="Q221" s="192"/>
      <c r="R221" s="192"/>
      <c r="S221" s="192"/>
      <c r="T221" s="193"/>
    </row>
    <row r="222" spans="2:20" ht="30" customHeight="1">
      <c r="B222" s="1"/>
      <c r="C222" s="205"/>
      <c r="D222" s="211"/>
      <c r="E222" s="212"/>
      <c r="F222" s="232" t="s">
        <v>18</v>
      </c>
      <c r="G222" s="227"/>
      <c r="H222" s="194">
        <f>COUNTIF($Q$3:$Q$214,"CTFW")</f>
        <v>8</v>
      </c>
      <c r="I222" s="194">
        <f>COUNTIF($Q$3:$Q$214,"IDFW")</f>
        <v>0</v>
      </c>
      <c r="J222" s="194">
        <f>COUNTIF($Q$3:$Q$214,"FWSW")</f>
        <v>0</v>
      </c>
      <c r="K222" s="194">
        <f>COUNTIF($Q$3:$Q$214,"FHAW")</f>
        <v>0</v>
      </c>
      <c r="L222" s="194">
        <f>COUNTIF($Q$3:$Q$214,"INLW")</f>
        <v>0</v>
      </c>
      <c r="M222" s="194">
        <f>COUNTIF($Q$3:$Q$214,"EISW")</f>
        <v>0</v>
      </c>
      <c r="N222" s="194">
        <f>COUNTIF($Q$3:$Q$214,"EICIW")</f>
        <v>0</v>
      </c>
      <c r="O222" s="186"/>
      <c r="P222" s="186"/>
      <c r="Q222" s="186"/>
      <c r="R222" s="186"/>
      <c r="S222" s="176" t="s">
        <v>1072</v>
      </c>
      <c r="T222" s="195">
        <f>SUM(H222:N222)</f>
        <v>8</v>
      </c>
    </row>
    <row r="223" spans="2:20" ht="20.25" customHeight="1">
      <c r="B223" s="3"/>
      <c r="C223" s="156"/>
      <c r="D223" s="157"/>
      <c r="E223" s="2"/>
      <c r="F223" s="230" t="s">
        <v>17</v>
      </c>
      <c r="G223" s="231"/>
      <c r="H223" s="196">
        <f>COUNTIF($Q$3:$Q$214,"CTFH")</f>
        <v>27</v>
      </c>
      <c r="I223" s="196">
        <f>COUNTIF($Q$3:$Q$214,"IDFH")</f>
        <v>15</v>
      </c>
      <c r="J223" s="196">
        <f>COUNTIF($Q$3:$Q$214,"FWSH")</f>
        <v>1</v>
      </c>
      <c r="K223" s="196">
        <f>COUNTIF($Q$3:$Q$214,"FHAH")</f>
        <v>7</v>
      </c>
      <c r="L223" s="196">
        <f>COUNTIF($Q$3:$Q$214,"INLH")</f>
        <v>7</v>
      </c>
      <c r="M223" s="196">
        <f>COUNTIF($Q$3:$Q$214,"EISH")</f>
        <v>6</v>
      </c>
      <c r="N223" s="196">
        <f>COUNTIF($Q$3:$Q$214,"EICIH")</f>
        <v>48</v>
      </c>
      <c r="O223" s="197"/>
      <c r="P223" s="197"/>
      <c r="Q223" s="197"/>
      <c r="R223" s="197"/>
      <c r="S223" s="180" t="s">
        <v>1073</v>
      </c>
      <c r="T223" s="198">
        <f>SUM(H223:N223)</f>
        <v>111</v>
      </c>
    </row>
    <row r="224" spans="2:20" s="162" customFormat="1" ht="20.25" customHeight="1">
      <c r="B224" s="166"/>
      <c r="C224" s="167"/>
      <c r="D224" s="169"/>
      <c r="E224" s="169"/>
      <c r="F224" s="232" t="s">
        <v>15</v>
      </c>
      <c r="G224" s="237"/>
      <c r="H224" s="194">
        <f>COUNTIF($Q$3:$Q$214,"CTFL")</f>
        <v>35</v>
      </c>
      <c r="I224" s="194">
        <f>COUNTIF($Q$3:$Q$214,"IDFL")</f>
        <v>15</v>
      </c>
      <c r="J224" s="194">
        <f>COUNTIF($Q$3:$Q$214,"FWSL")</f>
        <v>0</v>
      </c>
      <c r="K224" s="194">
        <f>COUNTIF($Q$3:$Q$214,"FHAL")</f>
        <v>6</v>
      </c>
      <c r="L224" s="194">
        <f>COUNTIF($Q$3:$Q$214,"INLL")</f>
        <v>6</v>
      </c>
      <c r="M224" s="194">
        <f>COUNTIF($Q$3:$Q$214,"EISL")</f>
        <v>4</v>
      </c>
      <c r="N224" s="194">
        <f>COUNTIF($Q$3:$Q$214,"EICIL")</f>
        <v>13</v>
      </c>
      <c r="O224" s="199"/>
      <c r="P224" s="199"/>
      <c r="Q224" s="199"/>
      <c r="R224" s="199"/>
      <c r="S224" s="182" t="s">
        <v>1071</v>
      </c>
      <c r="T224" s="195">
        <f>SUM(H224:N224)</f>
        <v>79</v>
      </c>
    </row>
    <row r="225" spans="2:20" s="162" customFormat="1" ht="20.25">
      <c r="B225" s="170"/>
      <c r="C225" s="167"/>
      <c r="D225" s="169"/>
      <c r="E225" s="169"/>
      <c r="F225" s="225"/>
      <c r="G225" s="225"/>
      <c r="H225" s="200"/>
      <c r="I225" s="200"/>
      <c r="J225" s="200"/>
      <c r="K225" s="200"/>
      <c r="L225" s="200"/>
      <c r="M225" s="200"/>
      <c r="N225" s="200"/>
      <c r="O225" s="197"/>
      <c r="P225" s="197"/>
      <c r="Q225" s="197"/>
      <c r="R225" s="197"/>
      <c r="S225" s="201"/>
      <c r="T225" s="198"/>
    </row>
    <row r="226" spans="2:20" s="162" customFormat="1" ht="40.5">
      <c r="B226" s="170"/>
      <c r="C226" s="167"/>
      <c r="D226" s="168"/>
      <c r="E226" s="167"/>
      <c r="F226" s="226" t="s">
        <v>19</v>
      </c>
      <c r="G226" s="227"/>
      <c r="H226" s="202">
        <f aca="true" t="shared" si="18" ref="H226:N226">SUM(H222:H224)</f>
        <v>70</v>
      </c>
      <c r="I226" s="202">
        <f t="shared" si="18"/>
        <v>30</v>
      </c>
      <c r="J226" s="202">
        <f t="shared" si="18"/>
        <v>1</v>
      </c>
      <c r="K226" s="202">
        <f t="shared" si="18"/>
        <v>13</v>
      </c>
      <c r="L226" s="202">
        <f t="shared" si="18"/>
        <v>13</v>
      </c>
      <c r="M226" s="202">
        <f t="shared" si="18"/>
        <v>10</v>
      </c>
      <c r="N226" s="202">
        <f t="shared" si="18"/>
        <v>61</v>
      </c>
      <c r="O226" s="199"/>
      <c r="P226" s="199"/>
      <c r="Q226" s="199"/>
      <c r="R226" s="199"/>
      <c r="S226" s="203" t="s">
        <v>19</v>
      </c>
      <c r="T226" s="195">
        <f>SUM(H226:N226)</f>
        <v>198</v>
      </c>
    </row>
    <row r="227" spans="2:20" s="162" customFormat="1" ht="20.25">
      <c r="B227" s="170"/>
      <c r="C227" s="167"/>
      <c r="D227" s="168"/>
      <c r="E227" s="168"/>
      <c r="F227" s="204"/>
      <c r="G227" s="204"/>
      <c r="H227" s="214"/>
      <c r="I227" s="214"/>
      <c r="J227" s="214"/>
      <c r="K227" s="214"/>
      <c r="L227" s="214"/>
      <c r="M227" s="214"/>
      <c r="N227" s="214"/>
      <c r="O227" s="213"/>
      <c r="P227" s="213"/>
      <c r="Q227" s="213"/>
      <c r="R227" s="213"/>
      <c r="S227" s="210"/>
      <c r="T227" s="215"/>
    </row>
    <row r="228" spans="2:20" s="162" customFormat="1" ht="15.75">
      <c r="B228" s="171"/>
      <c r="C228" s="167"/>
      <c r="D228" s="169"/>
      <c r="E228" s="169"/>
      <c r="F228" s="169"/>
      <c r="G228" s="168"/>
      <c r="H228" s="216"/>
      <c r="I228" s="216"/>
      <c r="J228" s="216"/>
      <c r="K228" s="216"/>
      <c r="L228" s="216"/>
      <c r="M228" s="216"/>
      <c r="N228" s="216"/>
      <c r="O228" s="217"/>
      <c r="P228" s="217"/>
      <c r="Q228" s="217"/>
      <c r="R228" s="218"/>
      <c r="S228" s="219"/>
      <c r="T228" s="219"/>
    </row>
    <row r="229" spans="2:20" ht="15">
      <c r="B229" s="6"/>
      <c r="C229" s="156"/>
      <c r="D229" s="2"/>
      <c r="E229" s="2"/>
      <c r="F229" s="2"/>
      <c r="G229" s="2"/>
      <c r="H229" s="159"/>
      <c r="I229" s="159"/>
      <c r="J229" s="159"/>
      <c r="K229" s="159"/>
      <c r="L229" s="159"/>
      <c r="M229" s="159"/>
      <c r="N229" s="159"/>
      <c r="O229" s="160"/>
      <c r="P229" s="160"/>
      <c r="Q229" s="160"/>
      <c r="R229" s="161"/>
      <c r="S229" s="158"/>
      <c r="T229" s="158"/>
    </row>
    <row r="230" spans="2:20" ht="15">
      <c r="B230" s="134"/>
      <c r="C230" s="156"/>
      <c r="D230" s="2"/>
      <c r="E230" s="2"/>
      <c r="F230" s="2"/>
      <c r="G230" s="2"/>
      <c r="H230" s="159"/>
      <c r="I230" s="159"/>
      <c r="J230" s="159"/>
      <c r="K230" s="159"/>
      <c r="L230" s="159"/>
      <c r="M230" s="159"/>
      <c r="N230" s="159"/>
      <c r="O230" s="160"/>
      <c r="P230" s="160"/>
      <c r="Q230" s="160"/>
      <c r="R230" s="161"/>
      <c r="S230" s="158"/>
      <c r="T230" s="158"/>
    </row>
    <row r="231" spans="3:20" ht="15">
      <c r="C231" s="61"/>
      <c r="D231" s="157"/>
      <c r="E231" s="156"/>
      <c r="F231" s="156"/>
      <c r="G231" s="223"/>
      <c r="H231" s="156"/>
      <c r="I231" s="156"/>
      <c r="J231" s="224"/>
      <c r="K231" s="156"/>
      <c r="L231" s="156"/>
      <c r="M231" s="156"/>
      <c r="N231" s="156"/>
      <c r="O231" s="142"/>
      <c r="P231" s="142"/>
      <c r="Q231" s="142"/>
      <c r="R231" s="58"/>
      <c r="S231" s="158"/>
      <c r="T231" s="158"/>
    </row>
    <row r="232" spans="2:20" ht="15">
      <c r="B232" s="61"/>
      <c r="C232" s="61"/>
      <c r="D232" s="157"/>
      <c r="E232" s="156"/>
      <c r="F232" s="156"/>
      <c r="G232" s="223"/>
      <c r="H232" s="156"/>
      <c r="I232" s="156"/>
      <c r="J232" s="224"/>
      <c r="K232" s="156"/>
      <c r="L232" s="156"/>
      <c r="M232" s="156"/>
      <c r="N232" s="156"/>
      <c r="O232" s="142"/>
      <c r="P232" s="142"/>
      <c r="Q232" s="142"/>
      <c r="R232" s="58"/>
      <c r="S232" s="158"/>
      <c r="T232" s="158"/>
    </row>
    <row r="233" spans="2:20" ht="1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4"/>
      <c r="S233" s="65"/>
      <c r="T233" s="65"/>
    </row>
    <row r="234" spans="2:20" ht="1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4"/>
      <c r="S234" s="65"/>
      <c r="T234" s="65"/>
    </row>
    <row r="235" spans="2:20" ht="1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4"/>
      <c r="S235" s="65"/>
      <c r="T235" s="65"/>
    </row>
  </sheetData>
  <mergeCells count="10">
    <mergeCell ref="F225:G225"/>
    <mergeCell ref="F226:G226"/>
    <mergeCell ref="F216:G216"/>
    <mergeCell ref="F217:G217"/>
    <mergeCell ref="F218:G218"/>
    <mergeCell ref="F219:G219"/>
    <mergeCell ref="F220:G220"/>
    <mergeCell ref="F222:G222"/>
    <mergeCell ref="F223:G223"/>
    <mergeCell ref="F224:G224"/>
  </mergeCells>
  <printOptions/>
  <pageMargins left="0.5" right="0.5" top="0.5" bottom="0.25" header="0.25" footer="0.25"/>
  <pageSetup horizontalDpi="600" verticalDpi="600" orientation="landscape" scale="53" r:id="rId1"/>
  <headerFooter alignWithMargins="0">
    <oddHeader>&amp;L&amp;"Arial,Bold"&amp;14 2007 EIIFC Fire Numbers Spreadsheet</oddHeader>
  </headerFooter>
  <rowBreaks count="10" manualBreakCount="10">
    <brk id="26" max="255" man="1"/>
    <brk id="54" max="255" man="1"/>
    <brk id="81" max="255" man="1"/>
    <brk id="106" max="255" man="1"/>
    <brk id="132" max="255" man="1"/>
    <brk id="162" max="255" man="1"/>
    <brk id="188" max="255" man="1"/>
    <brk id="206" max="255" man="1"/>
    <brk id="215" min="1" max="18" man="1"/>
    <brk id="2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18">
      <selection activeCell="I139" sqref="I139"/>
    </sheetView>
  </sheetViews>
  <sheetFormatPr defaultColWidth="9.140625" defaultRowHeight="12.75"/>
  <cols>
    <col min="2" max="2" width="15.421875" style="0" customWidth="1"/>
    <col min="3" max="3" width="16.00390625" style="0" customWidth="1"/>
    <col min="5" max="5" width="19.140625" style="0" customWidth="1"/>
    <col min="6" max="6" width="16.28125" style="0" customWidth="1"/>
    <col min="7" max="7" width="24.00390625" style="0" customWidth="1"/>
    <col min="8" max="8" width="11.140625" style="0" customWidth="1"/>
  </cols>
  <sheetData>
    <row r="1" ht="18">
      <c r="A1" s="7" t="s">
        <v>30</v>
      </c>
    </row>
    <row r="3" spans="1:9" ht="15.75">
      <c r="A3" s="8" t="s">
        <v>31</v>
      </c>
      <c r="B3" s="9"/>
      <c r="C3" s="10"/>
      <c r="D3" s="11"/>
      <c r="E3" s="11"/>
      <c r="F3" s="11"/>
      <c r="G3" s="11"/>
      <c r="H3" s="11"/>
      <c r="I3" s="12"/>
    </row>
    <row r="4" spans="1:9" ht="12.75">
      <c r="A4" s="13" t="s">
        <v>1</v>
      </c>
      <c r="B4" s="13" t="s">
        <v>32</v>
      </c>
      <c r="C4" s="13" t="s">
        <v>33</v>
      </c>
      <c r="D4" s="13" t="s">
        <v>34</v>
      </c>
      <c r="E4" s="13" t="s">
        <v>35</v>
      </c>
      <c r="F4" s="13" t="s">
        <v>36</v>
      </c>
      <c r="G4" s="13" t="s">
        <v>37</v>
      </c>
      <c r="H4" s="13" t="s">
        <v>38</v>
      </c>
      <c r="I4" s="13" t="s">
        <v>39</v>
      </c>
    </row>
    <row r="5" spans="1:9" ht="12.75">
      <c r="A5" s="14">
        <v>39353</v>
      </c>
      <c r="B5" s="15" t="s">
        <v>863</v>
      </c>
      <c r="C5" s="15" t="s">
        <v>902</v>
      </c>
      <c r="D5" s="15">
        <v>157060</v>
      </c>
      <c r="E5" s="15" t="s">
        <v>864</v>
      </c>
      <c r="F5" s="15" t="s">
        <v>865</v>
      </c>
      <c r="G5" s="15" t="s">
        <v>873</v>
      </c>
      <c r="H5" s="15" t="s">
        <v>866</v>
      </c>
      <c r="I5" s="16">
        <v>200</v>
      </c>
    </row>
    <row r="6" spans="1:9" ht="12.75">
      <c r="A6" s="14"/>
      <c r="B6" s="15"/>
      <c r="C6" s="15"/>
      <c r="D6" s="15"/>
      <c r="E6" s="15"/>
      <c r="F6" s="15"/>
      <c r="G6" s="15"/>
      <c r="H6" s="15"/>
      <c r="I6" s="15"/>
    </row>
    <row r="7" spans="1:9" ht="12.75">
      <c r="A7" s="14"/>
      <c r="B7" s="15"/>
      <c r="C7" s="15"/>
      <c r="D7" s="15"/>
      <c r="E7" s="15"/>
      <c r="F7" s="15"/>
      <c r="G7" s="15"/>
      <c r="H7" s="15"/>
      <c r="I7" s="15"/>
    </row>
    <row r="8" spans="1:9" ht="12.75">
      <c r="A8" s="13" t="s">
        <v>16</v>
      </c>
      <c r="B8" s="13"/>
      <c r="C8" s="13"/>
      <c r="D8" s="13"/>
      <c r="E8" s="13"/>
      <c r="F8" s="13"/>
      <c r="G8" s="13"/>
      <c r="H8" s="13"/>
      <c r="I8" s="13">
        <f>SUM(I5:I7)</f>
        <v>200</v>
      </c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5.75">
      <c r="A10" s="8" t="s">
        <v>41</v>
      </c>
      <c r="B10" s="9"/>
      <c r="C10" s="10"/>
      <c r="D10" s="11"/>
      <c r="E10" s="11"/>
      <c r="F10" s="11"/>
      <c r="G10" s="11"/>
      <c r="H10" s="11"/>
      <c r="I10" s="12"/>
    </row>
    <row r="11" spans="1:9" ht="12.75">
      <c r="A11" s="13" t="s">
        <v>1</v>
      </c>
      <c r="B11" s="13" t="s">
        <v>32</v>
      </c>
      <c r="C11" s="13" t="s">
        <v>33</v>
      </c>
      <c r="D11" s="13" t="s">
        <v>34</v>
      </c>
      <c r="E11" s="13" t="s">
        <v>35</v>
      </c>
      <c r="F11" s="13" t="s">
        <v>36</v>
      </c>
      <c r="G11" s="13" t="s">
        <v>37</v>
      </c>
      <c r="H11" s="13" t="s">
        <v>38</v>
      </c>
      <c r="I11" s="13" t="s">
        <v>39</v>
      </c>
    </row>
    <row r="12" spans="1:9" ht="12.75">
      <c r="A12" s="14">
        <v>39385</v>
      </c>
      <c r="B12" s="9" t="s">
        <v>969</v>
      </c>
      <c r="C12" s="15" t="s">
        <v>971</v>
      </c>
      <c r="D12" s="15">
        <v>156797</v>
      </c>
      <c r="E12" s="15" t="s">
        <v>1035</v>
      </c>
      <c r="F12" s="15" t="s">
        <v>970</v>
      </c>
      <c r="G12" s="15" t="s">
        <v>873</v>
      </c>
      <c r="H12" s="15" t="s">
        <v>40</v>
      </c>
      <c r="I12" s="15">
        <v>10</v>
      </c>
    </row>
    <row r="13" spans="1:9" ht="12.75">
      <c r="A13" s="24">
        <v>39393</v>
      </c>
      <c r="B13" s="9" t="s">
        <v>969</v>
      </c>
      <c r="C13" s="15" t="s">
        <v>971</v>
      </c>
      <c r="D13" s="15">
        <v>156797</v>
      </c>
      <c r="E13" s="15" t="s">
        <v>1035</v>
      </c>
      <c r="F13" s="15" t="s">
        <v>970</v>
      </c>
      <c r="G13" s="15" t="s">
        <v>873</v>
      </c>
      <c r="H13" s="9" t="s">
        <v>40</v>
      </c>
      <c r="I13" s="9">
        <v>0.5</v>
      </c>
    </row>
    <row r="14" spans="1:9" ht="12.75">
      <c r="A14" s="14">
        <v>39401</v>
      </c>
      <c r="B14" s="9" t="s">
        <v>969</v>
      </c>
      <c r="C14" s="15" t="s">
        <v>971</v>
      </c>
      <c r="D14" s="15">
        <v>156797</v>
      </c>
      <c r="E14" s="15" t="s">
        <v>1035</v>
      </c>
      <c r="F14" s="15" t="s">
        <v>970</v>
      </c>
      <c r="G14" s="15" t="s">
        <v>873</v>
      </c>
      <c r="H14" s="9" t="s">
        <v>40</v>
      </c>
      <c r="I14" s="16">
        <v>0.5</v>
      </c>
    </row>
    <row r="15" spans="1:9" ht="12.75">
      <c r="A15" s="14"/>
      <c r="B15" s="9"/>
      <c r="C15" s="15"/>
      <c r="D15" s="15"/>
      <c r="E15" s="15"/>
      <c r="F15" s="15"/>
      <c r="G15" s="15"/>
      <c r="H15" s="9"/>
      <c r="I15" s="16"/>
    </row>
    <row r="16" spans="1:9" ht="12.75">
      <c r="A16" s="13" t="s">
        <v>16</v>
      </c>
      <c r="B16" s="13"/>
      <c r="C16" s="13"/>
      <c r="D16" s="13"/>
      <c r="E16" s="13"/>
      <c r="F16" s="13"/>
      <c r="G16" s="13"/>
      <c r="H16" s="13"/>
      <c r="I16" s="13">
        <f>SUM(I12:I14)</f>
        <v>11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5.75">
      <c r="A18" s="8" t="s">
        <v>42</v>
      </c>
      <c r="B18" s="9"/>
      <c r="C18" s="10"/>
      <c r="D18" s="11"/>
      <c r="E18" s="11"/>
      <c r="F18" s="11"/>
      <c r="G18" s="11"/>
      <c r="H18" s="11"/>
      <c r="I18" s="12"/>
    </row>
    <row r="19" spans="1:9" ht="12.75">
      <c r="A19" s="13" t="s">
        <v>1</v>
      </c>
      <c r="B19" s="13" t="s">
        <v>32</v>
      </c>
      <c r="C19" s="13" t="s">
        <v>33</v>
      </c>
      <c r="D19" s="13" t="s">
        <v>34</v>
      </c>
      <c r="E19" s="13" t="s">
        <v>35</v>
      </c>
      <c r="F19" s="13" t="s">
        <v>36</v>
      </c>
      <c r="G19" s="13" t="s">
        <v>37</v>
      </c>
      <c r="H19" s="13" t="s">
        <v>38</v>
      </c>
      <c r="I19" s="13" t="s">
        <v>39</v>
      </c>
    </row>
    <row r="20" spans="1:9" ht="12.75">
      <c r="A20" s="14">
        <v>39229</v>
      </c>
      <c r="B20" s="15" t="s">
        <v>112</v>
      </c>
      <c r="C20" s="16" t="s">
        <v>904</v>
      </c>
      <c r="D20" s="15">
        <v>157389</v>
      </c>
      <c r="E20" s="15" t="s">
        <v>1037</v>
      </c>
      <c r="F20" s="15" t="s">
        <v>166</v>
      </c>
      <c r="G20" s="15" t="s">
        <v>873</v>
      </c>
      <c r="H20" s="15" t="s">
        <v>78</v>
      </c>
      <c r="I20" s="15">
        <v>18</v>
      </c>
    </row>
    <row r="21" spans="1:9" ht="12.75">
      <c r="A21" s="14">
        <v>39233</v>
      </c>
      <c r="B21" s="15" t="s">
        <v>112</v>
      </c>
      <c r="C21" s="16" t="s">
        <v>904</v>
      </c>
      <c r="D21" s="15">
        <v>157389</v>
      </c>
      <c r="E21" s="15" t="s">
        <v>1037</v>
      </c>
      <c r="F21" s="15" t="s">
        <v>166</v>
      </c>
      <c r="G21" s="15" t="s">
        <v>873</v>
      </c>
      <c r="H21" s="15" t="s">
        <v>78</v>
      </c>
      <c r="I21" s="15">
        <v>15</v>
      </c>
    </row>
    <row r="22" spans="1:9" ht="12.75">
      <c r="A22" s="14">
        <v>39217</v>
      </c>
      <c r="B22" s="15" t="s">
        <v>165</v>
      </c>
      <c r="C22" s="16" t="s">
        <v>903</v>
      </c>
      <c r="D22" s="15">
        <v>157385</v>
      </c>
      <c r="E22" s="15" t="s">
        <v>1038</v>
      </c>
      <c r="F22" s="15" t="s">
        <v>167</v>
      </c>
      <c r="G22" s="15" t="s">
        <v>873</v>
      </c>
      <c r="H22" s="15" t="s">
        <v>78</v>
      </c>
      <c r="I22" s="16">
        <v>1</v>
      </c>
    </row>
    <row r="23" spans="1:9" ht="12.75">
      <c r="A23" s="14">
        <v>39346</v>
      </c>
      <c r="B23" s="15" t="s">
        <v>165</v>
      </c>
      <c r="C23" s="16" t="s">
        <v>903</v>
      </c>
      <c r="D23" s="15">
        <v>157385</v>
      </c>
      <c r="E23" s="15" t="s">
        <v>1038</v>
      </c>
      <c r="F23" s="15" t="s">
        <v>167</v>
      </c>
      <c r="G23" s="15" t="s">
        <v>873</v>
      </c>
      <c r="H23" s="15" t="s">
        <v>78</v>
      </c>
      <c r="I23" s="15">
        <v>150</v>
      </c>
    </row>
    <row r="24" spans="1:9" ht="12.75">
      <c r="A24" s="24">
        <v>39350</v>
      </c>
      <c r="B24" s="9" t="s">
        <v>861</v>
      </c>
      <c r="C24" s="9" t="s">
        <v>994</v>
      </c>
      <c r="D24" s="9">
        <v>157387</v>
      </c>
      <c r="E24" s="9" t="s">
        <v>1016</v>
      </c>
      <c r="F24" s="9" t="s">
        <v>901</v>
      </c>
      <c r="G24" s="15" t="s">
        <v>873</v>
      </c>
      <c r="H24" s="15" t="s">
        <v>78</v>
      </c>
      <c r="I24" s="9">
        <v>10</v>
      </c>
    </row>
    <row r="25" spans="1:9" ht="12.75">
      <c r="A25" s="24">
        <v>39351</v>
      </c>
      <c r="B25" s="9" t="s">
        <v>861</v>
      </c>
      <c r="C25" s="9" t="s">
        <v>994</v>
      </c>
      <c r="D25" s="9">
        <v>157387</v>
      </c>
      <c r="E25" s="9" t="s">
        <v>1016</v>
      </c>
      <c r="F25" s="9" t="s">
        <v>901</v>
      </c>
      <c r="G25" s="15" t="s">
        <v>873</v>
      </c>
      <c r="H25" s="15" t="s">
        <v>78</v>
      </c>
      <c r="I25" s="9">
        <v>150</v>
      </c>
    </row>
    <row r="26" spans="1:9" ht="12.75">
      <c r="A26" s="14">
        <v>39352</v>
      </c>
      <c r="B26" s="15" t="s">
        <v>165</v>
      </c>
      <c r="C26" s="16" t="s">
        <v>903</v>
      </c>
      <c r="D26" s="15">
        <v>157385</v>
      </c>
      <c r="E26" s="15" t="s">
        <v>1038</v>
      </c>
      <c r="F26" s="15" t="s">
        <v>167</v>
      </c>
      <c r="G26" s="15" t="s">
        <v>873</v>
      </c>
      <c r="H26" s="15" t="s">
        <v>78</v>
      </c>
      <c r="I26" s="15">
        <v>100</v>
      </c>
    </row>
    <row r="27" spans="1:9" ht="12.75">
      <c r="A27" s="24">
        <v>39351</v>
      </c>
      <c r="B27" s="9" t="s">
        <v>861</v>
      </c>
      <c r="C27" s="9" t="s">
        <v>994</v>
      </c>
      <c r="D27" s="9">
        <v>157387</v>
      </c>
      <c r="E27" s="9" t="s">
        <v>1016</v>
      </c>
      <c r="F27" s="9" t="s">
        <v>901</v>
      </c>
      <c r="G27" s="15" t="s">
        <v>873</v>
      </c>
      <c r="H27" s="15" t="s">
        <v>78</v>
      </c>
      <c r="I27" s="9">
        <v>257</v>
      </c>
    </row>
    <row r="28" spans="1:9" ht="12.75">
      <c r="A28" s="137">
        <v>39378</v>
      </c>
      <c r="B28" s="18" t="s">
        <v>930</v>
      </c>
      <c r="C28" s="18" t="s">
        <v>977</v>
      </c>
      <c r="D28" s="18">
        <v>157386</v>
      </c>
      <c r="E28" s="18" t="s">
        <v>975</v>
      </c>
      <c r="F28" s="18" t="s">
        <v>976</v>
      </c>
      <c r="G28" s="16" t="s">
        <v>873</v>
      </c>
      <c r="H28" s="18" t="s">
        <v>40</v>
      </c>
      <c r="I28" s="18">
        <v>0.5</v>
      </c>
    </row>
    <row r="29" spans="1:9" ht="12.75">
      <c r="A29" s="13" t="s">
        <v>16</v>
      </c>
      <c r="B29" s="15"/>
      <c r="C29" s="15"/>
      <c r="D29" s="15"/>
      <c r="E29" s="15"/>
      <c r="F29" s="15"/>
      <c r="G29" s="15"/>
      <c r="H29" s="15"/>
      <c r="I29" s="13">
        <f>SUM(I20:I28)</f>
        <v>701.5</v>
      </c>
    </row>
    <row r="30" spans="1:9" ht="15">
      <c r="A30" s="17"/>
      <c r="B30" s="15"/>
      <c r="C30" s="15"/>
      <c r="D30" s="15"/>
      <c r="E30" s="15"/>
      <c r="F30" s="15"/>
      <c r="G30" s="15"/>
      <c r="H30" s="15"/>
      <c r="I30" s="15"/>
    </row>
    <row r="31" spans="1:9" ht="15.75">
      <c r="A31" s="8" t="s">
        <v>43</v>
      </c>
      <c r="B31" s="9"/>
      <c r="C31" s="10"/>
      <c r="D31" s="11"/>
      <c r="E31" s="11"/>
      <c r="F31" s="11"/>
      <c r="G31" s="11"/>
      <c r="H31" s="11"/>
      <c r="I31" s="12"/>
    </row>
    <row r="32" spans="1:9" ht="12.75">
      <c r="A32" s="13" t="s">
        <v>1</v>
      </c>
      <c r="B32" s="13" t="s">
        <v>32</v>
      </c>
      <c r="C32" s="13" t="s">
        <v>33</v>
      </c>
      <c r="D32" s="13" t="s">
        <v>34</v>
      </c>
      <c r="E32" s="13" t="s">
        <v>35</v>
      </c>
      <c r="F32" s="13" t="s">
        <v>36</v>
      </c>
      <c r="G32" s="13" t="s">
        <v>37</v>
      </c>
      <c r="H32" s="13" t="s">
        <v>38</v>
      </c>
      <c r="I32" s="13" t="s">
        <v>39</v>
      </c>
    </row>
    <row r="33" spans="1:9" ht="12.75">
      <c r="A33" s="14">
        <v>39164</v>
      </c>
      <c r="B33" s="15" t="s">
        <v>86</v>
      </c>
      <c r="C33" s="16" t="s">
        <v>898</v>
      </c>
      <c r="D33" s="15">
        <v>94015</v>
      </c>
      <c r="E33" s="15" t="s">
        <v>1028</v>
      </c>
      <c r="F33" s="15" t="s">
        <v>900</v>
      </c>
      <c r="G33" s="15" t="s">
        <v>168</v>
      </c>
      <c r="H33" s="15" t="s">
        <v>78</v>
      </c>
      <c r="I33" s="15">
        <v>200</v>
      </c>
    </row>
    <row r="34" spans="1:9" ht="12.75">
      <c r="A34" s="14">
        <v>39178</v>
      </c>
      <c r="B34" s="9" t="s">
        <v>86</v>
      </c>
      <c r="C34" s="16" t="s">
        <v>898</v>
      </c>
      <c r="D34" s="15">
        <v>94015</v>
      </c>
      <c r="E34" s="15" t="s">
        <v>1028</v>
      </c>
      <c r="F34" s="15" t="s">
        <v>900</v>
      </c>
      <c r="G34" s="15" t="s">
        <v>169</v>
      </c>
      <c r="H34" s="15" t="s">
        <v>78</v>
      </c>
      <c r="I34" s="9">
        <v>400</v>
      </c>
    </row>
    <row r="35" spans="1:9" ht="25.5">
      <c r="A35" s="14">
        <v>39239</v>
      </c>
      <c r="B35" s="97" t="s">
        <v>817</v>
      </c>
      <c r="C35" s="18" t="s">
        <v>992</v>
      </c>
      <c r="D35" s="18">
        <v>157641</v>
      </c>
      <c r="E35" s="18" t="s">
        <v>1027</v>
      </c>
      <c r="F35" s="18" t="s">
        <v>899</v>
      </c>
      <c r="G35" s="15" t="s">
        <v>873</v>
      </c>
      <c r="H35" s="9" t="s">
        <v>164</v>
      </c>
      <c r="I35" s="9">
        <v>2</v>
      </c>
    </row>
    <row r="36" spans="1:9" ht="12.75">
      <c r="A36" s="14">
        <v>39340</v>
      </c>
      <c r="B36" s="9" t="s">
        <v>816</v>
      </c>
      <c r="C36" s="18" t="s">
        <v>991</v>
      </c>
      <c r="D36" s="18">
        <v>157957</v>
      </c>
      <c r="E36" s="9" t="s">
        <v>1032</v>
      </c>
      <c r="F36" s="9" t="s">
        <v>890</v>
      </c>
      <c r="G36" s="15" t="s">
        <v>873</v>
      </c>
      <c r="H36" s="9" t="s">
        <v>78</v>
      </c>
      <c r="I36" s="18">
        <v>225</v>
      </c>
    </row>
    <row r="37" spans="1:9" ht="12.75">
      <c r="A37" s="14">
        <v>39353</v>
      </c>
      <c r="B37" s="9" t="s">
        <v>875</v>
      </c>
      <c r="C37" s="16" t="s">
        <v>898</v>
      </c>
      <c r="D37" s="18">
        <v>94015</v>
      </c>
      <c r="E37" s="15" t="s">
        <v>1028</v>
      </c>
      <c r="F37" s="15" t="s">
        <v>87</v>
      </c>
      <c r="G37" s="9" t="s">
        <v>873</v>
      </c>
      <c r="H37" s="9" t="s">
        <v>78</v>
      </c>
      <c r="I37" s="9">
        <v>400</v>
      </c>
    </row>
    <row r="38" spans="1:9" ht="12.75">
      <c r="A38" s="14">
        <v>39387</v>
      </c>
      <c r="B38" s="9" t="s">
        <v>968</v>
      </c>
      <c r="C38" s="18" t="s">
        <v>1040</v>
      </c>
      <c r="D38" s="18">
        <v>154787</v>
      </c>
      <c r="E38" s="18" t="s">
        <v>978</v>
      </c>
      <c r="F38" s="18" t="s">
        <v>979</v>
      </c>
      <c r="G38" s="18" t="s">
        <v>873</v>
      </c>
      <c r="H38" s="9" t="s">
        <v>40</v>
      </c>
      <c r="I38" s="9">
        <v>1</v>
      </c>
    </row>
    <row r="40" spans="1:9" ht="12.75">
      <c r="A40" s="13" t="s">
        <v>16</v>
      </c>
      <c r="B40" s="13"/>
      <c r="C40" s="13"/>
      <c r="D40" s="13"/>
      <c r="E40" s="13"/>
      <c r="F40" s="13"/>
      <c r="G40" s="13"/>
      <c r="H40" s="13"/>
      <c r="I40" s="13">
        <f>SUM(I33:I38)</f>
        <v>1228</v>
      </c>
    </row>
    <row r="41" spans="1:9" ht="15.75">
      <c r="A41" s="8"/>
      <c r="B41" s="9"/>
      <c r="C41" s="9"/>
      <c r="D41" s="9"/>
      <c r="E41" s="9"/>
      <c r="F41" s="9"/>
      <c r="G41" s="9"/>
      <c r="H41" s="9"/>
      <c r="I41" s="9"/>
    </row>
    <row r="42" spans="1:9" ht="15.75">
      <c r="A42" s="8" t="s">
        <v>44</v>
      </c>
      <c r="B42" s="9"/>
      <c r="C42" s="10"/>
      <c r="D42" s="11"/>
      <c r="E42" s="11"/>
      <c r="F42" s="11"/>
      <c r="G42" s="11"/>
      <c r="H42" s="11"/>
      <c r="I42" s="12"/>
    </row>
    <row r="43" spans="1:9" ht="12.75">
      <c r="A43" s="13" t="s">
        <v>1</v>
      </c>
      <c r="B43" s="13" t="s">
        <v>32</v>
      </c>
      <c r="C43" s="13" t="s">
        <v>33</v>
      </c>
      <c r="D43" s="13" t="s">
        <v>34</v>
      </c>
      <c r="E43" s="13" t="s">
        <v>35</v>
      </c>
      <c r="F43" s="13" t="s">
        <v>36</v>
      </c>
      <c r="G43" s="13" t="s">
        <v>37</v>
      </c>
      <c r="H43" s="13" t="s">
        <v>38</v>
      </c>
      <c r="I43" s="13" t="s">
        <v>39</v>
      </c>
    </row>
    <row r="44" spans="1:9" ht="12.75">
      <c r="A44" s="14">
        <v>39229</v>
      </c>
      <c r="B44" s="15" t="s">
        <v>141</v>
      </c>
      <c r="C44" s="16" t="s">
        <v>897</v>
      </c>
      <c r="D44" s="15">
        <v>157384</v>
      </c>
      <c r="E44" s="16" t="s">
        <v>1026</v>
      </c>
      <c r="F44" s="16" t="s">
        <v>896</v>
      </c>
      <c r="G44" s="15" t="s">
        <v>873</v>
      </c>
      <c r="H44" s="15" t="s">
        <v>78</v>
      </c>
      <c r="I44" s="15">
        <v>266</v>
      </c>
    </row>
    <row r="45" spans="1:9" ht="12.75">
      <c r="A45" s="14">
        <v>39230</v>
      </c>
      <c r="B45" s="15" t="s">
        <v>141</v>
      </c>
      <c r="C45" s="16" t="s">
        <v>897</v>
      </c>
      <c r="D45" s="15">
        <v>157384</v>
      </c>
      <c r="E45" s="16" t="s">
        <v>1026</v>
      </c>
      <c r="F45" s="16" t="s">
        <v>896</v>
      </c>
      <c r="G45" s="15" t="s">
        <v>873</v>
      </c>
      <c r="H45" s="15" t="s">
        <v>78</v>
      </c>
      <c r="I45" s="15">
        <v>30</v>
      </c>
    </row>
    <row r="46" spans="1:9" ht="12.75">
      <c r="A46" s="14">
        <v>39366</v>
      </c>
      <c r="B46" s="15" t="s">
        <v>893</v>
      </c>
      <c r="C46" s="15" t="s">
        <v>990</v>
      </c>
      <c r="D46" s="15">
        <v>94054</v>
      </c>
      <c r="E46" s="15" t="s">
        <v>1020</v>
      </c>
      <c r="F46" s="15" t="s">
        <v>894</v>
      </c>
      <c r="G46" s="15" t="s">
        <v>873</v>
      </c>
      <c r="H46" s="15" t="s">
        <v>78</v>
      </c>
      <c r="I46" s="15">
        <v>4</v>
      </c>
    </row>
    <row r="47" spans="1:9" ht="12.75">
      <c r="A47" s="14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 t="s">
        <v>16</v>
      </c>
      <c r="B49" s="13"/>
      <c r="C49" s="13"/>
      <c r="D49" s="13"/>
      <c r="E49" s="13"/>
      <c r="F49" s="13"/>
      <c r="G49" s="13"/>
      <c r="H49" s="13"/>
      <c r="I49" s="13">
        <f>SUM(I44:I48)</f>
        <v>300</v>
      </c>
    </row>
    <row r="50" spans="1:9" ht="12.75">
      <c r="A50" s="13"/>
      <c r="B50" s="13"/>
      <c r="C50" s="138"/>
      <c r="D50" s="139"/>
      <c r="E50" s="139"/>
      <c r="F50" s="139"/>
      <c r="G50" s="139"/>
      <c r="H50" s="139"/>
      <c r="I50" s="140"/>
    </row>
    <row r="51" spans="1:9" ht="15.75">
      <c r="A51" s="8" t="s">
        <v>45</v>
      </c>
      <c r="B51" s="9"/>
      <c r="C51" s="10"/>
      <c r="D51" s="11"/>
      <c r="E51" s="11"/>
      <c r="F51" s="11"/>
      <c r="G51" s="11"/>
      <c r="H51" s="11"/>
      <c r="I51" s="12"/>
    </row>
    <row r="52" spans="1:9" ht="12.75">
      <c r="A52" s="13" t="s">
        <v>1</v>
      </c>
      <c r="B52" s="13" t="s">
        <v>32</v>
      </c>
      <c r="C52" s="13" t="s">
        <v>33</v>
      </c>
      <c r="D52" s="13" t="s">
        <v>34</v>
      </c>
      <c r="E52" s="13" t="s">
        <v>35</v>
      </c>
      <c r="F52" s="13" t="s">
        <v>36</v>
      </c>
      <c r="G52" s="13" t="s">
        <v>37</v>
      </c>
      <c r="H52" s="13" t="s">
        <v>38</v>
      </c>
      <c r="I52" s="13" t="s">
        <v>39</v>
      </c>
    </row>
    <row r="53" spans="1:9" ht="12.75">
      <c r="A53" s="14">
        <v>39373</v>
      </c>
      <c r="B53" s="9" t="s">
        <v>906</v>
      </c>
      <c r="C53" s="18" t="s">
        <v>1041</v>
      </c>
      <c r="D53" s="18">
        <v>154786</v>
      </c>
      <c r="E53" s="18" t="s">
        <v>996</v>
      </c>
      <c r="F53" s="18" t="s">
        <v>997</v>
      </c>
      <c r="G53" s="18" t="s">
        <v>873</v>
      </c>
      <c r="H53" s="9" t="s">
        <v>40</v>
      </c>
      <c r="I53" s="9">
        <v>3</v>
      </c>
    </row>
    <row r="54" spans="1:9" ht="12.75">
      <c r="A54" s="14"/>
      <c r="B54" s="15"/>
      <c r="C54" s="15"/>
      <c r="D54" s="15"/>
      <c r="E54" s="15"/>
      <c r="F54" s="9"/>
      <c r="G54" s="15"/>
      <c r="H54" s="15"/>
      <c r="I54" s="15"/>
    </row>
    <row r="55" spans="1:9" ht="12.75">
      <c r="A55" s="14"/>
      <c r="B55" s="15"/>
      <c r="C55" s="15"/>
      <c r="D55" s="15"/>
      <c r="E55" s="15"/>
      <c r="F55" s="9"/>
      <c r="G55" s="15"/>
      <c r="H55" s="15"/>
      <c r="I55" s="15"/>
    </row>
    <row r="56" spans="1:9" ht="12.75">
      <c r="A56" s="14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4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3" t="s">
        <v>16</v>
      </c>
      <c r="B58" s="13"/>
      <c r="C58" s="13"/>
      <c r="D58" s="13"/>
      <c r="E58" s="13"/>
      <c r="F58" s="13"/>
      <c r="G58" s="13"/>
      <c r="H58" s="13"/>
      <c r="I58" s="13">
        <f>SUM(I53:I57)</f>
        <v>3</v>
      </c>
    </row>
    <row r="59" spans="1:9" ht="15.75">
      <c r="A59" s="8"/>
      <c r="B59" s="9"/>
      <c r="C59" s="9"/>
      <c r="D59" s="9"/>
      <c r="E59" s="9"/>
      <c r="F59" s="9"/>
      <c r="G59" s="9"/>
      <c r="H59" s="9"/>
      <c r="I59" s="9"/>
    </row>
    <row r="60" spans="1:9" ht="15.75">
      <c r="A60" s="8" t="s">
        <v>46</v>
      </c>
      <c r="B60" s="9"/>
      <c r="C60" s="10"/>
      <c r="D60" s="11"/>
      <c r="E60" s="11"/>
      <c r="F60" s="11"/>
      <c r="G60" s="11"/>
      <c r="H60" s="11"/>
      <c r="I60" s="12"/>
    </row>
    <row r="61" spans="1:9" ht="12.75">
      <c r="A61" s="13" t="s">
        <v>1</v>
      </c>
      <c r="B61" s="13" t="s">
        <v>32</v>
      </c>
      <c r="C61" s="13" t="s">
        <v>33</v>
      </c>
      <c r="D61" s="13" t="s">
        <v>34</v>
      </c>
      <c r="E61" s="13" t="s">
        <v>35</v>
      </c>
      <c r="F61" s="13" t="s">
        <v>36</v>
      </c>
      <c r="G61" s="13" t="s">
        <v>37</v>
      </c>
      <c r="H61" s="13" t="s">
        <v>38</v>
      </c>
      <c r="I61" s="13" t="s">
        <v>39</v>
      </c>
    </row>
    <row r="62" spans="1:9" ht="12.75">
      <c r="A62" s="14">
        <v>39154</v>
      </c>
      <c r="B62" s="9" t="s">
        <v>61</v>
      </c>
      <c r="C62" s="9" t="s">
        <v>76</v>
      </c>
      <c r="D62" s="9">
        <v>157329</v>
      </c>
      <c r="E62" s="9" t="s">
        <v>982</v>
      </c>
      <c r="F62" s="9" t="s">
        <v>77</v>
      </c>
      <c r="G62" s="15" t="s">
        <v>873</v>
      </c>
      <c r="H62" s="9" t="s">
        <v>78</v>
      </c>
      <c r="I62" s="9">
        <v>15</v>
      </c>
    </row>
    <row r="63" spans="1:9" ht="12.75">
      <c r="A63" s="14">
        <v>39155</v>
      </c>
      <c r="B63" s="9" t="s">
        <v>61</v>
      </c>
      <c r="C63" s="9" t="s">
        <v>76</v>
      </c>
      <c r="D63" s="9">
        <v>157329</v>
      </c>
      <c r="E63" s="9" t="s">
        <v>983</v>
      </c>
      <c r="F63" s="9" t="s">
        <v>79</v>
      </c>
      <c r="G63" s="15" t="s">
        <v>873</v>
      </c>
      <c r="H63" s="9" t="s">
        <v>78</v>
      </c>
      <c r="I63" s="9">
        <v>15</v>
      </c>
    </row>
    <row r="64" spans="1:9" ht="12.75">
      <c r="A64" s="14">
        <v>39156</v>
      </c>
      <c r="B64" s="9" t="s">
        <v>61</v>
      </c>
      <c r="C64" s="9" t="s">
        <v>76</v>
      </c>
      <c r="D64" s="9">
        <v>157329</v>
      </c>
      <c r="E64" s="9" t="s">
        <v>983</v>
      </c>
      <c r="F64" s="9" t="s">
        <v>79</v>
      </c>
      <c r="G64" s="15" t="s">
        <v>873</v>
      </c>
      <c r="H64" s="9" t="s">
        <v>78</v>
      </c>
      <c r="I64" s="9">
        <v>1</v>
      </c>
    </row>
    <row r="65" spans="1:9" ht="12.75">
      <c r="A65" s="14">
        <v>39157</v>
      </c>
      <c r="B65" s="9" t="s">
        <v>61</v>
      </c>
      <c r="C65" s="9" t="s">
        <v>76</v>
      </c>
      <c r="D65" s="9">
        <v>157329</v>
      </c>
      <c r="E65" s="9" t="s">
        <v>984</v>
      </c>
      <c r="F65" s="9" t="s">
        <v>80</v>
      </c>
      <c r="G65" s="15" t="s">
        <v>873</v>
      </c>
      <c r="H65" s="9" t="s">
        <v>78</v>
      </c>
      <c r="I65" s="9">
        <v>50</v>
      </c>
    </row>
    <row r="66" spans="1:9" ht="12.75">
      <c r="A66" s="14">
        <v>39160</v>
      </c>
      <c r="B66" s="9" t="s">
        <v>61</v>
      </c>
      <c r="C66" s="9" t="s">
        <v>76</v>
      </c>
      <c r="D66" s="9">
        <v>157329</v>
      </c>
      <c r="E66" s="9" t="s">
        <v>985</v>
      </c>
      <c r="F66" s="9" t="s">
        <v>81</v>
      </c>
      <c r="G66" s="15" t="s">
        <v>873</v>
      </c>
      <c r="H66" s="9" t="s">
        <v>78</v>
      </c>
      <c r="I66" s="9">
        <v>15</v>
      </c>
    </row>
    <row r="67" spans="1:9" ht="12.75">
      <c r="A67" s="14">
        <v>39164</v>
      </c>
      <c r="B67" s="9" t="s">
        <v>61</v>
      </c>
      <c r="C67" s="9" t="s">
        <v>76</v>
      </c>
      <c r="D67" s="9">
        <v>157329</v>
      </c>
      <c r="E67" s="9" t="s">
        <v>985</v>
      </c>
      <c r="F67" s="9" t="s">
        <v>81</v>
      </c>
      <c r="G67" s="9" t="s">
        <v>1048</v>
      </c>
      <c r="H67" s="9" t="s">
        <v>78</v>
      </c>
      <c r="I67" s="9">
        <v>40</v>
      </c>
    </row>
    <row r="68" spans="1:9" ht="12.75">
      <c r="A68" s="14">
        <v>39178</v>
      </c>
      <c r="B68" s="9" t="s">
        <v>61</v>
      </c>
      <c r="C68" s="9" t="s">
        <v>76</v>
      </c>
      <c r="D68" s="9">
        <v>157329</v>
      </c>
      <c r="E68" s="9" t="s">
        <v>985</v>
      </c>
      <c r="F68" s="9" t="s">
        <v>81</v>
      </c>
      <c r="G68" s="15" t="s">
        <v>873</v>
      </c>
      <c r="H68" s="9" t="s">
        <v>78</v>
      </c>
      <c r="I68" s="18">
        <v>50</v>
      </c>
    </row>
    <row r="69" spans="1:9" ht="12.75">
      <c r="A69" s="14">
        <v>39178</v>
      </c>
      <c r="B69" s="9" t="s">
        <v>96</v>
      </c>
      <c r="C69" s="18" t="s">
        <v>995</v>
      </c>
      <c r="D69" s="9">
        <v>154884</v>
      </c>
      <c r="E69" s="9" t="s">
        <v>986</v>
      </c>
      <c r="F69" s="9" t="s">
        <v>980</v>
      </c>
      <c r="G69" s="15" t="s">
        <v>873</v>
      </c>
      <c r="H69" s="9" t="s">
        <v>78</v>
      </c>
      <c r="I69" s="18">
        <v>10</v>
      </c>
    </row>
    <row r="70" spans="1:9" ht="12.75">
      <c r="A70" s="141">
        <v>39346</v>
      </c>
      <c r="B70" s="9" t="s">
        <v>96</v>
      </c>
      <c r="C70" s="18" t="s">
        <v>995</v>
      </c>
      <c r="D70" s="9">
        <v>154884</v>
      </c>
      <c r="E70" s="9" t="s">
        <v>986</v>
      </c>
      <c r="F70" s="9" t="s">
        <v>980</v>
      </c>
      <c r="G70" s="15" t="s">
        <v>873</v>
      </c>
      <c r="H70" s="9" t="s">
        <v>78</v>
      </c>
      <c r="I70" s="18">
        <v>150</v>
      </c>
    </row>
    <row r="71" spans="1:9" ht="12.75">
      <c r="A71" s="14">
        <v>39380</v>
      </c>
      <c r="B71" s="9" t="s">
        <v>130</v>
      </c>
      <c r="C71" s="18" t="s">
        <v>1042</v>
      </c>
      <c r="D71" s="9">
        <v>157331</v>
      </c>
      <c r="E71" s="9" t="s">
        <v>987</v>
      </c>
      <c r="F71" s="9" t="s">
        <v>981</v>
      </c>
      <c r="G71" s="9" t="s">
        <v>873</v>
      </c>
      <c r="H71" s="9" t="s">
        <v>40</v>
      </c>
      <c r="I71" s="18">
        <v>20</v>
      </c>
    </row>
    <row r="72" spans="1:9" ht="12.75">
      <c r="A72" s="14">
        <v>39387</v>
      </c>
      <c r="B72" s="9" t="s">
        <v>958</v>
      </c>
      <c r="C72" s="18" t="s">
        <v>993</v>
      </c>
      <c r="D72" s="18">
        <v>157330</v>
      </c>
      <c r="E72" s="18" t="s">
        <v>989</v>
      </c>
      <c r="F72" s="18" t="s">
        <v>988</v>
      </c>
      <c r="G72" s="9" t="s">
        <v>873</v>
      </c>
      <c r="H72" s="9" t="s">
        <v>40</v>
      </c>
      <c r="I72" s="18">
        <v>15</v>
      </c>
    </row>
    <row r="73" spans="1:9" ht="12.75">
      <c r="A73" s="14">
        <v>39388</v>
      </c>
      <c r="B73" s="9" t="s">
        <v>958</v>
      </c>
      <c r="C73" s="18" t="s">
        <v>993</v>
      </c>
      <c r="D73" s="9">
        <v>157330</v>
      </c>
      <c r="E73" s="18" t="s">
        <v>989</v>
      </c>
      <c r="F73" s="18" t="s">
        <v>988</v>
      </c>
      <c r="G73" s="9" t="s">
        <v>873</v>
      </c>
      <c r="H73" s="9" t="s">
        <v>40</v>
      </c>
      <c r="I73" s="18">
        <v>15</v>
      </c>
    </row>
    <row r="74" spans="1:9" ht="12.75">
      <c r="A74" s="14">
        <v>39392</v>
      </c>
      <c r="B74" s="9" t="s">
        <v>958</v>
      </c>
      <c r="C74" s="18" t="s">
        <v>993</v>
      </c>
      <c r="D74" s="9">
        <v>157330</v>
      </c>
      <c r="E74" s="18" t="s">
        <v>989</v>
      </c>
      <c r="F74" s="18" t="s">
        <v>988</v>
      </c>
      <c r="G74" s="9" t="s">
        <v>873</v>
      </c>
      <c r="H74" s="9" t="s">
        <v>40</v>
      </c>
      <c r="I74" s="18">
        <v>15</v>
      </c>
    </row>
    <row r="75" spans="1:9" ht="12.75">
      <c r="A75" s="14">
        <v>39399</v>
      </c>
      <c r="B75" s="9" t="s">
        <v>958</v>
      </c>
      <c r="C75" s="18" t="s">
        <v>993</v>
      </c>
      <c r="D75" s="9">
        <v>157330</v>
      </c>
      <c r="E75" s="18" t="s">
        <v>989</v>
      </c>
      <c r="F75" s="18" t="s">
        <v>988</v>
      </c>
      <c r="G75" s="9" t="s">
        <v>873</v>
      </c>
      <c r="H75" s="9" t="s">
        <v>40</v>
      </c>
      <c r="I75" s="18">
        <v>1</v>
      </c>
    </row>
    <row r="76" spans="1:9" ht="12.75">
      <c r="A76" s="14">
        <v>39401</v>
      </c>
      <c r="B76" s="9" t="s">
        <v>958</v>
      </c>
      <c r="C76" s="18" t="s">
        <v>993</v>
      </c>
      <c r="D76" s="9">
        <v>157330</v>
      </c>
      <c r="E76" s="18" t="s">
        <v>989</v>
      </c>
      <c r="F76" s="18" t="s">
        <v>988</v>
      </c>
      <c r="G76" s="9" t="s">
        <v>873</v>
      </c>
      <c r="H76" s="9" t="s">
        <v>40</v>
      </c>
      <c r="I76" s="18">
        <v>5</v>
      </c>
    </row>
    <row r="77" spans="1:9" ht="12.75">
      <c r="A77" s="14">
        <v>39406</v>
      </c>
      <c r="B77" s="9" t="s">
        <v>958</v>
      </c>
      <c r="C77" s="18" t="s">
        <v>993</v>
      </c>
      <c r="D77" s="9">
        <v>157330</v>
      </c>
      <c r="E77" s="18" t="s">
        <v>989</v>
      </c>
      <c r="F77" s="18" t="s">
        <v>988</v>
      </c>
      <c r="G77" s="9" t="s">
        <v>873</v>
      </c>
      <c r="H77" s="9" t="s">
        <v>40</v>
      </c>
      <c r="I77" s="18">
        <v>5</v>
      </c>
    </row>
    <row r="78" spans="1:9" ht="12.75">
      <c r="A78" s="19" t="s">
        <v>16</v>
      </c>
      <c r="B78" s="9"/>
      <c r="C78" s="9"/>
      <c r="D78" s="9"/>
      <c r="E78" s="9"/>
      <c r="F78" s="9"/>
      <c r="G78" s="9"/>
      <c r="H78" s="9"/>
      <c r="I78" s="13">
        <f>SUM(I62:I77)</f>
        <v>422</v>
      </c>
    </row>
    <row r="79" spans="1:9" ht="12.75">
      <c r="A79" s="19"/>
      <c r="B79" s="9"/>
      <c r="C79" s="9"/>
      <c r="D79" s="9"/>
      <c r="E79" s="9"/>
      <c r="F79" s="9"/>
      <c r="G79" s="9"/>
      <c r="H79" s="9"/>
      <c r="I79" s="9"/>
    </row>
    <row r="80" spans="1:9" ht="15.75">
      <c r="A80" s="20" t="s">
        <v>47</v>
      </c>
      <c r="B80" s="21"/>
      <c r="C80" s="21"/>
      <c r="D80" s="9"/>
      <c r="E80" s="9"/>
      <c r="F80" s="9"/>
      <c r="G80" s="9"/>
      <c r="H80" s="9"/>
      <c r="I80" s="13">
        <f>SUM(I78,I29,I8,I49,I16,I58,I40)</f>
        <v>2865.5</v>
      </c>
    </row>
    <row r="81" ht="12.75">
      <c r="A81" s="22"/>
    </row>
    <row r="82" ht="18">
      <c r="A82" s="23" t="s">
        <v>48</v>
      </c>
    </row>
    <row r="84" spans="1:9" ht="12.75">
      <c r="A84" s="13" t="s">
        <v>1</v>
      </c>
      <c r="B84" s="13" t="s">
        <v>32</v>
      </c>
      <c r="C84" s="13" t="s">
        <v>33</v>
      </c>
      <c r="D84" s="13" t="s">
        <v>34</v>
      </c>
      <c r="E84" s="13" t="s">
        <v>35</v>
      </c>
      <c r="F84" s="13" t="s">
        <v>36</v>
      </c>
      <c r="G84" s="13" t="s">
        <v>37</v>
      </c>
      <c r="H84" s="13" t="s">
        <v>38</v>
      </c>
      <c r="I84" s="13" t="s">
        <v>39</v>
      </c>
    </row>
    <row r="85" spans="1:9" ht="12.75">
      <c r="A85" s="24">
        <v>39147</v>
      </c>
      <c r="B85" s="9" t="s">
        <v>59</v>
      </c>
      <c r="C85" s="9" t="s">
        <v>84</v>
      </c>
      <c r="D85" s="9">
        <v>89209</v>
      </c>
      <c r="E85" s="9" t="s">
        <v>1019</v>
      </c>
      <c r="F85" s="9" t="s">
        <v>60</v>
      </c>
      <c r="G85" s="9" t="s">
        <v>1043</v>
      </c>
      <c r="H85" s="9" t="s">
        <v>40</v>
      </c>
      <c r="I85" s="9">
        <v>3</v>
      </c>
    </row>
    <row r="86" spans="1:9" ht="12.75">
      <c r="A86" s="24">
        <v>39148</v>
      </c>
      <c r="B86" s="9" t="s">
        <v>59</v>
      </c>
      <c r="C86" s="9" t="s">
        <v>84</v>
      </c>
      <c r="D86" s="9">
        <v>89209</v>
      </c>
      <c r="E86" s="9" t="s">
        <v>1019</v>
      </c>
      <c r="F86" s="9" t="s">
        <v>60</v>
      </c>
      <c r="G86" s="9" t="s">
        <v>1043</v>
      </c>
      <c r="H86" s="9" t="s">
        <v>40</v>
      </c>
      <c r="I86" s="9">
        <v>2</v>
      </c>
    </row>
    <row r="87" spans="1:9" ht="12.75">
      <c r="A87" s="24">
        <v>39149</v>
      </c>
      <c r="B87" s="9" t="s">
        <v>59</v>
      </c>
      <c r="C87" s="9" t="s">
        <v>84</v>
      </c>
      <c r="D87" s="9">
        <v>89209</v>
      </c>
      <c r="E87" s="9" t="s">
        <v>1019</v>
      </c>
      <c r="F87" s="9" t="s">
        <v>60</v>
      </c>
      <c r="G87" s="9" t="s">
        <v>1043</v>
      </c>
      <c r="H87" s="9" t="s">
        <v>40</v>
      </c>
      <c r="I87" s="9">
        <v>4</v>
      </c>
    </row>
    <row r="88" spans="1:9" ht="12.75">
      <c r="A88" s="24">
        <v>39162</v>
      </c>
      <c r="B88" s="9" t="s">
        <v>59</v>
      </c>
      <c r="C88" s="9" t="s">
        <v>84</v>
      </c>
      <c r="D88" s="9">
        <v>89209</v>
      </c>
      <c r="E88" s="9" t="s">
        <v>1019</v>
      </c>
      <c r="F88" s="9" t="s">
        <v>60</v>
      </c>
      <c r="G88" s="9" t="s">
        <v>1043</v>
      </c>
      <c r="H88" s="9" t="s">
        <v>40</v>
      </c>
      <c r="I88" s="9">
        <v>10</v>
      </c>
    </row>
    <row r="89" spans="1:9" ht="12.75">
      <c r="A89" s="24">
        <v>39168</v>
      </c>
      <c r="B89" s="9" t="s">
        <v>88</v>
      </c>
      <c r="C89" s="18" t="s">
        <v>905</v>
      </c>
      <c r="D89" s="9">
        <v>153566</v>
      </c>
      <c r="E89" s="9" t="s">
        <v>1022</v>
      </c>
      <c r="F89" s="9" t="s">
        <v>100</v>
      </c>
      <c r="G89" s="9" t="s">
        <v>1047</v>
      </c>
      <c r="H89" s="9" t="s">
        <v>40</v>
      </c>
      <c r="I89" s="9">
        <v>2</v>
      </c>
    </row>
    <row r="90" spans="1:9" ht="12.75">
      <c r="A90" s="24">
        <v>39168</v>
      </c>
      <c r="B90" s="9" t="s">
        <v>59</v>
      </c>
      <c r="C90" s="18" t="s">
        <v>84</v>
      </c>
      <c r="D90" s="9">
        <v>89209</v>
      </c>
      <c r="E90" s="9" t="s">
        <v>1019</v>
      </c>
      <c r="F90" s="9" t="s">
        <v>60</v>
      </c>
      <c r="G90" s="9" t="s">
        <v>1043</v>
      </c>
      <c r="H90" s="9" t="s">
        <v>40</v>
      </c>
      <c r="I90" s="18">
        <v>8</v>
      </c>
    </row>
    <row r="91" spans="1:9" ht="12.75">
      <c r="A91" s="24">
        <v>39183</v>
      </c>
      <c r="B91" s="9" t="s">
        <v>88</v>
      </c>
      <c r="C91" s="18" t="s">
        <v>905</v>
      </c>
      <c r="D91" s="9">
        <v>153566</v>
      </c>
      <c r="E91" s="9" t="s">
        <v>1022</v>
      </c>
      <c r="F91" s="9" t="s">
        <v>100</v>
      </c>
      <c r="G91" s="9" t="s">
        <v>1047</v>
      </c>
      <c r="H91" s="9" t="s">
        <v>40</v>
      </c>
      <c r="I91" s="18">
        <v>2.5</v>
      </c>
    </row>
    <row r="92" spans="1:9" ht="12.75">
      <c r="A92" s="24">
        <v>39184</v>
      </c>
      <c r="B92" s="9" t="s">
        <v>88</v>
      </c>
      <c r="C92" s="18" t="s">
        <v>905</v>
      </c>
      <c r="D92" s="9">
        <v>153566</v>
      </c>
      <c r="E92" s="9" t="s">
        <v>1022</v>
      </c>
      <c r="F92" s="9" t="s">
        <v>100</v>
      </c>
      <c r="G92" s="9" t="s">
        <v>1047</v>
      </c>
      <c r="H92" s="9" t="s">
        <v>40</v>
      </c>
      <c r="I92" s="18">
        <v>4</v>
      </c>
    </row>
    <row r="93" spans="1:9" ht="12.75">
      <c r="A93" s="24">
        <v>39206</v>
      </c>
      <c r="B93" s="9" t="s">
        <v>88</v>
      </c>
      <c r="C93" s="18" t="s">
        <v>905</v>
      </c>
      <c r="D93" s="9">
        <v>153566</v>
      </c>
      <c r="E93" s="9" t="s">
        <v>1022</v>
      </c>
      <c r="F93" s="9" t="s">
        <v>100</v>
      </c>
      <c r="G93" s="9" t="s">
        <v>1047</v>
      </c>
      <c r="H93" s="9" t="s">
        <v>40</v>
      </c>
      <c r="I93" s="18">
        <v>1.5</v>
      </c>
    </row>
    <row r="94" spans="1:9" ht="12.75">
      <c r="A94" s="24">
        <v>39338</v>
      </c>
      <c r="B94" s="9" t="s">
        <v>844</v>
      </c>
      <c r="C94" s="18" t="s">
        <v>887</v>
      </c>
      <c r="D94" s="9">
        <v>159145</v>
      </c>
      <c r="E94" s="9" t="s">
        <v>1034</v>
      </c>
      <c r="F94" s="9" t="s">
        <v>877</v>
      </c>
      <c r="G94" s="97" t="s">
        <v>1045</v>
      </c>
      <c r="H94" s="18" t="s">
        <v>78</v>
      </c>
      <c r="I94" s="18">
        <v>1000</v>
      </c>
    </row>
    <row r="95" spans="1:9" ht="12.75">
      <c r="A95" s="24">
        <v>39339</v>
      </c>
      <c r="B95" s="9" t="s">
        <v>845</v>
      </c>
      <c r="C95" s="18" t="s">
        <v>888</v>
      </c>
      <c r="D95" s="9">
        <v>159286</v>
      </c>
      <c r="E95" s="18" t="s">
        <v>1036</v>
      </c>
      <c r="F95" s="18" t="s">
        <v>891</v>
      </c>
      <c r="G95" s="97" t="s">
        <v>886</v>
      </c>
      <c r="H95" s="18" t="s">
        <v>78</v>
      </c>
      <c r="I95" s="18">
        <v>600</v>
      </c>
    </row>
    <row r="96" spans="1:9" ht="12.75">
      <c r="A96" s="24">
        <v>39352</v>
      </c>
      <c r="B96" s="9" t="s">
        <v>874</v>
      </c>
      <c r="C96" s="18" t="s">
        <v>889</v>
      </c>
      <c r="D96" s="9">
        <v>158941</v>
      </c>
      <c r="E96" s="9" t="s">
        <v>1029</v>
      </c>
      <c r="F96" s="9" t="s">
        <v>892</v>
      </c>
      <c r="G96" s="9" t="s">
        <v>1046</v>
      </c>
      <c r="H96" s="18" t="s">
        <v>78</v>
      </c>
      <c r="I96" s="18">
        <v>2</v>
      </c>
    </row>
    <row r="97" spans="1:9" ht="12.75">
      <c r="A97" s="24">
        <v>39372</v>
      </c>
      <c r="B97" s="9" t="s">
        <v>907</v>
      </c>
      <c r="C97" s="18" t="s">
        <v>966</v>
      </c>
      <c r="D97" s="9">
        <v>89208</v>
      </c>
      <c r="E97" s="9" t="s">
        <v>1017</v>
      </c>
      <c r="F97" s="9" t="s">
        <v>959</v>
      </c>
      <c r="G97" s="9" t="s">
        <v>960</v>
      </c>
      <c r="H97" s="9" t="s">
        <v>40</v>
      </c>
      <c r="I97" s="18">
        <v>2</v>
      </c>
    </row>
    <row r="98" spans="1:9" ht="12.75">
      <c r="A98" s="24">
        <v>39372</v>
      </c>
      <c r="B98" s="9" t="s">
        <v>908</v>
      </c>
      <c r="C98" s="18" t="s">
        <v>965</v>
      </c>
      <c r="D98" s="9">
        <v>89211</v>
      </c>
      <c r="E98" s="9" t="s">
        <v>1018</v>
      </c>
      <c r="F98" s="9" t="s">
        <v>961</v>
      </c>
      <c r="G98" s="9" t="s">
        <v>962</v>
      </c>
      <c r="H98" s="9" t="s">
        <v>40</v>
      </c>
      <c r="I98" s="18">
        <v>20</v>
      </c>
    </row>
    <row r="99" spans="1:9" ht="12.75">
      <c r="A99" s="24">
        <v>39372</v>
      </c>
      <c r="B99" s="9" t="s">
        <v>909</v>
      </c>
      <c r="C99" s="18" t="s">
        <v>967</v>
      </c>
      <c r="D99" s="9">
        <v>89213</v>
      </c>
      <c r="E99" s="9" t="s">
        <v>1021</v>
      </c>
      <c r="F99" s="9" t="s">
        <v>963</v>
      </c>
      <c r="G99" s="9" t="s">
        <v>964</v>
      </c>
      <c r="H99" s="9" t="s">
        <v>40</v>
      </c>
      <c r="I99" s="18">
        <v>30</v>
      </c>
    </row>
    <row r="100" spans="1:9" ht="12.75">
      <c r="A100" s="24">
        <v>39373</v>
      </c>
      <c r="B100" s="9" t="s">
        <v>909</v>
      </c>
      <c r="C100" s="18" t="s">
        <v>967</v>
      </c>
      <c r="D100" s="9">
        <v>89213</v>
      </c>
      <c r="E100" s="9" t="s">
        <v>1021</v>
      </c>
      <c r="F100" s="9" t="s">
        <v>963</v>
      </c>
      <c r="G100" s="9" t="s">
        <v>964</v>
      </c>
      <c r="H100" s="9" t="s">
        <v>40</v>
      </c>
      <c r="I100" s="18">
        <v>35</v>
      </c>
    </row>
    <row r="101" spans="1:9" ht="12.75">
      <c r="A101" s="24">
        <v>39373</v>
      </c>
      <c r="B101" s="9" t="s">
        <v>907</v>
      </c>
      <c r="C101" s="18" t="s">
        <v>966</v>
      </c>
      <c r="D101" s="9">
        <v>89208</v>
      </c>
      <c r="E101" s="9" t="s">
        <v>1017</v>
      </c>
      <c r="F101" s="9" t="s">
        <v>959</v>
      </c>
      <c r="G101" s="9" t="s">
        <v>960</v>
      </c>
      <c r="H101" s="9" t="s">
        <v>40</v>
      </c>
      <c r="I101" s="18">
        <v>45</v>
      </c>
    </row>
    <row r="102" spans="1:9" ht="12.75">
      <c r="A102" s="24">
        <v>39373</v>
      </c>
      <c r="B102" s="9" t="s">
        <v>908</v>
      </c>
      <c r="C102" s="18" t="s">
        <v>965</v>
      </c>
      <c r="D102" s="9">
        <v>89211</v>
      </c>
      <c r="E102" s="9" t="s">
        <v>1018</v>
      </c>
      <c r="F102" s="9" t="s">
        <v>961</v>
      </c>
      <c r="G102" s="9" t="s">
        <v>962</v>
      </c>
      <c r="H102" s="9" t="s">
        <v>40</v>
      </c>
      <c r="I102" s="18">
        <v>20</v>
      </c>
    </row>
    <row r="103" spans="1:9" ht="12.75">
      <c r="A103" s="24">
        <v>39374</v>
      </c>
      <c r="B103" s="9" t="s">
        <v>908</v>
      </c>
      <c r="C103" s="18" t="s">
        <v>965</v>
      </c>
      <c r="D103" s="9">
        <v>89211</v>
      </c>
      <c r="E103" s="9" t="s">
        <v>1018</v>
      </c>
      <c r="F103" s="9" t="s">
        <v>961</v>
      </c>
      <c r="G103" s="9" t="s">
        <v>962</v>
      </c>
      <c r="H103" s="9" t="s">
        <v>40</v>
      </c>
      <c r="I103" s="18">
        <v>2</v>
      </c>
    </row>
    <row r="104" spans="1:9" ht="12.75">
      <c r="A104" s="24">
        <v>39374</v>
      </c>
      <c r="B104" s="9" t="s">
        <v>909</v>
      </c>
      <c r="C104" s="18" t="s">
        <v>967</v>
      </c>
      <c r="D104" s="9">
        <v>89213</v>
      </c>
      <c r="E104" s="9" t="s">
        <v>1021</v>
      </c>
      <c r="F104" s="9" t="s">
        <v>963</v>
      </c>
      <c r="G104" s="9" t="s">
        <v>964</v>
      </c>
      <c r="H104" s="9" t="s">
        <v>40</v>
      </c>
      <c r="I104" s="18">
        <v>40</v>
      </c>
    </row>
    <row r="105" spans="1:9" ht="12.75">
      <c r="A105" s="24">
        <v>39385</v>
      </c>
      <c r="B105" s="9" t="s">
        <v>907</v>
      </c>
      <c r="C105" s="9" t="s">
        <v>966</v>
      </c>
      <c r="D105" s="9">
        <v>89208</v>
      </c>
      <c r="E105" s="9" t="s">
        <v>1017</v>
      </c>
      <c r="F105" s="9" t="s">
        <v>959</v>
      </c>
      <c r="G105" s="9" t="s">
        <v>960</v>
      </c>
      <c r="H105" s="9" t="s">
        <v>40</v>
      </c>
      <c r="I105" s="18">
        <v>5</v>
      </c>
    </row>
    <row r="106" spans="1:9" ht="12.75">
      <c r="A106" s="24">
        <v>39385</v>
      </c>
      <c r="B106" s="9" t="s">
        <v>59</v>
      </c>
      <c r="C106" s="9" t="s">
        <v>84</v>
      </c>
      <c r="D106" s="9">
        <v>89209</v>
      </c>
      <c r="E106" s="9" t="s">
        <v>1019</v>
      </c>
      <c r="F106" s="9" t="s">
        <v>60</v>
      </c>
      <c r="G106" s="9" t="s">
        <v>1043</v>
      </c>
      <c r="H106" s="9" t="s">
        <v>40</v>
      </c>
      <c r="I106" s="18">
        <v>50</v>
      </c>
    </row>
    <row r="107" spans="1:9" ht="12.75">
      <c r="A107" s="24">
        <v>39399</v>
      </c>
      <c r="B107" s="9" t="s">
        <v>907</v>
      </c>
      <c r="C107" s="18" t="s">
        <v>966</v>
      </c>
      <c r="D107" s="9">
        <v>89208</v>
      </c>
      <c r="E107" s="9" t="s">
        <v>1017</v>
      </c>
      <c r="F107" s="9" t="s">
        <v>959</v>
      </c>
      <c r="G107" s="9" t="s">
        <v>960</v>
      </c>
      <c r="H107" s="9" t="s">
        <v>40</v>
      </c>
      <c r="I107" s="18">
        <v>15</v>
      </c>
    </row>
    <row r="108" spans="1:9" ht="12.75">
      <c r="A108" s="34">
        <v>39400</v>
      </c>
      <c r="B108" s="9" t="s">
        <v>972</v>
      </c>
      <c r="C108" s="18" t="s">
        <v>967</v>
      </c>
      <c r="D108" s="9">
        <v>89213</v>
      </c>
      <c r="E108" s="9" t="s">
        <v>1021</v>
      </c>
      <c r="F108" s="9" t="s">
        <v>963</v>
      </c>
      <c r="G108" s="9" t="s">
        <v>964</v>
      </c>
      <c r="H108" s="9" t="s">
        <v>40</v>
      </c>
      <c r="I108" s="136">
        <v>10</v>
      </c>
    </row>
    <row r="109" spans="1:9" ht="12.75">
      <c r="A109" s="24">
        <v>39400</v>
      </c>
      <c r="B109" s="9" t="s">
        <v>907</v>
      </c>
      <c r="C109" s="18" t="s">
        <v>966</v>
      </c>
      <c r="D109" s="9">
        <v>89208</v>
      </c>
      <c r="E109" s="9" t="s">
        <v>1017</v>
      </c>
      <c r="F109" s="9" t="s">
        <v>959</v>
      </c>
      <c r="G109" s="9" t="s">
        <v>960</v>
      </c>
      <c r="H109" s="9" t="s">
        <v>40</v>
      </c>
      <c r="I109" s="18">
        <v>20</v>
      </c>
    </row>
    <row r="110" spans="1:9" ht="12.75">
      <c r="A110" s="24">
        <v>39401</v>
      </c>
      <c r="B110" s="9" t="s">
        <v>907</v>
      </c>
      <c r="C110" s="18" t="s">
        <v>966</v>
      </c>
      <c r="D110" s="9">
        <v>89208</v>
      </c>
      <c r="E110" s="9" t="s">
        <v>1017</v>
      </c>
      <c r="F110" s="9" t="s">
        <v>959</v>
      </c>
      <c r="G110" s="9" t="s">
        <v>960</v>
      </c>
      <c r="H110" s="9" t="s">
        <v>40</v>
      </c>
      <c r="I110" s="18">
        <v>30</v>
      </c>
    </row>
    <row r="111" spans="1:9" ht="12.75">
      <c r="A111" s="24">
        <v>39401</v>
      </c>
      <c r="B111" s="9" t="s">
        <v>972</v>
      </c>
      <c r="C111" s="18" t="s">
        <v>967</v>
      </c>
      <c r="D111" s="9">
        <v>89213</v>
      </c>
      <c r="E111" s="9" t="s">
        <v>1021</v>
      </c>
      <c r="F111" s="9" t="s">
        <v>963</v>
      </c>
      <c r="G111" s="9" t="s">
        <v>964</v>
      </c>
      <c r="H111" s="9" t="s">
        <v>40</v>
      </c>
      <c r="I111" s="18">
        <v>3</v>
      </c>
    </row>
    <row r="112" spans="1:9" ht="12.75">
      <c r="A112" s="24">
        <v>39402</v>
      </c>
      <c r="B112" s="9" t="s">
        <v>909</v>
      </c>
      <c r="C112" s="18" t="s">
        <v>967</v>
      </c>
      <c r="D112" s="9">
        <v>89213</v>
      </c>
      <c r="E112" s="9" t="s">
        <v>1021</v>
      </c>
      <c r="F112" s="9" t="s">
        <v>963</v>
      </c>
      <c r="G112" s="9" t="s">
        <v>964</v>
      </c>
      <c r="H112" s="9" t="s">
        <v>40</v>
      </c>
      <c r="I112" s="18">
        <v>0.5</v>
      </c>
    </row>
    <row r="113" spans="1:9" ht="12.75">
      <c r="A113" s="24">
        <v>39413</v>
      </c>
      <c r="B113" s="9" t="s">
        <v>972</v>
      </c>
      <c r="C113" s="18" t="s">
        <v>967</v>
      </c>
      <c r="D113" s="9">
        <v>89213</v>
      </c>
      <c r="E113" s="9" t="s">
        <v>1021</v>
      </c>
      <c r="F113" s="9" t="s">
        <v>963</v>
      </c>
      <c r="G113" s="9" t="s">
        <v>964</v>
      </c>
      <c r="H113" s="9" t="s">
        <v>40</v>
      </c>
      <c r="I113" s="18">
        <v>8.5</v>
      </c>
    </row>
    <row r="114" spans="1:9" ht="12.75">
      <c r="A114" s="24">
        <v>39413</v>
      </c>
      <c r="B114" s="9" t="s">
        <v>908</v>
      </c>
      <c r="C114" s="18" t="s">
        <v>965</v>
      </c>
      <c r="D114" s="9">
        <v>89211</v>
      </c>
      <c r="E114" s="9" t="s">
        <v>1018</v>
      </c>
      <c r="F114" s="9" t="s">
        <v>961</v>
      </c>
      <c r="G114" s="9" t="s">
        <v>962</v>
      </c>
      <c r="H114" s="9" t="s">
        <v>40</v>
      </c>
      <c r="I114" s="18">
        <v>15</v>
      </c>
    </row>
    <row r="115" spans="1:9" ht="12.75">
      <c r="A115" s="24">
        <v>39415</v>
      </c>
      <c r="B115" s="9" t="s">
        <v>972</v>
      </c>
      <c r="C115" s="18" t="s">
        <v>967</v>
      </c>
      <c r="D115" s="9">
        <v>89213</v>
      </c>
      <c r="E115" s="9" t="s">
        <v>1021</v>
      </c>
      <c r="F115" s="9" t="s">
        <v>963</v>
      </c>
      <c r="G115" s="9" t="s">
        <v>964</v>
      </c>
      <c r="H115" s="9" t="s">
        <v>40</v>
      </c>
      <c r="I115" s="18">
        <v>18</v>
      </c>
    </row>
    <row r="116" spans="1:9" ht="12.75">
      <c r="A116" s="24">
        <v>39415</v>
      </c>
      <c r="B116" s="9" t="s">
        <v>908</v>
      </c>
      <c r="C116" s="18" t="s">
        <v>965</v>
      </c>
      <c r="D116" s="9">
        <v>89211</v>
      </c>
      <c r="E116" s="9" t="s">
        <v>1018</v>
      </c>
      <c r="F116" s="9" t="s">
        <v>961</v>
      </c>
      <c r="G116" s="9" t="s">
        <v>962</v>
      </c>
      <c r="H116" s="9" t="s">
        <v>40</v>
      </c>
      <c r="I116" s="18">
        <v>35</v>
      </c>
    </row>
    <row r="117" spans="1:9" ht="12.75">
      <c r="A117" s="24">
        <v>39416</v>
      </c>
      <c r="B117" s="9" t="s">
        <v>59</v>
      </c>
      <c r="C117" s="9" t="s">
        <v>84</v>
      </c>
      <c r="D117" s="9">
        <v>89209</v>
      </c>
      <c r="E117" s="9" t="s">
        <v>1019</v>
      </c>
      <c r="F117" s="9" t="s">
        <v>60</v>
      </c>
      <c r="G117" s="9" t="s">
        <v>1043</v>
      </c>
      <c r="H117" s="9" t="s">
        <v>40</v>
      </c>
      <c r="I117" s="18">
        <v>30</v>
      </c>
    </row>
    <row r="118" spans="1:9" ht="12.75">
      <c r="A118" s="24">
        <v>39416</v>
      </c>
      <c r="B118" s="9" t="s">
        <v>972</v>
      </c>
      <c r="C118" s="18" t="s">
        <v>967</v>
      </c>
      <c r="D118" s="9">
        <v>89213</v>
      </c>
      <c r="E118" s="9" t="s">
        <v>1021</v>
      </c>
      <c r="F118" s="9" t="s">
        <v>963</v>
      </c>
      <c r="G118" s="9" t="s">
        <v>964</v>
      </c>
      <c r="H118" s="9" t="s">
        <v>40</v>
      </c>
      <c r="I118" s="18">
        <v>11</v>
      </c>
    </row>
    <row r="119" spans="1:9" ht="12.75">
      <c r="A119" s="24">
        <v>39420</v>
      </c>
      <c r="B119" s="9" t="s">
        <v>59</v>
      </c>
      <c r="C119" s="9" t="s">
        <v>84</v>
      </c>
      <c r="D119" s="9">
        <v>89209</v>
      </c>
      <c r="E119" s="9" t="s">
        <v>1019</v>
      </c>
      <c r="F119" s="9" t="s">
        <v>60</v>
      </c>
      <c r="G119" s="9" t="s">
        <v>1043</v>
      </c>
      <c r="H119" s="9" t="s">
        <v>40</v>
      </c>
      <c r="I119" s="18">
        <v>15</v>
      </c>
    </row>
    <row r="120" spans="1:9" ht="12.75">
      <c r="A120" s="24">
        <v>39420</v>
      </c>
      <c r="B120" s="9" t="s">
        <v>792</v>
      </c>
      <c r="C120" s="18" t="s">
        <v>1004</v>
      </c>
      <c r="D120" s="18">
        <v>89212</v>
      </c>
      <c r="E120" s="18" t="s">
        <v>1015</v>
      </c>
      <c r="F120" s="18" t="s">
        <v>1005</v>
      </c>
      <c r="G120" s="18" t="s">
        <v>1006</v>
      </c>
      <c r="H120" s="18" t="s">
        <v>40</v>
      </c>
      <c r="I120" s="18">
        <v>70</v>
      </c>
    </row>
    <row r="121" spans="1:9" ht="12.75">
      <c r="A121" s="24">
        <v>39421</v>
      </c>
      <c r="B121" s="9" t="s">
        <v>59</v>
      </c>
      <c r="C121" s="9" t="s">
        <v>84</v>
      </c>
      <c r="D121" s="18">
        <v>89209</v>
      </c>
      <c r="E121" s="9" t="s">
        <v>1019</v>
      </c>
      <c r="F121" s="9" t="s">
        <v>60</v>
      </c>
      <c r="G121" s="9" t="s">
        <v>1043</v>
      </c>
      <c r="H121" s="9" t="s">
        <v>40</v>
      </c>
      <c r="I121" s="18">
        <v>5</v>
      </c>
    </row>
    <row r="122" spans="1:9" ht="12.75">
      <c r="A122" s="24">
        <v>39421</v>
      </c>
      <c r="B122" s="9" t="s">
        <v>792</v>
      </c>
      <c r="C122" s="18" t="s">
        <v>1004</v>
      </c>
      <c r="D122" s="18">
        <v>89212</v>
      </c>
      <c r="E122" s="18" t="s">
        <v>1015</v>
      </c>
      <c r="F122" s="18" t="s">
        <v>1005</v>
      </c>
      <c r="G122" s="18" t="s">
        <v>1006</v>
      </c>
      <c r="H122" s="18" t="s">
        <v>40</v>
      </c>
      <c r="I122" s="18">
        <v>10</v>
      </c>
    </row>
    <row r="123" spans="1:9" ht="12.75">
      <c r="A123" s="24">
        <v>39421</v>
      </c>
      <c r="B123" s="9" t="s">
        <v>874</v>
      </c>
      <c r="C123" s="18" t="s">
        <v>889</v>
      </c>
      <c r="D123" s="9">
        <v>158941</v>
      </c>
      <c r="E123" s="9" t="s">
        <v>1029</v>
      </c>
      <c r="F123" s="9" t="s">
        <v>892</v>
      </c>
      <c r="G123" s="9" t="s">
        <v>1046</v>
      </c>
      <c r="H123" s="18" t="s">
        <v>78</v>
      </c>
      <c r="I123" s="18">
        <v>1</v>
      </c>
    </row>
    <row r="124" spans="1:9" ht="12.75">
      <c r="A124" s="24">
        <v>39422</v>
      </c>
      <c r="B124" s="9" t="s">
        <v>88</v>
      </c>
      <c r="C124" s="18" t="s">
        <v>905</v>
      </c>
      <c r="D124" s="9">
        <v>153566</v>
      </c>
      <c r="E124" s="9" t="s">
        <v>1022</v>
      </c>
      <c r="F124" s="9" t="s">
        <v>100</v>
      </c>
      <c r="G124" s="9" t="s">
        <v>1047</v>
      </c>
      <c r="H124" s="9" t="s">
        <v>40</v>
      </c>
      <c r="I124" s="18">
        <v>1</v>
      </c>
    </row>
    <row r="125" spans="1:9" ht="12.75">
      <c r="A125" s="24">
        <v>39422</v>
      </c>
      <c r="B125" s="9" t="s">
        <v>1007</v>
      </c>
      <c r="C125" s="18" t="s">
        <v>1039</v>
      </c>
      <c r="D125" s="18">
        <v>157017</v>
      </c>
      <c r="E125" s="18" t="s">
        <v>1014</v>
      </c>
      <c r="F125" s="18" t="s">
        <v>1013</v>
      </c>
      <c r="G125" s="18" t="s">
        <v>1044</v>
      </c>
      <c r="H125" s="9" t="s">
        <v>40</v>
      </c>
      <c r="I125" s="18">
        <v>354</v>
      </c>
    </row>
    <row r="126" spans="1:9" ht="12.75">
      <c r="A126" s="24">
        <v>39422</v>
      </c>
      <c r="B126" s="9" t="s">
        <v>1008</v>
      </c>
      <c r="C126" s="18" t="s">
        <v>1011</v>
      </c>
      <c r="D126" s="18">
        <v>89207</v>
      </c>
      <c r="E126" s="18" t="s">
        <v>1010</v>
      </c>
      <c r="F126" s="18" t="s">
        <v>1009</v>
      </c>
      <c r="G126" s="18" t="s">
        <v>1012</v>
      </c>
      <c r="H126" s="9" t="s">
        <v>40</v>
      </c>
      <c r="I126" s="18">
        <v>5</v>
      </c>
    </row>
    <row r="127" spans="1:9" ht="12.75">
      <c r="A127" s="24">
        <v>39422</v>
      </c>
      <c r="B127" s="9" t="s">
        <v>59</v>
      </c>
      <c r="C127" s="9" t="s">
        <v>84</v>
      </c>
      <c r="D127" s="9">
        <v>89209</v>
      </c>
      <c r="E127" s="9" t="s">
        <v>1019</v>
      </c>
      <c r="F127" s="9" t="s">
        <v>60</v>
      </c>
      <c r="G127" s="9" t="s">
        <v>1043</v>
      </c>
      <c r="H127" s="9" t="s">
        <v>40</v>
      </c>
      <c r="I127" s="18">
        <v>10</v>
      </c>
    </row>
    <row r="128" spans="1:9" ht="12.75">
      <c r="A128" s="24">
        <v>39423</v>
      </c>
      <c r="B128" s="9" t="s">
        <v>59</v>
      </c>
      <c r="C128" s="9" t="s">
        <v>84</v>
      </c>
      <c r="D128" s="9">
        <v>89209</v>
      </c>
      <c r="E128" s="9" t="s">
        <v>1019</v>
      </c>
      <c r="F128" s="9" t="s">
        <v>60</v>
      </c>
      <c r="G128" s="9" t="s">
        <v>1043</v>
      </c>
      <c r="H128" s="9" t="s">
        <v>40</v>
      </c>
      <c r="I128" s="18">
        <v>15</v>
      </c>
    </row>
    <row r="129" spans="1:9" ht="12.75">
      <c r="A129" s="24">
        <v>39423</v>
      </c>
      <c r="B129" s="9" t="s">
        <v>88</v>
      </c>
      <c r="C129" s="18" t="s">
        <v>905</v>
      </c>
      <c r="D129" s="9">
        <v>153566</v>
      </c>
      <c r="E129" s="9" t="s">
        <v>1022</v>
      </c>
      <c r="F129" s="9" t="s">
        <v>100</v>
      </c>
      <c r="G129" s="9" t="s">
        <v>1047</v>
      </c>
      <c r="H129" s="9" t="s">
        <v>40</v>
      </c>
      <c r="I129" s="18">
        <v>10</v>
      </c>
    </row>
    <row r="130" spans="1:9" ht="12.75">
      <c r="A130" s="24">
        <v>39426</v>
      </c>
      <c r="B130" s="9" t="s">
        <v>88</v>
      </c>
      <c r="C130" s="18" t="s">
        <v>905</v>
      </c>
      <c r="D130" s="9">
        <v>153566</v>
      </c>
      <c r="E130" s="9" t="s">
        <v>1022</v>
      </c>
      <c r="F130" s="9" t="s">
        <v>100</v>
      </c>
      <c r="G130" s="9" t="s">
        <v>1047</v>
      </c>
      <c r="H130" s="9" t="s">
        <v>40</v>
      </c>
      <c r="I130" s="18">
        <v>50</v>
      </c>
    </row>
    <row r="131" spans="1:9" ht="12.75">
      <c r="A131" s="24">
        <v>39426</v>
      </c>
      <c r="B131" s="9" t="s">
        <v>59</v>
      </c>
      <c r="C131" s="9" t="s">
        <v>84</v>
      </c>
      <c r="D131" s="9">
        <v>89209</v>
      </c>
      <c r="E131" s="9" t="s">
        <v>1019</v>
      </c>
      <c r="F131" s="9" t="s">
        <v>60</v>
      </c>
      <c r="G131" s="9" t="s">
        <v>1043</v>
      </c>
      <c r="H131" s="9" t="s">
        <v>40</v>
      </c>
      <c r="I131" s="18">
        <v>5</v>
      </c>
    </row>
    <row r="132" spans="1:9" ht="12.75">
      <c r="A132" s="24">
        <v>39427</v>
      </c>
      <c r="B132" s="9" t="s">
        <v>59</v>
      </c>
      <c r="C132" s="9" t="s">
        <v>84</v>
      </c>
      <c r="D132" s="9">
        <v>89209</v>
      </c>
      <c r="E132" s="9" t="s">
        <v>1019</v>
      </c>
      <c r="F132" s="9" t="s">
        <v>60</v>
      </c>
      <c r="G132" s="9" t="s">
        <v>1043</v>
      </c>
      <c r="H132" s="9" t="s">
        <v>40</v>
      </c>
      <c r="I132" s="18">
        <v>2</v>
      </c>
    </row>
    <row r="133" spans="1:9" ht="12.75">
      <c r="A133" s="24">
        <v>39427</v>
      </c>
      <c r="B133" s="9" t="s">
        <v>88</v>
      </c>
      <c r="C133" s="18" t="s">
        <v>905</v>
      </c>
      <c r="D133" s="9">
        <v>153566</v>
      </c>
      <c r="E133" s="9" t="s">
        <v>1022</v>
      </c>
      <c r="F133" s="9" t="s">
        <v>100</v>
      </c>
      <c r="G133" s="9" t="s">
        <v>1047</v>
      </c>
      <c r="H133" s="9" t="s">
        <v>40</v>
      </c>
      <c r="I133" s="18">
        <v>2</v>
      </c>
    </row>
    <row r="134" spans="1:9" ht="12.75">
      <c r="A134" s="24">
        <v>39428</v>
      </c>
      <c r="B134" s="9" t="s">
        <v>59</v>
      </c>
      <c r="C134" s="9" t="s">
        <v>84</v>
      </c>
      <c r="D134" s="9">
        <v>89209</v>
      </c>
      <c r="E134" s="9" t="s">
        <v>1019</v>
      </c>
      <c r="F134" s="9" t="s">
        <v>60</v>
      </c>
      <c r="G134" s="9" t="s">
        <v>1043</v>
      </c>
      <c r="H134" s="9" t="s">
        <v>40</v>
      </c>
      <c r="I134" s="18">
        <v>4</v>
      </c>
    </row>
    <row r="135" spans="1:9" ht="12.75">
      <c r="A135" s="24">
        <v>39428</v>
      </c>
      <c r="B135" s="9" t="s">
        <v>88</v>
      </c>
      <c r="C135" s="18" t="s">
        <v>905</v>
      </c>
      <c r="D135" s="9">
        <v>153566</v>
      </c>
      <c r="E135" s="9" t="s">
        <v>1022</v>
      </c>
      <c r="F135" s="9" t="s">
        <v>100</v>
      </c>
      <c r="G135" s="9" t="s">
        <v>1047</v>
      </c>
      <c r="H135" s="9" t="s">
        <v>40</v>
      </c>
      <c r="I135" s="18">
        <v>2</v>
      </c>
    </row>
    <row r="136" spans="1:9" ht="12.75">
      <c r="A136" s="24">
        <v>39433</v>
      </c>
      <c r="B136" s="9" t="s">
        <v>59</v>
      </c>
      <c r="C136" s="9" t="s">
        <v>84</v>
      </c>
      <c r="D136" s="9">
        <v>89209</v>
      </c>
      <c r="E136" s="9" t="s">
        <v>1019</v>
      </c>
      <c r="F136" s="9" t="s">
        <v>60</v>
      </c>
      <c r="G136" s="9" t="s">
        <v>1043</v>
      </c>
      <c r="H136" s="9" t="s">
        <v>40</v>
      </c>
      <c r="I136" s="18">
        <v>70</v>
      </c>
    </row>
    <row r="137" spans="1:9" ht="12.75">
      <c r="A137" s="24">
        <v>39434</v>
      </c>
      <c r="B137" s="9" t="s">
        <v>59</v>
      </c>
      <c r="C137" s="9" t="s">
        <v>84</v>
      </c>
      <c r="D137" s="9">
        <v>89209</v>
      </c>
      <c r="E137" s="9" t="s">
        <v>1019</v>
      </c>
      <c r="F137" s="9" t="s">
        <v>60</v>
      </c>
      <c r="G137" s="9" t="s">
        <v>1043</v>
      </c>
      <c r="H137" s="9" t="s">
        <v>40</v>
      </c>
      <c r="I137" s="18">
        <v>20</v>
      </c>
    </row>
    <row r="138" spans="1:9" ht="12.75">
      <c r="A138" s="24">
        <v>39435</v>
      </c>
      <c r="B138" s="9" t="s">
        <v>59</v>
      </c>
      <c r="C138" s="9" t="s">
        <v>84</v>
      </c>
      <c r="D138" s="9">
        <v>89209</v>
      </c>
      <c r="E138" s="9" t="s">
        <v>1019</v>
      </c>
      <c r="F138" s="9" t="s">
        <v>60</v>
      </c>
      <c r="G138" s="9" t="s">
        <v>1043</v>
      </c>
      <c r="H138" s="9" t="s">
        <v>40</v>
      </c>
      <c r="I138" s="18">
        <v>5</v>
      </c>
    </row>
    <row r="139" spans="1:9" ht="15.75">
      <c r="A139" s="25" t="s">
        <v>49</v>
      </c>
      <c r="B139" s="9"/>
      <c r="C139" s="9"/>
      <c r="D139" s="9"/>
      <c r="E139" s="9"/>
      <c r="F139" s="9"/>
      <c r="G139" s="9"/>
      <c r="H139" s="9"/>
      <c r="I139" s="13">
        <f>SUM(I85:I138)</f>
        <v>2740</v>
      </c>
    </row>
    <row r="141" ht="18">
      <c r="A141" s="26" t="s">
        <v>50</v>
      </c>
    </row>
    <row r="142" ht="18">
      <c r="A142" s="26"/>
    </row>
    <row r="143" spans="1:9" ht="15.75">
      <c r="A143" s="8" t="s">
        <v>51</v>
      </c>
      <c r="B143" s="9"/>
      <c r="C143" s="9"/>
      <c r="D143" s="9"/>
      <c r="E143" s="9"/>
      <c r="F143" s="9"/>
      <c r="G143" s="9"/>
      <c r="H143" s="9"/>
      <c r="I143" s="9"/>
    </row>
    <row r="144" spans="1:9" ht="12.75">
      <c r="A144" s="13" t="s">
        <v>1</v>
      </c>
      <c r="B144" s="13" t="s">
        <v>32</v>
      </c>
      <c r="C144" s="13" t="s">
        <v>33</v>
      </c>
      <c r="D144" s="13" t="s">
        <v>34</v>
      </c>
      <c r="E144" s="13" t="s">
        <v>35</v>
      </c>
      <c r="F144" s="13" t="s">
        <v>36</v>
      </c>
      <c r="G144" s="13" t="s">
        <v>37</v>
      </c>
      <c r="H144" s="13" t="s">
        <v>38</v>
      </c>
      <c r="I144" s="13" t="s">
        <v>39</v>
      </c>
    </row>
    <row r="145" spans="1:9" ht="12.75">
      <c r="A145" s="24">
        <v>39177</v>
      </c>
      <c r="B145" s="9" t="s">
        <v>91</v>
      </c>
      <c r="C145" s="9" t="s">
        <v>92</v>
      </c>
      <c r="D145" s="9"/>
      <c r="E145" s="9" t="s">
        <v>1023</v>
      </c>
      <c r="F145" s="9" t="s">
        <v>93</v>
      </c>
      <c r="G145" s="9"/>
      <c r="H145" s="9" t="s">
        <v>78</v>
      </c>
      <c r="I145" s="9">
        <v>567</v>
      </c>
    </row>
    <row r="146" spans="1:9" ht="12.75">
      <c r="A146" s="24"/>
      <c r="B146" s="9"/>
      <c r="C146" s="9"/>
      <c r="D146" s="9"/>
      <c r="E146" s="9"/>
      <c r="F146" s="9"/>
      <c r="G146" s="9"/>
      <c r="H146" s="9"/>
      <c r="I146" s="9"/>
    </row>
    <row r="147" spans="1:9" ht="12.75">
      <c r="A147" s="19" t="s">
        <v>16</v>
      </c>
      <c r="B147" s="9"/>
      <c r="C147" s="9"/>
      <c r="D147" s="9"/>
      <c r="E147" s="9"/>
      <c r="F147" s="9"/>
      <c r="G147" s="9"/>
      <c r="H147" s="9"/>
      <c r="I147" s="13">
        <f>SUM(I145:I146)</f>
        <v>567</v>
      </c>
    </row>
    <row r="148" spans="1:9" ht="12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.75">
      <c r="A149" s="8" t="s">
        <v>52</v>
      </c>
      <c r="B149" s="9"/>
      <c r="C149" s="13" t="s">
        <v>33</v>
      </c>
      <c r="D149" s="13" t="s">
        <v>34</v>
      </c>
      <c r="E149" s="13" t="s">
        <v>35</v>
      </c>
      <c r="F149" s="13" t="s">
        <v>36</v>
      </c>
      <c r="G149" s="13" t="s">
        <v>37</v>
      </c>
      <c r="H149" s="13" t="s">
        <v>38</v>
      </c>
      <c r="I149" s="13" t="s">
        <v>39</v>
      </c>
    </row>
    <row r="150" spans="1:9" ht="12.75">
      <c r="A150" s="14">
        <v>39119</v>
      </c>
      <c r="B150" s="15" t="s">
        <v>1000</v>
      </c>
      <c r="C150" s="16" t="s">
        <v>1002</v>
      </c>
      <c r="D150" s="15">
        <v>92603</v>
      </c>
      <c r="E150" s="15" t="s">
        <v>1031</v>
      </c>
      <c r="F150" s="15" t="s">
        <v>53</v>
      </c>
      <c r="G150" s="15"/>
      <c r="H150" s="15" t="s">
        <v>40</v>
      </c>
      <c r="I150" s="15">
        <v>20</v>
      </c>
    </row>
    <row r="151" spans="1:9" ht="12.75">
      <c r="A151" s="14">
        <v>39160</v>
      </c>
      <c r="B151" s="15" t="s">
        <v>71</v>
      </c>
      <c r="C151" s="16" t="s">
        <v>1003</v>
      </c>
      <c r="D151" s="15">
        <v>155259</v>
      </c>
      <c r="E151" s="15" t="s">
        <v>1030</v>
      </c>
      <c r="F151" s="15" t="s">
        <v>73</v>
      </c>
      <c r="G151" s="15"/>
      <c r="H151" s="15" t="s">
        <v>40</v>
      </c>
      <c r="I151" s="15">
        <v>5</v>
      </c>
    </row>
    <row r="152" spans="1:9" ht="12.75">
      <c r="A152" s="14">
        <v>39161</v>
      </c>
      <c r="B152" s="15" t="s">
        <v>71</v>
      </c>
      <c r="C152" s="16" t="s">
        <v>1003</v>
      </c>
      <c r="D152" s="15">
        <v>155259</v>
      </c>
      <c r="E152" s="15" t="s">
        <v>1030</v>
      </c>
      <c r="F152" s="15" t="s">
        <v>73</v>
      </c>
      <c r="G152" s="15"/>
      <c r="H152" s="15" t="s">
        <v>40</v>
      </c>
      <c r="I152" s="15">
        <v>5</v>
      </c>
    </row>
    <row r="153" spans="1:9" ht="12.75">
      <c r="A153" s="14">
        <v>39162</v>
      </c>
      <c r="B153" s="15" t="s">
        <v>1000</v>
      </c>
      <c r="C153" s="16" t="s">
        <v>1002</v>
      </c>
      <c r="D153" s="15">
        <v>92603</v>
      </c>
      <c r="E153" s="15" t="s">
        <v>1031</v>
      </c>
      <c r="F153" s="15" t="s">
        <v>53</v>
      </c>
      <c r="G153" s="15"/>
      <c r="H153" s="15" t="s">
        <v>40</v>
      </c>
      <c r="I153" s="15">
        <v>5</v>
      </c>
    </row>
    <row r="154" spans="1:9" ht="12.75">
      <c r="A154" s="14">
        <v>39163</v>
      </c>
      <c r="B154" s="15" t="s">
        <v>71</v>
      </c>
      <c r="C154" s="16" t="s">
        <v>1003</v>
      </c>
      <c r="D154" s="15">
        <v>155259</v>
      </c>
      <c r="E154" s="15" t="s">
        <v>1030</v>
      </c>
      <c r="F154" s="15" t="s">
        <v>73</v>
      </c>
      <c r="G154" s="15"/>
      <c r="H154" s="15" t="s">
        <v>40</v>
      </c>
      <c r="I154" s="15">
        <v>5</v>
      </c>
    </row>
    <row r="155" spans="1:9" ht="12.75">
      <c r="A155" s="14">
        <v>39163</v>
      </c>
      <c r="B155" s="15" t="s">
        <v>85</v>
      </c>
      <c r="C155" s="16" t="s">
        <v>95</v>
      </c>
      <c r="D155" s="15">
        <v>157528</v>
      </c>
      <c r="E155" s="15" t="s">
        <v>1033</v>
      </c>
      <c r="F155" s="15" t="s">
        <v>73</v>
      </c>
      <c r="G155" s="15"/>
      <c r="H155" s="15"/>
      <c r="I155" s="15">
        <v>10</v>
      </c>
    </row>
    <row r="156" spans="1:9" ht="12.75">
      <c r="A156" s="14">
        <v>39164</v>
      </c>
      <c r="B156" s="15" t="s">
        <v>1000</v>
      </c>
      <c r="C156" s="16" t="s">
        <v>1002</v>
      </c>
      <c r="D156" s="15">
        <v>92603</v>
      </c>
      <c r="E156" s="15" t="s">
        <v>1031</v>
      </c>
      <c r="F156" s="15" t="s">
        <v>53</v>
      </c>
      <c r="G156" s="15"/>
      <c r="H156" s="15" t="s">
        <v>40</v>
      </c>
      <c r="I156" s="15">
        <v>10</v>
      </c>
    </row>
    <row r="157" spans="1:9" ht="12.75">
      <c r="A157" s="14"/>
      <c r="B157" s="15"/>
      <c r="C157" s="15"/>
      <c r="D157" s="15"/>
      <c r="E157" s="15"/>
      <c r="F157" s="15"/>
      <c r="G157" s="15"/>
      <c r="H157" s="15"/>
      <c r="I157" s="15"/>
    </row>
    <row r="158" spans="1:9" ht="12.75">
      <c r="A158" s="19" t="s">
        <v>16</v>
      </c>
      <c r="B158" s="9"/>
      <c r="C158" s="9"/>
      <c r="D158" s="9"/>
      <c r="E158" s="9"/>
      <c r="F158" s="9"/>
      <c r="G158" s="9"/>
      <c r="H158" s="9"/>
      <c r="I158" s="13">
        <f>SUM(I150:I157)</f>
        <v>60</v>
      </c>
    </row>
    <row r="159" spans="1:9" ht="12.7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.75">
      <c r="A160" s="8" t="s">
        <v>54</v>
      </c>
      <c r="B160" s="9"/>
      <c r="C160" s="13" t="s">
        <v>33</v>
      </c>
      <c r="D160" s="13" t="s">
        <v>34</v>
      </c>
      <c r="E160" s="13" t="s">
        <v>35</v>
      </c>
      <c r="F160" s="13" t="s">
        <v>36</v>
      </c>
      <c r="G160" s="13" t="s">
        <v>37</v>
      </c>
      <c r="H160" s="13" t="s">
        <v>38</v>
      </c>
      <c r="I160" s="13" t="s">
        <v>39</v>
      </c>
    </row>
    <row r="161" spans="1:9" ht="12.75">
      <c r="A161" s="14">
        <v>39358</v>
      </c>
      <c r="B161" s="15" t="s">
        <v>876</v>
      </c>
      <c r="C161" s="15" t="s">
        <v>1001</v>
      </c>
      <c r="D161" s="15">
        <v>158409</v>
      </c>
      <c r="E161" s="15" t="s">
        <v>1025</v>
      </c>
      <c r="F161" s="15" t="s">
        <v>895</v>
      </c>
      <c r="G161" s="15"/>
      <c r="H161" s="15" t="s">
        <v>78</v>
      </c>
      <c r="I161" s="15">
        <v>5</v>
      </c>
    </row>
    <row r="162" spans="1:9" ht="12.75">
      <c r="A162" s="14">
        <v>39359</v>
      </c>
      <c r="B162" s="15" t="s">
        <v>876</v>
      </c>
      <c r="C162" s="15" t="s">
        <v>1001</v>
      </c>
      <c r="D162" s="15">
        <v>158409</v>
      </c>
      <c r="E162" s="15" t="s">
        <v>1025</v>
      </c>
      <c r="F162" s="15" t="s">
        <v>895</v>
      </c>
      <c r="G162" s="15"/>
      <c r="H162" s="15" t="s">
        <v>78</v>
      </c>
      <c r="I162" s="15">
        <v>530</v>
      </c>
    </row>
    <row r="163" spans="1:9" ht="12.75">
      <c r="A163" s="14"/>
      <c r="B163" s="15"/>
      <c r="C163" s="15"/>
      <c r="D163" s="15"/>
      <c r="E163" s="15"/>
      <c r="F163" s="15"/>
      <c r="G163" s="15"/>
      <c r="H163" s="15"/>
      <c r="I163" s="15"/>
    </row>
    <row r="164" spans="1:9" ht="12.75">
      <c r="A164" s="19" t="s">
        <v>16</v>
      </c>
      <c r="B164" s="9"/>
      <c r="C164" s="9"/>
      <c r="D164" s="9"/>
      <c r="E164" s="9"/>
      <c r="F164" s="9"/>
      <c r="G164" s="9"/>
      <c r="H164" s="9"/>
      <c r="I164" s="13">
        <f>SUM(I161:I162)</f>
        <v>535</v>
      </c>
    </row>
    <row r="165" spans="1:9" ht="12.75">
      <c r="A165" s="19"/>
      <c r="B165" s="9"/>
      <c r="C165" s="9"/>
      <c r="D165" s="9"/>
      <c r="E165" s="9"/>
      <c r="F165" s="9"/>
      <c r="G165" s="9"/>
      <c r="H165" s="9"/>
      <c r="I165" s="13"/>
    </row>
    <row r="166" spans="1:9" ht="15.75">
      <c r="A166" s="27" t="s">
        <v>55</v>
      </c>
      <c r="B166" s="9"/>
      <c r="C166" s="9"/>
      <c r="D166" s="9"/>
      <c r="E166" s="9"/>
      <c r="F166" s="9"/>
      <c r="G166" s="9"/>
      <c r="H166" s="9"/>
      <c r="I166" s="13">
        <f>SUM(I147,I158,I164)</f>
        <v>1162</v>
      </c>
    </row>
    <row r="168" ht="18">
      <c r="A168" s="28" t="s">
        <v>56</v>
      </c>
    </row>
    <row r="170" spans="1:9" ht="12.75">
      <c r="A170" s="13" t="s">
        <v>1</v>
      </c>
      <c r="B170" s="13" t="s">
        <v>32</v>
      </c>
      <c r="C170" s="13" t="s">
        <v>33</v>
      </c>
      <c r="D170" s="13"/>
      <c r="E170" s="13" t="s">
        <v>35</v>
      </c>
      <c r="F170" s="13" t="s">
        <v>36</v>
      </c>
      <c r="G170" s="13" t="s">
        <v>37</v>
      </c>
      <c r="H170" s="13" t="s">
        <v>38</v>
      </c>
      <c r="I170" s="13" t="s">
        <v>39</v>
      </c>
    </row>
    <row r="171" spans="1:9" ht="12.75">
      <c r="A171" s="24">
        <v>39160</v>
      </c>
      <c r="B171" s="9" t="s">
        <v>82</v>
      </c>
      <c r="C171" s="18" t="s">
        <v>83</v>
      </c>
      <c r="D171" s="18" t="s">
        <v>74</v>
      </c>
      <c r="E171" s="18" t="s">
        <v>1024</v>
      </c>
      <c r="F171" s="18" t="s">
        <v>75</v>
      </c>
      <c r="G171" s="9"/>
      <c r="H171" s="9" t="s">
        <v>40</v>
      </c>
      <c r="I171" s="9">
        <v>100</v>
      </c>
    </row>
    <row r="172" spans="1:9" ht="12.75">
      <c r="A172" s="34">
        <v>39169</v>
      </c>
      <c r="B172" t="s">
        <v>89</v>
      </c>
      <c r="C172" s="18" t="s">
        <v>90</v>
      </c>
      <c r="D172" s="18" t="s">
        <v>74</v>
      </c>
      <c r="E172" s="18"/>
      <c r="F172" s="18"/>
      <c r="G172" s="9"/>
      <c r="H172" s="9" t="s">
        <v>40</v>
      </c>
      <c r="I172" s="9">
        <v>5</v>
      </c>
    </row>
    <row r="173" spans="1:9" ht="12.75">
      <c r="A173" s="24">
        <v>39175</v>
      </c>
      <c r="B173" s="9" t="s">
        <v>89</v>
      </c>
      <c r="C173" s="18" t="s">
        <v>90</v>
      </c>
      <c r="D173" s="18" t="s">
        <v>74</v>
      </c>
      <c r="E173" s="18"/>
      <c r="F173" s="18"/>
      <c r="G173" s="9"/>
      <c r="H173" s="9" t="s">
        <v>40</v>
      </c>
      <c r="I173" s="9">
        <v>2</v>
      </c>
    </row>
    <row r="174" spans="1:9" ht="12.75">
      <c r="A174" s="24">
        <v>39176</v>
      </c>
      <c r="B174" s="9" t="s">
        <v>94</v>
      </c>
      <c r="C174" s="18" t="s">
        <v>101</v>
      </c>
      <c r="D174" s="18" t="s">
        <v>74</v>
      </c>
      <c r="E174" s="18" t="s">
        <v>1024</v>
      </c>
      <c r="F174" s="18" t="s">
        <v>75</v>
      </c>
      <c r="G174" s="9"/>
      <c r="H174" s="9" t="s">
        <v>40</v>
      </c>
      <c r="I174" s="9">
        <v>35</v>
      </c>
    </row>
    <row r="175" spans="1:9" ht="12.75">
      <c r="A175" s="24">
        <v>39177</v>
      </c>
      <c r="B175" s="9" t="s">
        <v>94</v>
      </c>
      <c r="C175" s="18" t="s">
        <v>101</v>
      </c>
      <c r="D175" s="18" t="s">
        <v>74</v>
      </c>
      <c r="E175" s="18" t="s">
        <v>1024</v>
      </c>
      <c r="F175" s="18" t="s">
        <v>75</v>
      </c>
      <c r="G175" s="9"/>
      <c r="H175" s="9" t="s">
        <v>40</v>
      </c>
      <c r="I175" s="9">
        <v>20</v>
      </c>
    </row>
    <row r="176" spans="1:9" ht="12.75">
      <c r="A176" s="24">
        <v>39188</v>
      </c>
      <c r="B176" s="9" t="s">
        <v>105</v>
      </c>
      <c r="C176" s="18" t="s">
        <v>104</v>
      </c>
      <c r="D176" s="18" t="s">
        <v>74</v>
      </c>
      <c r="E176" s="18"/>
      <c r="F176" s="18"/>
      <c r="G176" s="9"/>
      <c r="H176" s="9" t="s">
        <v>40</v>
      </c>
      <c r="I176" s="9">
        <v>1.5</v>
      </c>
    </row>
    <row r="177" spans="1:9" ht="12.75">
      <c r="A177" s="24"/>
      <c r="B177" s="9"/>
      <c r="C177" s="9"/>
      <c r="D177" s="9"/>
      <c r="E177" s="9"/>
      <c r="F177" s="9"/>
      <c r="G177" s="9"/>
      <c r="H177" s="9"/>
      <c r="I177" s="9"/>
    </row>
    <row r="178" spans="1:9" ht="12.75">
      <c r="A178" s="24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24"/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24"/>
      <c r="B180" s="9"/>
      <c r="C180" s="9"/>
      <c r="D180" s="9"/>
      <c r="E180" s="9"/>
      <c r="F180" s="9"/>
      <c r="G180" s="9"/>
      <c r="H180" s="9"/>
      <c r="I180" s="9"/>
    </row>
    <row r="181" spans="1:9" ht="15.75">
      <c r="A181" s="29" t="s">
        <v>57</v>
      </c>
      <c r="B181" s="9"/>
      <c r="C181" s="9"/>
      <c r="D181" s="9"/>
      <c r="E181" s="9"/>
      <c r="F181" s="9"/>
      <c r="G181" s="9"/>
      <c r="H181" s="9"/>
      <c r="I181" s="13">
        <f>SUM(I171:I179)</f>
        <v>163.5</v>
      </c>
    </row>
    <row r="183" ht="18">
      <c r="A183" s="130" t="s">
        <v>935</v>
      </c>
    </row>
    <row r="185" spans="1:9" ht="12.75">
      <c r="A185" s="13" t="s">
        <v>1</v>
      </c>
      <c r="B185" s="13" t="s">
        <v>32</v>
      </c>
      <c r="C185" s="13" t="s">
        <v>33</v>
      </c>
      <c r="D185" s="13"/>
      <c r="E185" s="13" t="s">
        <v>35</v>
      </c>
      <c r="F185" s="13" t="s">
        <v>36</v>
      </c>
      <c r="G185" s="13" t="s">
        <v>37</v>
      </c>
      <c r="H185" s="13" t="s">
        <v>38</v>
      </c>
      <c r="I185" s="13" t="s">
        <v>39</v>
      </c>
    </row>
    <row r="186" spans="1:9" ht="12.75">
      <c r="A186" s="24">
        <v>39378</v>
      </c>
      <c r="B186" s="9" t="s">
        <v>936</v>
      </c>
      <c r="C186" s="18" t="s">
        <v>940</v>
      </c>
      <c r="D186" s="18">
        <v>159406</v>
      </c>
      <c r="E186" s="18"/>
      <c r="F186" s="18" t="s">
        <v>937</v>
      </c>
      <c r="G186" s="9"/>
      <c r="H186" s="9" t="s">
        <v>40</v>
      </c>
      <c r="I186" s="9">
        <v>50</v>
      </c>
    </row>
    <row r="187" spans="1:9" ht="12.75">
      <c r="A187" s="34">
        <v>39379</v>
      </c>
      <c r="B187" t="s">
        <v>938</v>
      </c>
      <c r="C187" s="18" t="s">
        <v>941</v>
      </c>
      <c r="D187" s="18">
        <v>159405</v>
      </c>
      <c r="E187" s="18"/>
      <c r="F187" s="18"/>
      <c r="G187" s="9"/>
      <c r="H187" s="9" t="s">
        <v>40</v>
      </c>
      <c r="I187" s="9">
        <v>100</v>
      </c>
    </row>
    <row r="188" spans="1:9" ht="12.75">
      <c r="A188" s="24">
        <v>39399</v>
      </c>
      <c r="B188" s="9" t="s">
        <v>468</v>
      </c>
      <c r="C188" s="18" t="s">
        <v>973</v>
      </c>
      <c r="D188" s="18">
        <v>159409</v>
      </c>
      <c r="E188" s="18"/>
      <c r="F188" s="18" t="s">
        <v>974</v>
      </c>
      <c r="G188" s="9"/>
      <c r="H188" s="9" t="s">
        <v>40</v>
      </c>
      <c r="I188" s="9">
        <v>20</v>
      </c>
    </row>
    <row r="189" spans="1:9" ht="12.75">
      <c r="A189" s="24"/>
      <c r="B189" s="9"/>
      <c r="C189" s="18"/>
      <c r="D189" s="18"/>
      <c r="E189" s="18"/>
      <c r="F189" s="18"/>
      <c r="G189" s="9"/>
      <c r="H189" s="9"/>
      <c r="I189" s="9"/>
    </row>
    <row r="190" spans="1:9" ht="12.75">
      <c r="A190" s="24"/>
      <c r="B190" s="9"/>
      <c r="C190" s="18"/>
      <c r="D190" s="18"/>
      <c r="E190" s="18"/>
      <c r="F190" s="18"/>
      <c r="G190" s="9"/>
      <c r="H190" s="9"/>
      <c r="I190" s="9"/>
    </row>
    <row r="191" spans="1:9" ht="12.75">
      <c r="A191" s="24"/>
      <c r="B191" s="9"/>
      <c r="C191" s="18"/>
      <c r="D191" s="18"/>
      <c r="E191" s="18"/>
      <c r="F191" s="18"/>
      <c r="G191" s="9"/>
      <c r="H191" s="9"/>
      <c r="I191" s="9"/>
    </row>
    <row r="192" spans="1:9" ht="12.75">
      <c r="A192" s="24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24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24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24"/>
      <c r="B195" s="9"/>
      <c r="C195" s="9"/>
      <c r="D195" s="9"/>
      <c r="E195" s="9"/>
      <c r="F195" s="9"/>
      <c r="G195" s="9"/>
      <c r="H195" s="9"/>
      <c r="I195" s="9"/>
    </row>
    <row r="196" spans="1:9" ht="15.75">
      <c r="A196" s="131" t="s">
        <v>939</v>
      </c>
      <c r="B196" s="9"/>
      <c r="C196" s="9"/>
      <c r="D196" s="9"/>
      <c r="E196" s="9"/>
      <c r="F196" s="9"/>
      <c r="G196" s="9"/>
      <c r="H196" s="9"/>
      <c r="I196" s="13">
        <f>SUM(I186:I194)</f>
        <v>170</v>
      </c>
    </row>
    <row r="199" spans="1:9" ht="12.75">
      <c r="A199" s="30"/>
      <c r="B199" s="30"/>
      <c r="C199" s="30"/>
      <c r="D199" s="30"/>
      <c r="E199" s="30"/>
      <c r="F199" s="30"/>
      <c r="G199" s="30"/>
      <c r="H199" s="30"/>
      <c r="I199" s="30"/>
    </row>
    <row r="200" spans="1:9" ht="18">
      <c r="A200" s="31" t="s">
        <v>58</v>
      </c>
      <c r="B200" s="9"/>
      <c r="C200" s="9"/>
      <c r="D200" s="9"/>
      <c r="E200" s="9"/>
      <c r="F200" s="10"/>
      <c r="G200" s="11"/>
      <c r="H200" s="12"/>
      <c r="I200" s="13">
        <f>SUM(I181,I166,I80,I139,I196)</f>
        <v>7101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 2007 EIIFC Prescribed Fire Acreages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2008-02-06T15:27:27Z</cp:lastPrinted>
  <dcterms:created xsi:type="dcterms:W3CDTF">2007-01-10T21:12:44Z</dcterms:created>
  <dcterms:modified xsi:type="dcterms:W3CDTF">2008-02-06T22:50:21Z</dcterms:modified>
  <cp:category/>
  <cp:version/>
  <cp:contentType/>
  <cp:contentStatus/>
</cp:coreProperties>
</file>